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80" windowHeight="6570" activeTab="0"/>
  </bookViews>
  <sheets>
    <sheet name="Ασθενές οξύ" sheetId="1" r:id="rId1"/>
    <sheet name="Βαθμ. ιοντ." sheetId="2" r:id="rId2"/>
    <sheet name="mol οξων." sheetId="3" r:id="rId3"/>
    <sheet name="Συγκ. οξων." sheetId="4" r:id="rId4"/>
    <sheet name="pH" sheetId="5" r:id="rId5"/>
    <sheet name="Ισχ. &amp; ασθ.οξύ" sheetId="6" r:id="rId6"/>
  </sheets>
  <definedNames>
    <definedName name="_xlnm.Print_Area" localSheetId="4">'pH'!$B$1:$P$32</definedName>
    <definedName name="_xlnm.Print_Area" localSheetId="1">'Βαθμ. ιοντ.'!$A$1:$O$31</definedName>
  </definedNames>
  <calcPr fullCalcOnLoad="1"/>
</workbook>
</file>

<file path=xl/comments1.xml><?xml version="1.0" encoding="utf-8"?>
<comments xmlns="http://schemas.openxmlformats.org/spreadsheetml/2006/main">
  <authors>
    <author>Winuser</author>
    <author>Anastasia-Vasilis</author>
  </authors>
  <commentList>
    <comment ref="F4" authorId="0">
      <text>
        <r>
          <rPr>
            <b/>
            <sz val="11"/>
            <color indexed="12"/>
            <rFont val="Times New Roman"/>
            <family val="1"/>
          </rPr>
          <t>Όγκος σε L που παίρνουμε από το διάλυμα</t>
        </r>
        <r>
          <rPr>
            <sz val="8"/>
            <rFont val="Tahoma"/>
            <family val="0"/>
          </rPr>
          <t xml:space="preserve">
</t>
        </r>
      </text>
    </comment>
    <comment ref="D4" authorId="1">
      <text>
        <r>
          <rPr>
            <b/>
            <sz val="11"/>
            <color indexed="12"/>
            <rFont val="Times New Roman"/>
            <family val="1"/>
          </rPr>
          <t xml:space="preserve">Συγκέντρωση ασθενούς οξέος </t>
        </r>
      </text>
    </comment>
    <comment ref="K4" authorId="1">
      <text>
        <r>
          <rPr>
            <b/>
            <sz val="11"/>
            <color indexed="12"/>
            <rFont val="Times New Roman"/>
            <family val="1"/>
          </rPr>
          <t>Ka ασθενούς ηλεκτρολύτη</t>
        </r>
        <r>
          <rPr>
            <sz val="8"/>
            <rFont val="Tahoma"/>
            <family val="0"/>
          </rPr>
          <t xml:space="preserve">
</t>
        </r>
      </text>
    </comment>
    <comment ref="C6" authorId="1">
      <text>
        <r>
          <rPr>
            <b/>
            <sz val="11"/>
            <color indexed="12"/>
            <rFont val="Times New Roman"/>
            <family val="1"/>
          </rPr>
          <t>Ο τελικός όγκος του διαλύματος μετά την αραίωση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1"/>
            <color indexed="12"/>
            <rFont val="Times New Roman"/>
            <family val="1"/>
          </rPr>
          <t>Αριθμός που πολλαπλασιάζεται με τη δύναμη του 10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1"/>
            <color indexed="12"/>
            <rFont val="Times New Roman"/>
            <family val="1"/>
          </rPr>
          <t>Δύναμη του 10 χωρίς το μείον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Anastasia-Vasilis</author>
    <author>Winuser</author>
  </authors>
  <commentList>
    <comment ref="D8" authorId="0">
      <text>
        <r>
          <rPr>
            <b/>
            <sz val="11"/>
            <color indexed="12"/>
            <rFont val="Times New Roman"/>
            <family val="1"/>
          </rPr>
          <t>Ο τελικός όγκος του διαλύματος μετά την αραίωση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11"/>
            <color indexed="12"/>
            <rFont val="Times New Roman"/>
            <family val="1"/>
          </rPr>
          <t>Η νέα συγκέντρωση του διαλύματος</t>
        </r>
      </text>
    </comment>
    <comment ref="D6" authorId="1">
      <text>
        <r>
          <rPr>
            <b/>
            <sz val="11"/>
            <color indexed="12"/>
            <rFont val="Times New Roman"/>
            <family val="1"/>
          </rPr>
          <t>Αριθμός που πολλαπλασιάζεται με τη δύναμη του 10</t>
        </r>
        <r>
          <rPr>
            <sz val="8"/>
            <rFont val="Tahoma"/>
            <family val="0"/>
          </rPr>
          <t xml:space="preserve">
</t>
        </r>
      </text>
    </comment>
    <comment ref="E6" authorId="1">
      <text>
        <r>
          <rPr>
            <b/>
            <sz val="11"/>
            <color indexed="12"/>
            <rFont val="Times New Roman"/>
            <family val="1"/>
          </rPr>
          <t>Δύναμη του 10 χωρίς το μείον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1"/>
            <color indexed="12"/>
            <rFont val="Times New Roman"/>
            <family val="1"/>
          </rPr>
          <t>Συγκέντρωση ισχυρού ηλεκτρολύτη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1"/>
            <color indexed="12"/>
            <rFont val="Times New Roman"/>
            <family val="1"/>
          </rPr>
          <t>Όγκος ισχυρού ηλεκτρολύτη σε L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11"/>
            <color indexed="12"/>
            <rFont val="Times New Roman"/>
            <family val="1"/>
          </rPr>
          <t>Συγκέντρωση ασθενούς ηλεκτρολύτη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11"/>
            <color indexed="12"/>
            <rFont val="Times New Roman"/>
            <family val="1"/>
          </rPr>
          <t>Όγκος ασθενούς ηλεκτρολύτη σε L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11"/>
            <color indexed="12"/>
            <rFont val="Times New Roman"/>
            <family val="1"/>
          </rPr>
          <t>Ka ασθενούς ηλεκτρολύτη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11"/>
            <color indexed="12"/>
            <rFont val="Times New Roman"/>
            <family val="1"/>
          </rPr>
          <t>Συγκέντρωση ισχυρού ηλεκτρολύτη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11"/>
            <color indexed="12"/>
            <rFont val="Times New Roman"/>
            <family val="1"/>
          </rPr>
          <t>Όγκος ισχυρού ηλεκτρολύτη σε 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<sst xmlns="http://schemas.openxmlformats.org/spreadsheetml/2006/main" count="28" uniqueCount="22">
  <si>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>pH</t>
  </si>
  <si>
    <t>α/α</t>
  </si>
  <si>
    <t>Ka =</t>
  </si>
  <si>
    <t>Ισχ.οξ.</t>
  </si>
  <si>
    <t xml:space="preserve">c </t>
  </si>
  <si>
    <r>
      <t>V</t>
    </r>
    <r>
      <rPr>
        <b/>
        <vertAlign val="subscript"/>
        <sz val="12"/>
        <rFont val="Times New Roman"/>
        <family val="1"/>
      </rPr>
      <t>τελικός</t>
    </r>
  </si>
  <si>
    <t>Ισχυρό οξύ</t>
  </si>
  <si>
    <t>Ασθενές οξύ</t>
  </si>
  <si>
    <r>
      <t>c</t>
    </r>
    <r>
      <rPr>
        <vertAlign val="subscript"/>
        <sz val="11"/>
        <rFont val="Times New Roman"/>
        <family val="1"/>
      </rPr>
      <t xml:space="preserve">ι </t>
    </r>
    <r>
      <rPr>
        <sz val="11"/>
        <rFont val="Times New Roman"/>
        <family val="1"/>
      </rPr>
      <t>=</t>
    </r>
  </si>
  <si>
    <r>
      <t>Vι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=</t>
    </r>
  </si>
  <si>
    <t>α</t>
  </si>
  <si>
    <t>Μελέτη της επίδρασης της αραίωσης στον βαθμό ιοντισμού, στο πλήθος των οξωνίων την συγκέντρωσή τους και το pH ασθενούς οξέος</t>
  </si>
  <si>
    <r>
      <t>[H</t>
    </r>
    <r>
      <rPr>
        <b/>
        <vertAlign val="subscript"/>
        <sz val="11"/>
        <color indexed="57"/>
        <rFont val="Times New Roman"/>
        <family val="1"/>
      </rPr>
      <t>3</t>
    </r>
    <r>
      <rPr>
        <b/>
        <sz val="11"/>
        <color indexed="57"/>
        <rFont val="Times New Roman"/>
        <family val="1"/>
      </rPr>
      <t>O</t>
    </r>
    <r>
      <rPr>
        <b/>
        <vertAlign val="superscript"/>
        <sz val="11"/>
        <color indexed="57"/>
        <rFont val="Times New Roman"/>
        <family val="1"/>
      </rPr>
      <t>+</t>
    </r>
    <r>
      <rPr>
        <b/>
        <sz val="11"/>
        <color indexed="57"/>
        <rFont val="Times New Roman"/>
        <family val="1"/>
      </rPr>
      <t>]</t>
    </r>
  </si>
  <si>
    <r>
      <t>n</t>
    </r>
    <r>
      <rPr>
        <b/>
        <vertAlign val="subscript"/>
        <sz val="11"/>
        <color indexed="14"/>
        <rFont val="Times New Roman"/>
        <family val="1"/>
      </rPr>
      <t>οξ</t>
    </r>
  </si>
  <si>
    <t>Ασθ.οξ.</t>
  </si>
  <si>
    <r>
      <t>c</t>
    </r>
    <r>
      <rPr>
        <vertAlign val="subscript"/>
        <sz val="11"/>
        <color indexed="12"/>
        <rFont val="Times New Roman"/>
        <family val="1"/>
      </rPr>
      <t xml:space="preserve">α </t>
    </r>
    <r>
      <rPr>
        <sz val="11"/>
        <color indexed="12"/>
        <rFont val="Times New Roman"/>
        <family val="1"/>
      </rPr>
      <t>=</t>
    </r>
  </si>
  <si>
    <r>
      <t>V</t>
    </r>
    <r>
      <rPr>
        <vertAlign val="subscript"/>
        <sz val="11"/>
        <color indexed="12"/>
        <rFont val="Times New Roman"/>
        <family val="1"/>
      </rPr>
      <t xml:space="preserve">α </t>
    </r>
    <r>
      <rPr>
        <sz val="11"/>
        <color indexed="12"/>
        <rFont val="Times New Roman"/>
        <family val="1"/>
      </rPr>
      <t>=</t>
    </r>
  </si>
  <si>
    <r>
      <t>c</t>
    </r>
    <r>
      <rPr>
        <vertAlign val="subscript"/>
        <sz val="11"/>
        <color indexed="12"/>
        <rFont val="Times New Roman"/>
        <family val="1"/>
      </rPr>
      <t xml:space="preserve">ι </t>
    </r>
    <r>
      <rPr>
        <sz val="11"/>
        <color indexed="12"/>
        <rFont val="Times New Roman"/>
        <family val="1"/>
      </rPr>
      <t>=</t>
    </r>
  </si>
  <si>
    <r>
      <t>Vι</t>
    </r>
    <r>
      <rPr>
        <vertAlign val="subscript"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=</t>
    </r>
  </si>
  <si>
    <t>Μελέτη επίδρασης της αραίωσης στο pH ισχυρού και ασθενούς οξέος</t>
  </si>
  <si>
    <r>
      <t>c</t>
    </r>
    <r>
      <rPr>
        <vertAlign val="subscript"/>
        <sz val="11"/>
        <rFont val="Times New Roman"/>
        <family val="1"/>
      </rPr>
      <t xml:space="preserve">ο </t>
    </r>
    <r>
      <rPr>
        <sz val="11"/>
        <rFont val="Times New Roman"/>
        <family val="1"/>
      </rPr>
      <t>=</t>
    </r>
  </si>
  <si>
    <r>
      <t>V</t>
    </r>
    <r>
      <rPr>
        <vertAlign val="subscript"/>
        <sz val="11"/>
        <rFont val="Times New Roman"/>
        <family val="1"/>
      </rPr>
      <t>ο</t>
    </r>
    <r>
      <rPr>
        <sz val="11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</si>
</sst>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#,##0.00\ &quot;Δρχ&quot;"/>
    <numFmt numFmtId="174" formatCode="0.0"/>
    <numFmt numFmtId="175" formatCode="000\-00\-0000"/>
    <numFmt numFmtId="176" formatCode="0.0E+00"/>
    <numFmt numFmtId="177" formatCode="0.000000"/>
    <numFmt numFmtId="178" formatCode="0.00000000"/>
    <numFmt numFmtId="179" formatCode="0.E+00"/>
    <numFmt numFmtId="180" formatCode="0.0000000"/>
    <numFmt numFmtId="181" formatCode="0.0000"/>
    <numFmt numFmtId="182" formatCode="0.00000"/>
    <numFmt numFmtId="183" formatCode="0.000000E+00"/>
  </numFmts>
  <fonts count="56">
    <font>
      <sz val="10"/>
      <name val="Arial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5.5"/>
      <name val="Arial"/>
      <family val="0"/>
    </font>
    <font>
      <sz val="15.25"/>
      <name val="Arial"/>
      <family val="0"/>
    </font>
    <font>
      <b/>
      <sz val="12"/>
      <name val="Times New Roman"/>
      <family val="1"/>
    </font>
    <font>
      <b/>
      <sz val="11"/>
      <color indexed="14"/>
      <name val="Times New Roman"/>
      <family val="1"/>
    </font>
    <font>
      <sz val="8.75"/>
      <name val="Times New Roman"/>
      <family val="1"/>
    </font>
    <font>
      <b/>
      <sz val="8.75"/>
      <name val="Times New Roman"/>
      <family val="1"/>
    </font>
    <font>
      <b/>
      <sz val="9.5"/>
      <name val="Times New Roman"/>
      <family val="1"/>
    </font>
    <font>
      <sz val="8"/>
      <name val="Tahoma"/>
      <family val="0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Arial"/>
      <family val="0"/>
    </font>
    <font>
      <b/>
      <sz val="11"/>
      <color indexed="10"/>
      <name val="Times New Roman"/>
      <family val="1"/>
    </font>
    <font>
      <sz val="10"/>
      <color indexed="9"/>
      <name val="Arial"/>
      <family val="2"/>
    </font>
    <font>
      <sz val="11"/>
      <name val="Arial"/>
      <family val="0"/>
    </font>
    <font>
      <b/>
      <sz val="11"/>
      <color indexed="57"/>
      <name val="Times New Roman"/>
      <family val="1"/>
    </font>
    <font>
      <b/>
      <vertAlign val="subscript"/>
      <sz val="11"/>
      <color indexed="57"/>
      <name val="Times New Roman"/>
      <family val="1"/>
    </font>
    <font>
      <b/>
      <vertAlign val="superscript"/>
      <sz val="11"/>
      <color indexed="57"/>
      <name val="Times New Roman"/>
      <family val="1"/>
    </font>
    <font>
      <b/>
      <vertAlign val="subscript"/>
      <sz val="11"/>
      <color indexed="14"/>
      <name val="Times New Roman"/>
      <family val="1"/>
    </font>
    <font>
      <sz val="22.5"/>
      <name val="Arial"/>
      <family val="0"/>
    </font>
    <font>
      <sz val="23.75"/>
      <name val="Arial"/>
      <family val="0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vertAlign val="subscript"/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vertAlign val="subscript"/>
      <sz val="15"/>
      <name val="Times New Roman"/>
      <family val="1"/>
    </font>
    <font>
      <b/>
      <sz val="13.75"/>
      <name val="Times New Roman"/>
      <family val="1"/>
    </font>
    <font>
      <sz val="8.25"/>
      <name val="Arial"/>
      <family val="0"/>
    </font>
    <font>
      <sz val="8.75"/>
      <name val="Arial"/>
      <family val="0"/>
    </font>
    <font>
      <sz val="5"/>
      <name val="Times New Roman"/>
      <family val="1"/>
    </font>
    <font>
      <b/>
      <sz val="8.5"/>
      <name val="Times New Roman"/>
      <family val="1"/>
    </font>
    <font>
      <sz val="6.25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4.75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vertAlign val="subscript"/>
      <sz val="8"/>
      <name val="Times New Roman"/>
      <family val="1"/>
    </font>
    <font>
      <sz val="10.25"/>
      <name val="Arial"/>
      <family val="2"/>
    </font>
    <font>
      <sz val="8.5"/>
      <name val="Arial"/>
      <family val="0"/>
    </font>
    <font>
      <b/>
      <vertAlign val="superscript"/>
      <sz val="12"/>
      <name val="Times New Roman"/>
      <family val="1"/>
    </font>
    <font>
      <sz val="10.75"/>
      <name val="Arial"/>
      <family val="2"/>
    </font>
    <font>
      <sz val="10.75"/>
      <color indexed="12"/>
      <name val="Arial"/>
      <family val="2"/>
    </font>
    <font>
      <sz val="5.25"/>
      <name val="Times New Roman"/>
      <family val="1"/>
    </font>
    <font>
      <b/>
      <sz val="9"/>
      <name val="Times New Roman"/>
      <family val="1"/>
    </font>
    <font>
      <sz val="8"/>
      <color indexed="12"/>
      <name val="Arial"/>
      <family val="2"/>
    </font>
    <font>
      <b/>
      <sz val="7"/>
      <name val="Times New Roman"/>
      <family val="1"/>
    </font>
    <font>
      <b/>
      <vertAlign val="subscript"/>
      <sz val="7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2"/>
        <bgColor indexed="9"/>
      </patternFill>
    </fill>
    <fill>
      <patternFill patternType="gray125">
        <fgColor indexed="12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172" fontId="0" fillId="2" borderId="5" xfId="0" applyNumberFormat="1" applyFill="1" applyBorder="1" applyAlignment="1" applyProtection="1">
      <alignment/>
      <protection hidden="1"/>
    </xf>
    <xf numFmtId="2" fontId="0" fillId="2" borderId="5" xfId="0" applyNumberForma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/>
      <protection hidden="1"/>
    </xf>
    <xf numFmtId="174" fontId="1" fillId="3" borderId="7" xfId="0" applyNumberFormat="1" applyFont="1" applyFill="1" applyBorder="1" applyAlignment="1" applyProtection="1">
      <alignment horizontal="center" vertical="center"/>
      <protection hidden="1"/>
    </xf>
    <xf numFmtId="174" fontId="3" fillId="4" borderId="7" xfId="0" applyNumberFormat="1" applyFont="1" applyFill="1" applyBorder="1" applyAlignment="1" applyProtection="1">
      <alignment horizontal="center" vertical="center"/>
      <protection locked="0"/>
    </xf>
    <xf numFmtId="179" fontId="1" fillId="0" borderId="7" xfId="0" applyNumberFormat="1" applyFont="1" applyBorder="1" applyAlignment="1" applyProtection="1">
      <alignment/>
      <protection hidden="1"/>
    </xf>
    <xf numFmtId="1" fontId="1" fillId="3" borderId="7" xfId="0" applyNumberFormat="1" applyFont="1" applyFill="1" applyBorder="1" applyAlignment="1" applyProtection="1">
      <alignment horizontal="center" vertical="center"/>
      <protection hidden="1"/>
    </xf>
    <xf numFmtId="1" fontId="3" fillId="4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" fontId="1" fillId="3" borderId="12" xfId="0" applyNumberFormat="1" applyFont="1" applyFill="1" applyBorder="1" applyAlignment="1" applyProtection="1">
      <alignment horizontal="center" vertical="center"/>
      <protection hidden="1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 horizontal="centerContinuous" vertical="center"/>
      <protection hidden="1"/>
    </xf>
    <xf numFmtId="2" fontId="0" fillId="2" borderId="14" xfId="0" applyNumberFormat="1" applyFill="1" applyBorder="1" applyAlignment="1" applyProtection="1">
      <alignment horizontal="centerContinuous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2" fontId="4" fillId="2" borderId="16" xfId="0" applyNumberFormat="1" applyFont="1" applyFill="1" applyBorder="1" applyAlignment="1" applyProtection="1">
      <alignment horizontal="center" vertical="center"/>
      <protection hidden="1"/>
    </xf>
    <xf numFmtId="2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7" fillId="5" borderId="5" xfId="0" applyFont="1" applyFill="1" applyBorder="1" applyAlignment="1" applyProtection="1">
      <alignment/>
      <protection hidden="1"/>
    </xf>
    <xf numFmtId="0" fontId="17" fillId="5" borderId="5" xfId="0" applyFont="1" applyFill="1" applyBorder="1" applyAlignment="1" applyProtection="1">
      <alignment horizontal="center"/>
      <protection hidden="1"/>
    </xf>
    <xf numFmtId="0" fontId="17" fillId="5" borderId="6" xfId="0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79" fontId="1" fillId="0" borderId="12" xfId="0" applyNumberFormat="1" applyFont="1" applyBorder="1" applyAlignment="1" applyProtection="1">
      <alignment/>
      <protection hidden="1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2" fontId="16" fillId="2" borderId="21" xfId="0" applyNumberFormat="1" applyFont="1" applyFill="1" applyBorder="1" applyAlignment="1" applyProtection="1">
      <alignment horizontal="center" vertical="center"/>
      <protection hidden="1"/>
    </xf>
    <xf numFmtId="2" fontId="16" fillId="2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2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horizontal="centerContinuous" vertical="center"/>
      <protection hidden="1"/>
    </xf>
    <xf numFmtId="0" fontId="1" fillId="2" borderId="8" xfId="0" applyFont="1" applyFill="1" applyBorder="1" applyAlignment="1" applyProtection="1">
      <alignment horizontal="right" vertical="center"/>
      <protection hidden="1"/>
    </xf>
    <xf numFmtId="176" fontId="1" fillId="2" borderId="23" xfId="0" applyNumberFormat="1" applyFont="1" applyFill="1" applyBorder="1" applyAlignment="1" applyProtection="1" quotePrefix="1">
      <alignment horizontal="left" vertical="center"/>
      <protection hidden="1"/>
    </xf>
    <xf numFmtId="0" fontId="17" fillId="2" borderId="0" xfId="0" applyFont="1" applyFill="1" applyBorder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1" fillId="2" borderId="25" xfId="0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/>
      <protection hidden="1"/>
    </xf>
    <xf numFmtId="0" fontId="0" fillId="6" borderId="4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6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Continuous" vertical="center"/>
      <protection hidden="1"/>
    </xf>
    <xf numFmtId="0" fontId="0" fillId="2" borderId="27" xfId="0" applyFill="1" applyBorder="1" applyAlignment="1" applyProtection="1">
      <alignment horizontal="centerContinuous" vertical="center"/>
      <protection hidden="1"/>
    </xf>
    <xf numFmtId="0" fontId="0" fillId="2" borderId="24" xfId="0" applyFill="1" applyBorder="1" applyAlignment="1" applyProtection="1">
      <alignment horizontal="centerContinuous" vertical="center"/>
      <protection hidden="1"/>
    </xf>
    <xf numFmtId="0" fontId="0" fillId="2" borderId="2" xfId="0" applyFill="1" applyBorder="1" applyAlignment="1" applyProtection="1">
      <alignment horizontal="centerContinuous" vertical="center"/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176" fontId="19" fillId="2" borderId="7" xfId="0" applyNumberFormat="1" applyFont="1" applyFill="1" applyBorder="1" applyAlignment="1" applyProtection="1">
      <alignment horizontal="center" vertical="center"/>
      <protection hidden="1"/>
    </xf>
    <xf numFmtId="176" fontId="19" fillId="2" borderId="12" xfId="0" applyNumberFormat="1" applyFont="1" applyFill="1" applyBorder="1" applyAlignment="1" applyProtection="1">
      <alignment horizontal="center" vertical="center"/>
      <protection hidden="1"/>
    </xf>
    <xf numFmtId="0" fontId="16" fillId="2" borderId="28" xfId="0" applyFont="1" applyFill="1" applyBorder="1" applyAlignment="1" applyProtection="1">
      <alignment horizontal="center" vertical="center"/>
      <protection hidden="1"/>
    </xf>
    <xf numFmtId="2" fontId="16" fillId="2" borderId="16" xfId="0" applyNumberFormat="1" applyFont="1" applyFill="1" applyBorder="1" applyAlignment="1" applyProtection="1">
      <alignment horizontal="center" vertical="center"/>
      <protection hidden="1"/>
    </xf>
    <xf numFmtId="2" fontId="16" fillId="2" borderId="17" xfId="0" applyNumberFormat="1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176" fontId="8" fillId="2" borderId="30" xfId="0" applyNumberFormat="1" applyFont="1" applyFill="1" applyBorder="1" applyAlignment="1" applyProtection="1">
      <alignment horizontal="center" vertical="center"/>
      <protection hidden="1"/>
    </xf>
    <xf numFmtId="176" fontId="8" fillId="2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6" borderId="4" xfId="0" applyFont="1" applyFill="1" applyBorder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0" fillId="6" borderId="1" xfId="0" applyFill="1" applyBorder="1" applyAlignment="1" applyProtection="1">
      <alignment horizontal="centerContinuous"/>
      <protection hidden="1"/>
    </xf>
    <xf numFmtId="0" fontId="0" fillId="6" borderId="1" xfId="0" applyFill="1" applyBorder="1" applyAlignment="1" applyProtection="1">
      <alignment/>
      <protection hidden="1"/>
    </xf>
    <xf numFmtId="0" fontId="0" fillId="6" borderId="27" xfId="0" applyFill="1" applyBorder="1" applyAlignment="1" applyProtection="1">
      <alignment/>
      <protection hidden="1"/>
    </xf>
    <xf numFmtId="2" fontId="0" fillId="6" borderId="0" xfId="0" applyNumberFormat="1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6" borderId="6" xfId="0" applyFill="1" applyBorder="1" applyAlignment="1" applyProtection="1">
      <alignment/>
      <protection hidden="1"/>
    </xf>
    <xf numFmtId="0" fontId="0" fillId="7" borderId="1" xfId="0" applyFill="1" applyBorder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 vertical="center"/>
      <protection hidden="1"/>
    </xf>
    <xf numFmtId="0" fontId="1" fillId="6" borderId="5" xfId="0" applyFont="1" applyFill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" fillId="2" borderId="24" xfId="0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8" borderId="0" xfId="0" applyFill="1" applyAlignment="1">
      <alignment/>
    </xf>
    <xf numFmtId="2" fontId="4" fillId="2" borderId="7" xfId="0" applyNumberFormat="1" applyFont="1" applyFill="1" applyBorder="1" applyAlignment="1" applyProtection="1">
      <alignment horizontal="center" vertical="center"/>
      <protection hidden="1"/>
    </xf>
    <xf numFmtId="2" fontId="4" fillId="0" borderId="12" xfId="0" applyNumberFormat="1" applyFont="1" applyBorder="1" applyAlignment="1" applyProtection="1">
      <alignment horizontal="center" vertical="center"/>
      <protection hidden="1"/>
    </xf>
    <xf numFmtId="0" fontId="1" fillId="9" borderId="23" xfId="0" applyFont="1" applyFill="1" applyBorder="1" applyAlignment="1" applyProtection="1">
      <alignment horizontal="left" vertical="center"/>
      <protection locked="0"/>
    </xf>
    <xf numFmtId="0" fontId="1" fillId="9" borderId="25" xfId="0" applyFont="1" applyFill="1" applyBorder="1" applyAlignment="1" applyProtection="1">
      <alignment horizontal="left" vertical="center"/>
      <protection locked="0"/>
    </xf>
    <xf numFmtId="0" fontId="13" fillId="9" borderId="14" xfId="0" applyFont="1" applyFill="1" applyBorder="1" applyAlignment="1" applyProtection="1">
      <alignment horizontal="left" vertical="center"/>
      <protection locked="0"/>
    </xf>
    <xf numFmtId="0" fontId="13" fillId="9" borderId="32" xfId="0" applyFont="1" applyFill="1" applyBorder="1" applyAlignment="1" applyProtection="1">
      <alignment horizontal="left" vertical="center"/>
      <protection locked="0"/>
    </xf>
    <xf numFmtId="0" fontId="27" fillId="3" borderId="4" xfId="0" applyFont="1" applyFill="1" applyBorder="1" applyAlignment="1" applyProtection="1">
      <alignment horizontal="right" vertical="center"/>
      <protection hidden="1"/>
    </xf>
    <xf numFmtId="0" fontId="27" fillId="3" borderId="33" xfId="0" applyFont="1" applyFill="1" applyBorder="1" applyAlignment="1" applyProtection="1">
      <alignment horizontal="right" vertical="center"/>
      <protection hidden="1"/>
    </xf>
    <xf numFmtId="0" fontId="27" fillId="3" borderId="4" xfId="0" applyFont="1" applyFill="1" applyBorder="1" applyAlignment="1" applyProtection="1">
      <alignment horizontal="right" vertical="center"/>
      <protection hidden="1"/>
    </xf>
    <xf numFmtId="0" fontId="29" fillId="3" borderId="34" xfId="0" applyFont="1" applyFill="1" applyBorder="1" applyAlignment="1" applyProtection="1">
      <alignment horizontal="left" vertical="center"/>
      <protection hidden="1"/>
    </xf>
    <xf numFmtId="0" fontId="27" fillId="3" borderId="33" xfId="0" applyFont="1" applyFill="1" applyBorder="1" applyAlignment="1" applyProtection="1">
      <alignment horizontal="right" vertical="center"/>
      <protection hidden="1"/>
    </xf>
    <xf numFmtId="176" fontId="27" fillId="3" borderId="6" xfId="0" applyNumberFormat="1" applyFont="1" applyFill="1" applyBorder="1" applyAlignment="1" applyProtection="1">
      <alignment horizontal="left" vertical="center"/>
      <protection hidden="1"/>
    </xf>
    <xf numFmtId="0" fontId="13" fillId="9" borderId="23" xfId="0" applyFont="1" applyFill="1" applyBorder="1" applyAlignment="1" applyProtection="1">
      <alignment horizontal="center" vertical="center"/>
      <protection locked="0"/>
    </xf>
    <xf numFmtId="0" fontId="13" fillId="9" borderId="25" xfId="0" applyFont="1" applyFill="1" applyBorder="1" applyAlignment="1" applyProtection="1">
      <alignment horizontal="center" vertical="center"/>
      <protection locked="0"/>
    </xf>
    <xf numFmtId="0" fontId="1" fillId="9" borderId="23" xfId="0" applyFont="1" applyFill="1" applyBorder="1" applyAlignment="1" applyProtection="1">
      <alignment horizontal="center" vertical="center"/>
      <protection locked="0"/>
    </xf>
    <xf numFmtId="0" fontId="1" fillId="9" borderId="25" xfId="0" applyFont="1" applyFill="1" applyBorder="1" applyAlignment="1" applyProtection="1">
      <alignment horizontal="center" vertical="center"/>
      <protection locked="0"/>
    </xf>
    <xf numFmtId="0" fontId="29" fillId="3" borderId="34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29" fillId="3" borderId="6" xfId="0" applyFont="1" applyFill="1" applyBorder="1" applyAlignment="1" applyProtection="1">
      <alignment horizontal="left" vertical="center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15" fillId="2" borderId="35" xfId="0" applyFont="1" applyFill="1" applyBorder="1" applyAlignment="1" applyProtection="1">
      <alignment horizontal="center" vertical="center" wrapText="1"/>
      <protection hidden="1"/>
    </xf>
    <xf numFmtId="0" fontId="25" fillId="3" borderId="8" xfId="0" applyFont="1" applyFill="1" applyBorder="1" applyAlignment="1" applyProtection="1">
      <alignment horizontal="center" vertical="center" wrapText="1"/>
      <protection hidden="1"/>
    </xf>
    <xf numFmtId="0" fontId="26" fillId="3" borderId="25" xfId="0" applyFont="1" applyFill="1" applyBorder="1" applyAlignment="1" applyProtection="1">
      <alignment horizontal="center" vertical="center" wrapText="1"/>
      <protection hidden="1"/>
    </xf>
    <xf numFmtId="0" fontId="26" fillId="3" borderId="23" xfId="0" applyFont="1" applyFill="1" applyBorder="1" applyAlignment="1" applyProtection="1">
      <alignment horizontal="center" vertical="center" wrapText="1"/>
      <protection hidden="1"/>
    </xf>
    <xf numFmtId="0" fontId="25" fillId="3" borderId="8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19"/>
          <c:w val="0.9315"/>
          <c:h val="0.8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οξύ'!$V$6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'Ασθενές οξύ'!$D$7:$D$18</c:f>
              <c:numCache/>
            </c:numRef>
          </c:xVal>
          <c:yVal>
            <c:numRef>
              <c:f>'Ασθενές οξύ'!$V$7:$V$18</c:f>
              <c:numCache/>
            </c:numRef>
          </c:yVal>
          <c:smooth val="1"/>
        </c:ser>
        <c:ser>
          <c:idx val="0"/>
          <c:order val="1"/>
          <c:tx>
            <c:strRef>
              <c:f>'Ασθενές οξύ'!$V$6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/>
            </c:numRef>
          </c:xVal>
          <c:yVal>
            <c:numRef>
              <c:f>'Ασθενές οξύ'!$V$7:$V$18</c:f>
              <c:numCache/>
            </c:numRef>
          </c:yVal>
          <c:smooth val="1"/>
        </c:ser>
        <c:axId val="18093737"/>
        <c:axId val="28625906"/>
      </c:scatterChart>
      <c:valAx>
        <c:axId val="180937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Τελικός όγκος διαλύματος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28625906"/>
        <c:crossesAt val="0"/>
        <c:crossBetween val="midCat"/>
        <c:dispUnits/>
      </c:valAx>
      <c:valAx>
        <c:axId val="28625906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pH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18093737"/>
        <c:crossesAt val="0.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1275"/>
          <c:w val="0.93075"/>
          <c:h val="0.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οξύ'!$U$6</c:f>
              <c:strCache>
                <c:ptCount val="1"/>
                <c:pt idx="0">
                  <c:v>[H3O+]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'Ασθενές οξύ'!$D$7:$D$18</c:f>
              <c:numCache/>
            </c:numRef>
          </c:xVal>
          <c:yVal>
            <c:numRef>
              <c:f>'Ασθενές οξύ'!$U$7:$U$18</c:f>
              <c:numCache/>
            </c:numRef>
          </c:yVal>
          <c:smooth val="1"/>
        </c:ser>
        <c:ser>
          <c:idx val="0"/>
          <c:order val="1"/>
          <c:tx>
            <c:strRef>
              <c:f>'Ασθενές οξύ'!$U$6</c:f>
              <c:strCache>
                <c:ptCount val="1"/>
                <c:pt idx="0">
                  <c:v>[H3O+]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/>
            </c:numRef>
          </c:xVal>
          <c:yVal>
            <c:numRef>
              <c:f>'Ασθενές οξύ'!$U$7:$U$18</c:f>
              <c:numCache/>
            </c:numRef>
          </c:yVal>
          <c:smooth val="1"/>
        </c:ser>
        <c:axId val="56306563"/>
        <c:axId val="36997020"/>
      </c:scatterChart>
      <c:valAx>
        <c:axId val="563065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Τελικός όγκος διαλύματος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6997020"/>
        <c:crossesAt val="0"/>
        <c:crossBetween val="midCat"/>
        <c:dispUnits/>
      </c:valAx>
      <c:valAx>
        <c:axId val="36997020"/>
        <c:scaling>
          <c:orientation val="minMax"/>
          <c:max val="0.00101"/>
          <c:min val="1E-0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[H</a:t>
                </a:r>
                <a:r>
                  <a:rPr lang="en-US" cap="none" sz="700" b="1" i="0" u="none" baseline="-25000"/>
                  <a:t>3</a:t>
                </a:r>
                <a:r>
                  <a:rPr lang="en-US" cap="none" sz="700" b="1" i="0" u="none" baseline="0"/>
                  <a:t>O]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56306563"/>
        <c:crossesAt val="0.1"/>
        <c:crossBetween val="midCat"/>
        <c:dispUnits/>
        <c:majorUnit val="0.000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425"/>
          <c:w val="0.90475"/>
          <c:h val="0.8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οξύ'!$T$6</c:f>
              <c:strCache>
                <c:ptCount val="1"/>
                <c:pt idx="0">
                  <c:v>nοξ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'Ασθενές οξύ'!$D$7:$D$18</c:f>
              <c:numCache/>
            </c:numRef>
          </c:xVal>
          <c:yVal>
            <c:numRef>
              <c:f>'Ασθενές οξύ'!$T$7:$T$18</c:f>
              <c:numCache/>
            </c:numRef>
          </c:yVal>
          <c:smooth val="1"/>
        </c:ser>
        <c:ser>
          <c:idx val="0"/>
          <c:order val="1"/>
          <c:tx>
            <c:strRef>
              <c:f>'Ασθενές οξύ'!$T$6</c:f>
              <c:strCache>
                <c:ptCount val="1"/>
                <c:pt idx="0">
                  <c:v>nοξ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/>
            </c:numRef>
          </c:xVal>
          <c:yVal>
            <c:numRef>
              <c:f>'Ασθενές οξύ'!$T$7:$T$18</c:f>
              <c:numCache/>
            </c:numRef>
          </c:yVal>
          <c:smooth val="1"/>
        </c:ser>
        <c:axId val="64537725"/>
        <c:axId val="43968614"/>
      </c:scatterChart>
      <c:valAx>
        <c:axId val="6453772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Τελικό όγκος διαλύματος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43968614"/>
        <c:crossesAt val="0"/>
        <c:crossBetween val="midCat"/>
        <c:dispUnits/>
      </c:valAx>
      <c:valAx>
        <c:axId val="43968614"/>
        <c:scaling>
          <c:orientation val="minMax"/>
          <c:max val="0.00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</a:t>
                </a:r>
                <a:r>
                  <a:rPr lang="en-US" cap="none" sz="800" b="1" i="0" u="none" baseline="-25000"/>
                  <a:t>0ξ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64537725"/>
        <c:crossesAt val="0.1"/>
        <c:crossBetween val="midCat"/>
        <c:dispUnits/>
        <c:majorUnit val="0.001"/>
        <c:minorUnit val="0.000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6425"/>
          <c:w val="0.946"/>
          <c:h val="0.8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οξύ'!$S$6</c:f>
              <c:strCache>
                <c:ptCount val="1"/>
                <c:pt idx="0">
                  <c:v>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'Ασθενές οξύ'!$D$7:$D$18</c:f>
              <c:numCache/>
            </c:numRef>
          </c:xVal>
          <c:yVal>
            <c:numRef>
              <c:f>'Ασθενές οξύ'!$S$7:$S$18</c:f>
              <c:numCache/>
            </c:numRef>
          </c:yVal>
          <c:smooth val="1"/>
        </c:ser>
        <c:ser>
          <c:idx val="0"/>
          <c:order val="1"/>
          <c:tx>
            <c:strRef>
              <c:f>'Ασθενές οξύ'!$S$6</c:f>
              <c:strCache>
                <c:ptCount val="1"/>
                <c:pt idx="0">
                  <c:v>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/>
            </c:numRef>
          </c:xVal>
          <c:yVal>
            <c:numRef>
              <c:f>'Ασθενές οξύ'!$S$7:$S$18</c:f>
              <c:numCache/>
            </c:numRef>
          </c:yVal>
          <c:smooth val="1"/>
        </c:ser>
        <c:axId val="60173207"/>
        <c:axId val="4687952"/>
      </c:scatterChart>
      <c:valAx>
        <c:axId val="6017320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Τελικός όγκος διαλύματος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687952"/>
        <c:crossesAt val="0"/>
        <c:crossBetween val="midCat"/>
        <c:dispUnits/>
      </c:valAx>
      <c:valAx>
        <c:axId val="4687952"/>
        <c:scaling>
          <c:orientation val="minMax"/>
          <c:max val="0.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α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0173207"/>
        <c:crossesAt val="0.1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925"/>
          <c:w val="0.9515"/>
          <c:h val="0.8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οξύ'!$S$6</c:f>
              <c:strCache>
                <c:ptCount val="1"/>
                <c:pt idx="0">
                  <c:v>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>
                <c:ptCount val="12"/>
              </c:numCache>
            </c:numRef>
          </c:xVal>
          <c:yVal>
            <c:numRef>
              <c:f>'Ασθενές οξύ'!$S$7:$S$18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42191569"/>
        <c:axId val="44179802"/>
      </c:scatterChart>
      <c:valAx>
        <c:axId val="4219156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/>
                  <a:t>Τελικός όγκος διαλύματος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179802"/>
        <c:crossesAt val="0"/>
        <c:crossBetween val="midCat"/>
        <c:dispUnits/>
      </c:valAx>
      <c:valAx>
        <c:axId val="44179802"/>
        <c:scaling>
          <c:orientation val="minMax"/>
          <c:max val="0.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/>
                  <a:t>α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191569"/>
        <c:crossesAt val="0.1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"/>
          <c:w val="0.9352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οξύ'!$T$6</c:f>
              <c:strCache>
                <c:ptCount val="1"/>
                <c:pt idx="0">
                  <c:v>nοξ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>
                <c:ptCount val="12"/>
              </c:numCache>
            </c:numRef>
          </c:xVal>
          <c:yVal>
            <c:numRef>
              <c:f>'Ασθενές οξύ'!$T$7:$T$18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2073899"/>
        <c:axId val="21794180"/>
      </c:scatterChart>
      <c:valAx>
        <c:axId val="6207389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Τελικό όγκος διαλύματος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794180"/>
        <c:crossesAt val="0"/>
        <c:crossBetween val="midCat"/>
        <c:dispUnits/>
      </c:valAx>
      <c:valAx>
        <c:axId val="21794180"/>
        <c:scaling>
          <c:orientation val="minMax"/>
          <c:max val="0.00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n</a:t>
                </a:r>
                <a:r>
                  <a:rPr lang="en-US" cap="none" sz="1500" b="1" i="0" u="none" baseline="-25000"/>
                  <a:t>0ξ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073899"/>
        <c:crossesAt val="0.1"/>
        <c:crossBetween val="midCat"/>
        <c:dispUnits/>
        <c:majorUnit val="0.001"/>
        <c:minorUnit val="0.000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675"/>
          <c:w val="0.92625"/>
          <c:h val="0.88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οξύ'!$U$6</c:f>
              <c:strCache>
                <c:ptCount val="1"/>
                <c:pt idx="0">
                  <c:v>[H3O+]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>
                <c:ptCount val="12"/>
              </c:numCache>
            </c:numRef>
          </c:xVal>
          <c:yVal>
            <c:numRef>
              <c:f>'Ασθενές οξύ'!$U$7:$U$18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1929893"/>
        <c:axId val="20498126"/>
      </c:scatterChart>
      <c:valAx>
        <c:axId val="619298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Τελικός όγκος διαλύματος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498126"/>
        <c:crossesAt val="0"/>
        <c:crossBetween val="midCat"/>
        <c:dispUnits/>
      </c:valAx>
      <c:valAx>
        <c:axId val="20498126"/>
        <c:scaling>
          <c:orientation val="minMax"/>
          <c:max val="0.00101"/>
          <c:min val="1E-0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[H</a:t>
                </a:r>
                <a:r>
                  <a:rPr lang="en-US" cap="none" sz="1200" b="1" i="0" u="none" baseline="-25000"/>
                  <a:t>3</a:t>
                </a:r>
                <a:r>
                  <a:rPr lang="en-US" cap="none" sz="1200" b="1" i="0" u="none" baseline="0"/>
                  <a:t>O</a:t>
                </a:r>
                <a:r>
                  <a:rPr lang="en-US" cap="none" sz="1200" b="1" i="0" u="none" baseline="30000"/>
                  <a:t>+</a:t>
                </a:r>
                <a:r>
                  <a:rPr lang="en-US" cap="none" sz="1200" b="1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929893"/>
        <c:crossesAt val="0.1"/>
        <c:crossBetween val="midCat"/>
        <c:dispUnits/>
        <c:majorUnit val="0.000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5825"/>
          <c:w val="0.92275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'Ασθενές οξύ'!$V$6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'Ασθενές οξύ'!$D$7:$D$18</c:f>
              <c:numCache>
                <c:ptCount val="12"/>
              </c:numCache>
            </c:numRef>
          </c:xVal>
          <c:yVal>
            <c:numRef>
              <c:f>'Ασθενές οξύ'!$V$7:$V$18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50265407"/>
        <c:axId val="49735480"/>
      </c:scatterChart>
      <c:valAx>
        <c:axId val="502654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Τελικός όγκος διαλύματος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735480"/>
        <c:crossesAt val="0"/>
        <c:crossBetween val="midCat"/>
        <c:dispUnits/>
      </c:valAx>
      <c:valAx>
        <c:axId val="49735480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265407"/>
        <c:crossesAt val="0.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9725"/>
          <c:w val="0.91425"/>
          <c:h val="0.85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'Ισχ. &amp; ασθ.οξύ'!$G$8</c:f>
              <c:strCache>
                <c:ptCount val="1"/>
                <c:pt idx="0">
                  <c:v>Ισχ.οξ.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'Ισχ. &amp; ασθ.οξύ'!$F$9:$F$20</c:f>
              <c:numCache/>
            </c:numRef>
          </c:xVal>
          <c:yVal>
            <c:numRef>
              <c:f>'Ισχ. &amp; ασθ.οξύ'!$G$9:$G$20</c:f>
              <c:numCache/>
            </c:numRef>
          </c:yVal>
          <c:smooth val="1"/>
        </c:ser>
        <c:ser>
          <c:idx val="0"/>
          <c:order val="1"/>
          <c:tx>
            <c:strRef>
              <c:f>'Ισχ. &amp; ασθ.οξύ'!$H$8</c:f>
              <c:strCache>
                <c:ptCount val="1"/>
                <c:pt idx="0">
                  <c:v>Ασθ.οξ.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'Ισχ. &amp; ασθ.οξύ'!$F$9:$F$20</c:f>
              <c:numCache/>
            </c:numRef>
          </c:xVal>
          <c:yVal>
            <c:numRef>
              <c:f>'Ισχ. &amp; ασθ.οξύ'!$H$9:$H$20</c:f>
              <c:numCache/>
            </c:numRef>
          </c:yVal>
          <c:smooth val="1"/>
        </c:ser>
        <c:axId val="44966137"/>
        <c:axId val="2042050"/>
      </c:scatterChart>
      <c:valAx>
        <c:axId val="44966137"/>
        <c:scaling>
          <c:logBase val="10"/>
          <c:orientation val="maxMin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Συγκέντρωση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42050"/>
        <c:crossesAt val="0"/>
        <c:crossBetween val="midCat"/>
        <c:dispUnits/>
      </c:valAx>
      <c:valAx>
        <c:axId val="2042050"/>
        <c:scaling>
          <c:orientation val="minMax"/>
          <c:max val="7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pH</a:t>
                </a:r>
              </a:p>
            </c:rich>
          </c:tx>
          <c:layout>
            <c:manualLayout>
              <c:xMode val="factor"/>
              <c:yMode val="factor"/>
              <c:x val="0.26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75" b="0" i="0" u="none" baseline="0"/>
            </a:pPr>
          </a:p>
        </c:txPr>
        <c:crossAx val="4496613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"/>
        </c:manualLayout>
      </c:layout>
      <c:overlay val="0"/>
      <c:txPr>
        <a:bodyPr vert="horz" rot="0"/>
        <a:lstStyle/>
        <a:p>
          <a:pPr>
            <a:defRPr lang="en-US" cap="none" sz="95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11</xdr:row>
      <xdr:rowOff>95250</xdr:rowOff>
    </xdr:from>
    <xdr:to>
      <xdr:col>17</xdr:col>
      <xdr:colOff>19050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152900" y="2533650"/>
        <a:ext cx="331470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11</xdr:row>
      <xdr:rowOff>104775</xdr:rowOff>
    </xdr:from>
    <xdr:to>
      <xdr:col>11</xdr:col>
      <xdr:colOff>390525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1314450" y="2543175"/>
        <a:ext cx="286702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390525</xdr:colOff>
      <xdr:row>4</xdr:row>
      <xdr:rowOff>0</xdr:rowOff>
    </xdr:from>
    <xdr:to>
      <xdr:col>17</xdr:col>
      <xdr:colOff>19050</xdr:colOff>
      <xdr:row>11</xdr:row>
      <xdr:rowOff>104775</xdr:rowOff>
    </xdr:to>
    <xdr:graphicFrame>
      <xdr:nvGraphicFramePr>
        <xdr:cNvPr id="3" name="Chart 4"/>
        <xdr:cNvGraphicFramePr/>
      </xdr:nvGraphicFramePr>
      <xdr:xfrm>
        <a:off x="4181475" y="838200"/>
        <a:ext cx="328612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11</xdr:col>
      <xdr:colOff>390525</xdr:colOff>
      <xdr:row>11</xdr:row>
      <xdr:rowOff>104775</xdr:rowOff>
    </xdr:to>
    <xdr:graphicFrame>
      <xdr:nvGraphicFramePr>
        <xdr:cNvPr id="4" name="Chart 5"/>
        <xdr:cNvGraphicFramePr/>
      </xdr:nvGraphicFramePr>
      <xdr:xfrm>
        <a:off x="1323975" y="838200"/>
        <a:ext cx="285750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390525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14300" y="114300"/>
        <a:ext cx="7448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419100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23825" y="161925"/>
        <a:ext cx="74866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361950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14300" y="161925"/>
        <a:ext cx="7448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219075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14300" y="123825"/>
        <a:ext cx="7896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209550</xdr:rowOff>
    </xdr:from>
    <xdr:to>
      <xdr:col>18</xdr:col>
      <xdr:colOff>600075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2628900" y="904875"/>
        <a:ext cx="51816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8515625" style="0" bestFit="1" customWidth="1"/>
    <col min="3" max="4" width="7.140625" style="0" bestFit="1" customWidth="1"/>
    <col min="5" max="5" width="6.7109375" style="0" customWidth="1"/>
    <col min="6" max="6" width="4.28125" style="0" customWidth="1"/>
    <col min="7" max="7" width="5.28125" style="0" bestFit="1" customWidth="1"/>
    <col min="8" max="9" width="3.7109375" style="0" customWidth="1"/>
    <col min="10" max="10" width="5.28125" style="0" bestFit="1" customWidth="1"/>
    <col min="11" max="11" width="8.00390625" style="0" bestFit="1" customWidth="1"/>
    <col min="18" max="18" width="1.7109375" style="0" customWidth="1"/>
    <col min="19" max="19" width="6.421875" style="0" customWidth="1"/>
    <col min="23" max="23" width="1.7109375" style="0" customWidth="1"/>
  </cols>
  <sheetData>
    <row r="1" spans="1:29" ht="12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1"/>
      <c r="AB1" s="1"/>
      <c r="AC1" s="1"/>
    </row>
    <row r="2" spans="1:29" ht="18" customHeight="1">
      <c r="A2" s="3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44"/>
      <c r="Y2" s="44"/>
      <c r="Z2" s="44"/>
      <c r="AA2" s="1"/>
      <c r="AB2" s="1"/>
      <c r="AC2" s="1"/>
    </row>
    <row r="3" spans="1:29" ht="18" customHeight="1" thickBot="1">
      <c r="A3" s="6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5"/>
      <c r="X3" s="44"/>
      <c r="Y3" s="44"/>
      <c r="Z3" s="44"/>
      <c r="AA3" s="44"/>
      <c r="AB3" s="44"/>
      <c r="AC3" s="44"/>
    </row>
    <row r="4" spans="1:29" ht="18" customHeight="1" thickBot="1">
      <c r="A4" s="53"/>
      <c r="B4" s="58"/>
      <c r="C4" s="49" t="s">
        <v>20</v>
      </c>
      <c r="D4" s="100"/>
      <c r="E4" s="49" t="s">
        <v>21</v>
      </c>
      <c r="F4" s="101"/>
      <c r="G4" s="22" t="s">
        <v>2</v>
      </c>
      <c r="H4" s="113"/>
      <c r="I4" s="112"/>
      <c r="J4" s="54" t="s">
        <v>2</v>
      </c>
      <c r="K4" s="50">
        <f>IF(OR(H4="",I4=""),"",H4*10^-I4)</f>
      </c>
      <c r="L4" s="88"/>
      <c r="M4" s="80"/>
      <c r="N4" s="80"/>
      <c r="O4" s="80"/>
      <c r="P4" s="80"/>
      <c r="Q4" s="80"/>
      <c r="R4" s="80"/>
      <c r="S4" s="80"/>
      <c r="T4" s="80"/>
      <c r="U4" s="81"/>
      <c r="V4" s="82"/>
      <c r="W4" s="7"/>
      <c r="X4" s="44"/>
      <c r="Y4" s="44"/>
      <c r="Z4" s="44"/>
      <c r="AA4" s="44"/>
      <c r="AB4" s="44"/>
      <c r="AC4" s="44"/>
    </row>
    <row r="5" spans="1:29" ht="18" customHeight="1" thickBot="1">
      <c r="A5" s="53"/>
      <c r="B5" s="59"/>
      <c r="C5" s="60"/>
      <c r="D5" s="61"/>
      <c r="E5" s="5"/>
      <c r="F5" s="5"/>
      <c r="G5" s="5"/>
      <c r="H5" s="5"/>
      <c r="I5" s="5"/>
      <c r="J5" s="75"/>
      <c r="K5" s="6"/>
      <c r="L5" s="83"/>
      <c r="M5" s="56"/>
      <c r="N5" s="56"/>
      <c r="O5" s="56"/>
      <c r="P5" s="56"/>
      <c r="Q5" s="56"/>
      <c r="R5" s="56"/>
      <c r="S5" s="56"/>
      <c r="T5" s="56"/>
      <c r="U5" s="56"/>
      <c r="V5" s="84"/>
      <c r="W5" s="7"/>
      <c r="X5" s="44"/>
      <c r="Y5" s="44"/>
      <c r="Z5" s="44"/>
      <c r="AA5" s="44"/>
      <c r="AB5" s="44"/>
      <c r="AC5" s="44"/>
    </row>
    <row r="6" spans="1:29" ht="18" customHeight="1">
      <c r="A6" s="55">
        <f>IF(OR(D4="",F4=""),1,2)</f>
        <v>1</v>
      </c>
      <c r="B6" s="34" t="s">
        <v>1</v>
      </c>
      <c r="C6" s="117" t="s">
        <v>5</v>
      </c>
      <c r="D6" s="118"/>
      <c r="E6" s="5"/>
      <c r="F6" s="5"/>
      <c r="G6" s="5"/>
      <c r="H6" s="5"/>
      <c r="I6" s="5"/>
      <c r="J6" s="8"/>
      <c r="K6" s="8"/>
      <c r="L6" s="8"/>
      <c r="M6" s="9"/>
      <c r="N6" s="8"/>
      <c r="O6" s="10"/>
      <c r="P6" s="5"/>
      <c r="Q6" s="5"/>
      <c r="R6" s="56"/>
      <c r="S6" s="57" t="s">
        <v>10</v>
      </c>
      <c r="T6" s="72" t="s">
        <v>13</v>
      </c>
      <c r="U6" s="66" t="s">
        <v>12</v>
      </c>
      <c r="V6" s="69" t="s">
        <v>0</v>
      </c>
      <c r="W6" s="7"/>
      <c r="X6" s="44"/>
      <c r="Y6" s="44"/>
      <c r="Z6" s="44"/>
      <c r="AA6" s="44"/>
      <c r="AB6" s="44"/>
      <c r="AC6" s="44"/>
    </row>
    <row r="7" spans="1:29" ht="18" customHeight="1">
      <c r="A7" s="51" t="e">
        <f>D4*F4/D7</f>
        <v>#DIV/0!</v>
      </c>
      <c r="B7" s="24">
        <v>1</v>
      </c>
      <c r="C7" s="17">
        <v>0.1</v>
      </c>
      <c r="D7" s="18"/>
      <c r="E7" s="5"/>
      <c r="F7" s="5"/>
      <c r="G7" s="5"/>
      <c r="H7" s="5"/>
      <c r="I7" s="5"/>
      <c r="J7" s="8"/>
      <c r="K7" s="8"/>
      <c r="L7" s="8"/>
      <c r="M7" s="8"/>
      <c r="N7" s="10"/>
      <c r="O7" s="5"/>
      <c r="P7" s="5"/>
      <c r="Q7" s="5"/>
      <c r="R7" s="56"/>
      <c r="S7" s="98">
        <f>IF(AND(A6=2,D7=C7),ROUND((-1*K4+SQRT(K4*K4+4*K4*A7))/(2*A7),3),"")</f>
      </c>
      <c r="T7" s="73">
        <f>IF(S7="","",S7*D4*F4)</f>
      </c>
      <c r="U7" s="67">
        <f aca="true" t="shared" si="0" ref="U7:U18">IF(S7="","",T7/D7)</f>
      </c>
      <c r="V7" s="70">
        <f aca="true" t="shared" si="1" ref="V7:V18">IF(S7="","",-1*LOG10(U7))</f>
      </c>
      <c r="W7" s="7"/>
      <c r="X7" s="44"/>
      <c r="Y7" s="44"/>
      <c r="Z7" s="44"/>
      <c r="AA7" s="44"/>
      <c r="AB7" s="44"/>
      <c r="AC7" s="44"/>
    </row>
    <row r="8" spans="1:29" ht="18" customHeight="1">
      <c r="A8" s="52" t="e">
        <f>D4*F4/D8</f>
        <v>#DIV/0!</v>
      </c>
      <c r="B8" s="24">
        <v>2</v>
      </c>
      <c r="C8" s="17">
        <v>0.2</v>
      </c>
      <c r="D8" s="18"/>
      <c r="E8" s="5"/>
      <c r="F8" s="5"/>
      <c r="G8" s="5"/>
      <c r="H8" s="5"/>
      <c r="I8" s="5"/>
      <c r="J8" s="5"/>
      <c r="K8" s="8"/>
      <c r="L8" s="8"/>
      <c r="M8" s="8"/>
      <c r="N8" s="5"/>
      <c r="O8" s="5"/>
      <c r="P8" s="5"/>
      <c r="Q8" s="5"/>
      <c r="R8" s="56"/>
      <c r="S8" s="98">
        <f>IF(AND(A6=2,D8=C8),ROUND((-1*K4+SQRT(K4*K4+4*K4*A8))/(2*A8),3),"")</f>
      </c>
      <c r="T8" s="73">
        <f>IF(S8="","",S8*D4*F4)</f>
      </c>
      <c r="U8" s="67">
        <f t="shared" si="0"/>
      </c>
      <c r="V8" s="70">
        <f t="shared" si="1"/>
      </c>
      <c r="W8" s="7"/>
      <c r="X8" s="44"/>
      <c r="Y8" s="44"/>
      <c r="Z8" s="44"/>
      <c r="AA8" s="44"/>
      <c r="AB8" s="44"/>
      <c r="AC8" s="44"/>
    </row>
    <row r="9" spans="1:29" ht="18" customHeight="1">
      <c r="A9" s="52" t="e">
        <f>D4*F4/D9</f>
        <v>#DIV/0!</v>
      </c>
      <c r="B9" s="24">
        <v>3</v>
      </c>
      <c r="C9" s="17">
        <v>0.5</v>
      </c>
      <c r="D9" s="18"/>
      <c r="E9" s="5"/>
      <c r="F9" s="5"/>
      <c r="G9" s="5"/>
      <c r="H9" s="5"/>
      <c r="I9" s="5"/>
      <c r="J9" s="5"/>
      <c r="K9" s="8"/>
      <c r="L9" s="8"/>
      <c r="M9" s="8"/>
      <c r="N9" s="5"/>
      <c r="O9" s="5"/>
      <c r="P9" s="5"/>
      <c r="Q9" s="5"/>
      <c r="R9" s="56"/>
      <c r="S9" s="98">
        <f>IF(AND(A6=2,D9=C9),ROUND((-1*K4+SQRT(K4*K4+4*K4*A9))/(2*A9),3),"")</f>
      </c>
      <c r="T9" s="73">
        <f>IF(S9="","",S9*D4*F4)</f>
      </c>
      <c r="U9" s="67">
        <f t="shared" si="0"/>
      </c>
      <c r="V9" s="70">
        <f t="shared" si="1"/>
      </c>
      <c r="W9" s="7"/>
      <c r="X9" s="44"/>
      <c r="Y9" s="44"/>
      <c r="Z9" s="44"/>
      <c r="AA9" s="44"/>
      <c r="AB9" s="44"/>
      <c r="AC9" s="44"/>
    </row>
    <row r="10" spans="1:29" ht="18" customHeight="1">
      <c r="A10" s="52" t="e">
        <f>D4*F4/D10</f>
        <v>#DIV/0!</v>
      </c>
      <c r="B10" s="24">
        <v>4</v>
      </c>
      <c r="C10" s="20">
        <v>1</v>
      </c>
      <c r="D10" s="21"/>
      <c r="E10" s="5"/>
      <c r="F10" s="5"/>
      <c r="G10" s="5"/>
      <c r="H10" s="5"/>
      <c r="I10" s="5"/>
      <c r="J10" s="5"/>
      <c r="K10" s="8"/>
      <c r="L10" s="8"/>
      <c r="M10" s="5"/>
      <c r="N10" s="5"/>
      <c r="O10" s="5"/>
      <c r="P10" s="5"/>
      <c r="Q10" s="5"/>
      <c r="R10" s="56"/>
      <c r="S10" s="98">
        <f>IF(AND(A6=2,D10=C10),ROUND((-1*K4+SQRT(K4*K4+4*K4*A10))/(2*A10),3),"")</f>
      </c>
      <c r="T10" s="73">
        <f>IF(S10="","",S10*D4*F4)</f>
      </c>
      <c r="U10" s="67">
        <f t="shared" si="0"/>
      </c>
      <c r="V10" s="70">
        <f t="shared" si="1"/>
      </c>
      <c r="W10" s="7"/>
      <c r="X10" s="44"/>
      <c r="Y10" s="44"/>
      <c r="Z10" s="44"/>
      <c r="AA10" s="44"/>
      <c r="AB10" s="44"/>
      <c r="AC10" s="44"/>
    </row>
    <row r="11" spans="1:29" ht="18" customHeight="1">
      <c r="A11" s="51" t="e">
        <f>D4*F4/D11</f>
        <v>#DIV/0!</v>
      </c>
      <c r="B11" s="24">
        <v>5</v>
      </c>
      <c r="C11" s="20">
        <v>2</v>
      </c>
      <c r="D11" s="21"/>
      <c r="E11" s="5"/>
      <c r="F11" s="5"/>
      <c r="G11" s="5"/>
      <c r="H11" s="5"/>
      <c r="I11" s="5"/>
      <c r="J11" s="5"/>
      <c r="K11" s="8"/>
      <c r="L11" s="8"/>
      <c r="M11" s="5"/>
      <c r="N11" s="5"/>
      <c r="O11" s="5"/>
      <c r="P11" s="5"/>
      <c r="Q11" s="5"/>
      <c r="R11" s="56"/>
      <c r="S11" s="98">
        <f>IF(AND(A6=2,D11=C11),ROUND((-1*K4+SQRT(K4*K4+4*K4*A11))/(2*A11),2),"")</f>
      </c>
      <c r="T11" s="73">
        <f>IF(S11="","",S11*D4*F4)</f>
      </c>
      <c r="U11" s="67">
        <f t="shared" si="0"/>
      </c>
      <c r="V11" s="70">
        <f t="shared" si="1"/>
      </c>
      <c r="W11" s="7"/>
      <c r="X11" s="44"/>
      <c r="Y11" s="44"/>
      <c r="Z11" s="44"/>
      <c r="AA11" s="44"/>
      <c r="AB11" s="44"/>
      <c r="AC11" s="44"/>
    </row>
    <row r="12" spans="1:29" ht="18" customHeight="1">
      <c r="A12" s="51" t="e">
        <f>D4*F4/D12</f>
        <v>#DIV/0!</v>
      </c>
      <c r="B12" s="24">
        <v>6</v>
      </c>
      <c r="C12" s="20">
        <v>5</v>
      </c>
      <c r="D12" s="21"/>
      <c r="E12" s="5"/>
      <c r="F12" s="5"/>
      <c r="G12" s="5"/>
      <c r="H12" s="5"/>
      <c r="I12" s="5"/>
      <c r="J12" s="5"/>
      <c r="K12" s="8"/>
      <c r="L12" s="8"/>
      <c r="M12" s="5"/>
      <c r="N12" s="5"/>
      <c r="O12" s="5"/>
      <c r="P12" s="5"/>
      <c r="Q12" s="5"/>
      <c r="R12" s="56"/>
      <c r="S12" s="98">
        <f>IF(AND(A6=2,D12=C12),ROUND((-1*K4+SQRT(K4*K4+4*K4*A12))/(2*A12),2),"")</f>
      </c>
      <c r="T12" s="73">
        <f>IF(S12="","",S12*D4*F4)</f>
      </c>
      <c r="U12" s="67">
        <f t="shared" si="0"/>
      </c>
      <c r="V12" s="70">
        <f t="shared" si="1"/>
      </c>
      <c r="W12" s="7"/>
      <c r="X12" s="44"/>
      <c r="Y12" s="44"/>
      <c r="Z12" s="44"/>
      <c r="AA12" s="44"/>
      <c r="AB12" s="44"/>
      <c r="AC12" s="44"/>
    </row>
    <row r="13" spans="1:29" ht="18" customHeight="1">
      <c r="A13" s="51" t="e">
        <f>D4*F4/D13</f>
        <v>#DIV/0!</v>
      </c>
      <c r="B13" s="24">
        <v>7</v>
      </c>
      <c r="C13" s="20">
        <v>10</v>
      </c>
      <c r="D13" s="21"/>
      <c r="E13" s="5"/>
      <c r="F13" s="5"/>
      <c r="G13" s="5"/>
      <c r="H13" s="5"/>
      <c r="I13" s="5"/>
      <c r="J13" s="5"/>
      <c r="K13" s="8"/>
      <c r="L13" s="8"/>
      <c r="M13" s="5"/>
      <c r="N13" s="5"/>
      <c r="O13" s="5"/>
      <c r="P13" s="5"/>
      <c r="Q13" s="5"/>
      <c r="R13" s="56"/>
      <c r="S13" s="98">
        <f>IF(AND(A6=2,D13=C13),ROUND((-1*K4+SQRT(K4*K4+4*K4*A13))/(2*A13),2),"")</f>
      </c>
      <c r="T13" s="73">
        <f>IF(S13="","",S13*D4*F4)</f>
      </c>
      <c r="U13" s="67">
        <f t="shared" si="0"/>
      </c>
      <c r="V13" s="70">
        <f t="shared" si="1"/>
      </c>
      <c r="W13" s="7"/>
      <c r="X13" s="44"/>
      <c r="Y13" s="44"/>
      <c r="Z13" s="44"/>
      <c r="AA13" s="44"/>
      <c r="AB13" s="44"/>
      <c r="AC13" s="44"/>
    </row>
    <row r="14" spans="1:29" ht="18" customHeight="1">
      <c r="A14" s="51" t="e">
        <f>D4*F4/D14</f>
        <v>#DIV/0!</v>
      </c>
      <c r="B14" s="24">
        <v>8</v>
      </c>
      <c r="C14" s="20">
        <v>50</v>
      </c>
      <c r="D14" s="21"/>
      <c r="E14" s="5"/>
      <c r="F14" s="5"/>
      <c r="G14" s="5"/>
      <c r="H14" s="5"/>
      <c r="I14" s="5"/>
      <c r="J14" s="5"/>
      <c r="K14" s="8"/>
      <c r="L14" s="8"/>
      <c r="M14" s="5"/>
      <c r="N14" s="5"/>
      <c r="O14" s="5"/>
      <c r="P14" s="5"/>
      <c r="Q14" s="5"/>
      <c r="R14" s="56"/>
      <c r="S14" s="98">
        <f>IF(AND(A6=2,D14=C14),ROUND((-1*K4+SQRT(K4*K4+4*K4*A14))/(2*A14),3),"")</f>
      </c>
      <c r="T14" s="73">
        <f>IF(S14="","",S14*D4*F4)</f>
      </c>
      <c r="U14" s="67">
        <f t="shared" si="0"/>
      </c>
      <c r="V14" s="70">
        <f t="shared" si="1"/>
      </c>
      <c r="W14" s="7"/>
      <c r="X14" s="44"/>
      <c r="Y14" s="44"/>
      <c r="Z14" s="44"/>
      <c r="AA14" s="44"/>
      <c r="AB14" s="44"/>
      <c r="AC14" s="44"/>
    </row>
    <row r="15" spans="1:29" ht="18" customHeight="1">
      <c r="A15" s="51" t="e">
        <f>D4*F4/D15</f>
        <v>#DIV/0!</v>
      </c>
      <c r="B15" s="24">
        <v>9</v>
      </c>
      <c r="C15" s="20">
        <v>100</v>
      </c>
      <c r="D15" s="21"/>
      <c r="E15" s="5"/>
      <c r="F15" s="5"/>
      <c r="G15" s="5"/>
      <c r="H15" s="5"/>
      <c r="I15" s="5"/>
      <c r="J15" s="5"/>
      <c r="K15" s="8"/>
      <c r="L15" s="8"/>
      <c r="M15" s="8"/>
      <c r="N15" s="5"/>
      <c r="O15" s="5"/>
      <c r="P15" s="5"/>
      <c r="Q15" s="5"/>
      <c r="R15" s="56"/>
      <c r="S15" s="98">
        <f>IF(AND(A6=2,D15=C15),ROUND((-1*K4+SQRT(K4*K4+4*K4*A15))/(2*A15),3),"")</f>
      </c>
      <c r="T15" s="73">
        <f>IF(S15="","",S15*D4*F4)</f>
      </c>
      <c r="U15" s="67">
        <f t="shared" si="0"/>
      </c>
      <c r="V15" s="70">
        <f t="shared" si="1"/>
      </c>
      <c r="W15" s="7"/>
      <c r="X15" s="44"/>
      <c r="Y15" s="44"/>
      <c r="Z15" s="44"/>
      <c r="AA15" s="44"/>
      <c r="AB15" s="44"/>
      <c r="AC15" s="44"/>
    </row>
    <row r="16" spans="1:29" ht="18" customHeight="1">
      <c r="A16" s="51" t="e">
        <f>D4*F4/D16</f>
        <v>#DIV/0!</v>
      </c>
      <c r="B16" s="24">
        <v>10</v>
      </c>
      <c r="C16" s="20">
        <v>500</v>
      </c>
      <c r="D16" s="21"/>
      <c r="E16" s="5"/>
      <c r="F16" s="5"/>
      <c r="G16" s="5"/>
      <c r="H16" s="5"/>
      <c r="I16" s="5"/>
      <c r="J16" s="5"/>
      <c r="K16" s="8"/>
      <c r="L16" s="8"/>
      <c r="M16" s="8"/>
      <c r="N16" s="5"/>
      <c r="O16" s="5"/>
      <c r="P16" s="5"/>
      <c r="Q16" s="5"/>
      <c r="R16" s="56"/>
      <c r="S16" s="98">
        <f>IF(AND(A6=2,D16=C16),ROUND((-1*K4+SQRT(K4*K4+4*K4*A16))/(2*A16),3),"")</f>
      </c>
      <c r="T16" s="73">
        <f>IF(S16="","",S16*D4*F4)</f>
      </c>
      <c r="U16" s="67">
        <f t="shared" si="0"/>
      </c>
      <c r="V16" s="70">
        <f t="shared" si="1"/>
      </c>
      <c r="W16" s="7"/>
      <c r="X16" s="44"/>
      <c r="Y16" s="44"/>
      <c r="Z16" s="44"/>
      <c r="AA16" s="44"/>
      <c r="AB16" s="44"/>
      <c r="AC16" s="44"/>
    </row>
    <row r="17" spans="1:29" ht="18" customHeight="1">
      <c r="A17" s="51" t="e">
        <f>D4*F4/D17</f>
        <v>#DIV/0!</v>
      </c>
      <c r="B17" s="24">
        <v>11</v>
      </c>
      <c r="C17" s="20">
        <v>1000</v>
      </c>
      <c r="D17" s="21"/>
      <c r="E17" s="5"/>
      <c r="F17" s="5"/>
      <c r="G17" s="5"/>
      <c r="H17" s="5"/>
      <c r="I17" s="5"/>
      <c r="J17" s="5"/>
      <c r="K17" s="8"/>
      <c r="L17" s="8"/>
      <c r="M17" s="5"/>
      <c r="N17" s="5"/>
      <c r="O17" s="5"/>
      <c r="P17" s="5"/>
      <c r="Q17" s="5"/>
      <c r="R17" s="56"/>
      <c r="S17" s="98">
        <f>IF(AND(A6=2,D17=C17),ROUND((-1*K4+SQRT(K4*K4+4*K4*A17))/(2*A17),2),"")</f>
      </c>
      <c r="T17" s="73">
        <f>IF(S17="","",S17*D4*F4)</f>
      </c>
      <c r="U17" s="67">
        <f t="shared" si="0"/>
      </c>
      <c r="V17" s="70">
        <f t="shared" si="1"/>
      </c>
      <c r="W17" s="7"/>
      <c r="X17" s="44"/>
      <c r="Y17" s="44"/>
      <c r="Z17" s="44"/>
      <c r="AA17" s="44"/>
      <c r="AB17" s="44"/>
      <c r="AC17" s="44"/>
    </row>
    <row r="18" spans="1:29" ht="18" customHeight="1" thickBot="1">
      <c r="A18" s="51" t="e">
        <f>D4*F4/D18</f>
        <v>#DIV/0!</v>
      </c>
      <c r="B18" s="25">
        <v>12</v>
      </c>
      <c r="C18" s="26">
        <v>2000</v>
      </c>
      <c r="D18" s="27"/>
      <c r="E18" s="5"/>
      <c r="F18" s="5"/>
      <c r="G18" s="5"/>
      <c r="H18" s="5"/>
      <c r="I18" s="5"/>
      <c r="J18" s="5"/>
      <c r="K18" s="8"/>
      <c r="L18" s="8"/>
      <c r="M18" s="5"/>
      <c r="N18" s="5"/>
      <c r="O18" s="5"/>
      <c r="P18" s="5"/>
      <c r="Q18" s="5"/>
      <c r="R18" s="56"/>
      <c r="S18" s="99">
        <f>IF(AND(A6=2,D18=C18),ROUND((-1*K4+SQRT(K4*K4+4*K4*A18))/(2*A18),3),"")</f>
      </c>
      <c r="T18" s="74">
        <f>IF(S18="","",S18*D4*F4)</f>
      </c>
      <c r="U18" s="68">
        <f t="shared" si="0"/>
      </c>
      <c r="V18" s="71">
        <f t="shared" si="1"/>
      </c>
      <c r="W18" s="7"/>
      <c r="X18" s="44"/>
      <c r="Y18" s="44"/>
      <c r="Z18" s="44"/>
      <c r="AA18" s="44"/>
      <c r="AB18" s="44"/>
      <c r="AC18" s="44"/>
    </row>
    <row r="19" spans="1:29" ht="18" customHeight="1" thickBot="1">
      <c r="A19" s="51"/>
      <c r="B19" s="78"/>
      <c r="C19" s="79"/>
      <c r="D19" s="91"/>
      <c r="E19" s="79"/>
      <c r="F19" s="76"/>
      <c r="G19" s="76"/>
      <c r="H19" s="76"/>
      <c r="I19" s="76"/>
      <c r="J19" s="45"/>
      <c r="K19" s="77"/>
      <c r="L19" s="77"/>
      <c r="M19" s="45"/>
      <c r="N19" s="45"/>
      <c r="O19" s="45"/>
      <c r="P19" s="45"/>
      <c r="Q19" s="45"/>
      <c r="R19" s="85"/>
      <c r="S19" s="86"/>
      <c r="T19" s="86"/>
      <c r="U19" s="85"/>
      <c r="V19" s="87"/>
      <c r="W19" s="7"/>
      <c r="X19" s="44"/>
      <c r="Y19" s="44"/>
      <c r="Z19" s="44"/>
      <c r="AA19" s="44"/>
      <c r="AB19" s="44"/>
      <c r="AC19" s="44"/>
    </row>
    <row r="20" spans="1:29" ht="8.25" customHeight="1" thickBot="1">
      <c r="A20" s="12"/>
      <c r="B20" s="13"/>
      <c r="C20" s="13"/>
      <c r="D20" s="13"/>
      <c r="E20" s="14"/>
      <c r="F20" s="14"/>
      <c r="G20" s="14"/>
      <c r="H20" s="14"/>
      <c r="I20" s="14"/>
      <c r="J20" s="1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6"/>
      <c r="X20" s="44"/>
      <c r="Y20" s="44"/>
      <c r="Z20" s="44"/>
      <c r="AA20" s="44"/>
      <c r="AB20" s="44"/>
      <c r="AC20" s="44"/>
    </row>
    <row r="21" spans="1:29" ht="12.75">
      <c r="A21" s="44"/>
      <c r="B21" s="44"/>
      <c r="C21" s="44"/>
      <c r="D21" s="44"/>
      <c r="E21" s="47"/>
      <c r="F21" s="89"/>
      <c r="G21" s="89"/>
      <c r="H21" s="47"/>
      <c r="I21" s="47"/>
      <c r="J21" s="44"/>
      <c r="K21" s="44"/>
      <c r="L21" s="47"/>
      <c r="M21" s="2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90"/>
      <c r="Z45" s="90"/>
      <c r="AA45" s="44"/>
      <c r="AB45" s="44"/>
      <c r="AC45" s="44"/>
    </row>
    <row r="46" spans="1:29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90"/>
      <c r="Z46" s="90"/>
      <c r="AA46" s="44"/>
      <c r="AB46" s="44"/>
      <c r="AC46" s="44"/>
    </row>
    <row r="47" spans="1:29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1"/>
      <c r="AB50" s="1"/>
      <c r="AC50" s="1"/>
    </row>
    <row r="51" spans="24:29" ht="12.75">
      <c r="X51" s="1"/>
      <c r="Y51" s="1"/>
      <c r="Z51" s="1"/>
      <c r="AA51" s="1"/>
      <c r="AB51" s="1"/>
      <c r="AC51" s="1"/>
    </row>
  </sheetData>
  <sheetProtection password="C71F" sheet="1" objects="1" scenarios="1"/>
  <mergeCells count="1">
    <mergeCell ref="C6:D6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2" max="12" width="6.7109375" style="0" customWidth="1"/>
    <col min="13" max="13" width="6.00390625" style="0" customWidth="1"/>
    <col min="14" max="14" width="1.7109375" style="0" customWidth="1"/>
  </cols>
  <sheetData>
    <row r="1" spans="1:26" ht="9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</sheetData>
  <sheetProtection password="C71F"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12" max="12" width="5.57421875" style="0" customWidth="1"/>
    <col min="13" max="13" width="7.140625" style="0" customWidth="1"/>
    <col min="14" max="14" width="1.8515625" style="0" customWidth="1"/>
  </cols>
  <sheetData>
    <row r="1" spans="1:26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</sheetData>
  <sheetProtection password="C71F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2" max="12" width="6.00390625" style="0" customWidth="1"/>
    <col min="13" max="13" width="7.140625" style="0" customWidth="1"/>
    <col min="14" max="14" width="1.7109375" style="0" customWidth="1"/>
  </cols>
  <sheetData>
    <row r="1" spans="1:26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</sheetData>
  <sheetProtection password="C71F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2" max="12" width="5.8515625" style="0" customWidth="1"/>
    <col min="13" max="13" width="7.140625" style="0" customWidth="1"/>
    <col min="14" max="14" width="1.57421875" style="0" customWidth="1"/>
    <col min="16" max="16" width="5.00390625" style="0" customWidth="1"/>
  </cols>
  <sheetData>
    <row r="1" spans="1:26" ht="9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2.7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2.7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2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2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2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2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</sheetData>
  <sheetProtection password="C71F" sheet="1" objects="1" scenarios="1"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3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2" width="1.7109375" style="0" customWidth="1"/>
    <col min="3" max="3" width="4.7109375" style="0" customWidth="1"/>
    <col min="4" max="5" width="5.57421875" style="0" bestFit="1" customWidth="1"/>
    <col min="6" max="6" width="6.7109375" style="0" customWidth="1"/>
    <col min="7" max="7" width="6.57421875" style="0" customWidth="1"/>
    <col min="8" max="8" width="6.8515625" style="0" customWidth="1"/>
    <col min="9" max="9" width="6.7109375" style="0" customWidth="1"/>
    <col min="10" max="10" width="1.7109375" style="0" customWidth="1"/>
    <col min="11" max="15" width="6.7109375" style="0" customWidth="1"/>
    <col min="16" max="16" width="8.00390625" style="0" bestFit="1" customWidth="1"/>
    <col min="17" max="17" width="9.57421875" style="0" customWidth="1"/>
    <col min="20" max="20" width="1.8515625" style="0" customWidth="1"/>
  </cols>
  <sheetData>
    <row r="1" spans="1:50" ht="11.2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</row>
    <row r="2" spans="1:50" ht="18" customHeight="1">
      <c r="A2" s="43"/>
      <c r="B2" s="123" t="s">
        <v>19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</row>
    <row r="3" spans="1:50" ht="8.25" customHeight="1" thickBot="1">
      <c r="A3" s="43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spans="1:50" ht="17.25" customHeight="1" thickBot="1">
      <c r="A4" s="43"/>
      <c r="B4" s="64"/>
      <c r="C4" s="23" t="s">
        <v>8</v>
      </c>
      <c r="D4" s="102"/>
      <c r="E4" s="62"/>
      <c r="F4" s="122" t="s">
        <v>6</v>
      </c>
      <c r="G4" s="120"/>
      <c r="H4" s="120"/>
      <c r="I4" s="121"/>
      <c r="J4" s="115"/>
      <c r="K4" s="119" t="s">
        <v>7</v>
      </c>
      <c r="L4" s="120"/>
      <c r="M4" s="120"/>
      <c r="N4" s="120"/>
      <c r="O4" s="120"/>
      <c r="P4" s="121"/>
      <c r="Q4" s="5"/>
      <c r="R4" s="5"/>
      <c r="S4" s="62"/>
      <c r="T4" s="7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</row>
    <row r="5" spans="1:50" ht="17.25" customHeight="1" thickBot="1">
      <c r="A5" s="43"/>
      <c r="B5" s="64"/>
      <c r="C5" s="11" t="s">
        <v>9</v>
      </c>
      <c r="D5" s="103"/>
      <c r="E5" s="62"/>
      <c r="F5" s="104" t="s">
        <v>17</v>
      </c>
      <c r="G5" s="114">
        <f>IF(D4="","",D4)</f>
      </c>
      <c r="H5" s="105" t="s">
        <v>18</v>
      </c>
      <c r="I5" s="116">
        <f>IF(D5="","",D5)</f>
      </c>
      <c r="J5" s="115"/>
      <c r="K5" s="106" t="s">
        <v>15</v>
      </c>
      <c r="L5" s="107">
        <f>IF(D4="","",D4)</f>
      </c>
      <c r="M5" s="108" t="s">
        <v>16</v>
      </c>
      <c r="N5" s="107">
        <f>IF(D5="","",D5)</f>
      </c>
      <c r="O5" s="108" t="s">
        <v>2</v>
      </c>
      <c r="P5" s="109">
        <f>IF(OR(D6="",E6=""),"",D6*10^-E6)</f>
      </c>
      <c r="Q5" s="5"/>
      <c r="R5" s="5"/>
      <c r="S5" s="62"/>
      <c r="T5" s="7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50" ht="17.25" customHeight="1" thickBot="1">
      <c r="A6" s="43"/>
      <c r="B6" s="93"/>
      <c r="C6" s="22" t="s">
        <v>2</v>
      </c>
      <c r="D6" s="111"/>
      <c r="E6" s="110">
        <v>5</v>
      </c>
      <c r="F6" s="5"/>
      <c r="G6" s="5"/>
      <c r="H6" s="5"/>
      <c r="I6" s="5"/>
      <c r="J6" s="5"/>
      <c r="K6" s="5"/>
      <c r="L6" s="5"/>
      <c r="M6" s="92"/>
      <c r="N6" s="5"/>
      <c r="O6" s="5"/>
      <c r="P6" s="5"/>
      <c r="Q6" s="5"/>
      <c r="R6" s="6"/>
      <c r="S6" s="6"/>
      <c r="T6" s="7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</row>
    <row r="7" spans="1:50" ht="17.25" customHeight="1" thickBot="1">
      <c r="A7" s="43"/>
      <c r="B7" s="93"/>
      <c r="C7" s="35"/>
      <c r="D7" s="36">
        <f>IF(OR(D4="",D5=""),1,2)</f>
        <v>1</v>
      </c>
      <c r="E7" s="36"/>
      <c r="F7" s="37"/>
      <c r="G7" s="29" t="s">
        <v>0</v>
      </c>
      <c r="H7" s="30"/>
      <c r="I7" s="28"/>
      <c r="J7" s="5"/>
      <c r="K7" s="8"/>
      <c r="L7" s="8"/>
      <c r="M7" s="8"/>
      <c r="N7" s="10"/>
      <c r="O7" s="5"/>
      <c r="P7" s="5"/>
      <c r="Q7" s="5"/>
      <c r="R7" s="6"/>
      <c r="S7" s="6"/>
      <c r="T7" s="7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</row>
    <row r="8" spans="1:50" ht="17.25" customHeight="1">
      <c r="A8" s="43"/>
      <c r="B8" s="93"/>
      <c r="C8" s="34" t="s">
        <v>1</v>
      </c>
      <c r="D8" s="117" t="s">
        <v>5</v>
      </c>
      <c r="E8" s="118"/>
      <c r="F8" s="38" t="s">
        <v>4</v>
      </c>
      <c r="G8" s="40" t="s">
        <v>3</v>
      </c>
      <c r="H8" s="31" t="s">
        <v>14</v>
      </c>
      <c r="I8" s="8"/>
      <c r="J8" s="5"/>
      <c r="K8" s="8"/>
      <c r="L8" s="8"/>
      <c r="M8" s="8"/>
      <c r="N8" s="5"/>
      <c r="O8" s="5"/>
      <c r="P8" s="5"/>
      <c r="Q8" s="5"/>
      <c r="R8" s="6"/>
      <c r="S8" s="6"/>
      <c r="T8" s="7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</row>
    <row r="9" spans="1:50" ht="17.25" customHeight="1">
      <c r="A9" s="43"/>
      <c r="B9" s="93"/>
      <c r="C9" s="24">
        <v>1</v>
      </c>
      <c r="D9" s="17">
        <v>0.1</v>
      </c>
      <c r="E9" s="18"/>
      <c r="F9" s="19">
        <f>IF(AND(D7=2,E9=D9),D4,"")</f>
      </c>
      <c r="G9" s="41">
        <f>IF(F9="","",ROUND(-1*LOG10(F9),2))</f>
      </c>
      <c r="H9" s="32">
        <f>IF(F9="","",ROUND(-1*LOG10(SQRT(P5*F9)),2))</f>
      </c>
      <c r="I9" s="8"/>
      <c r="J9" s="5"/>
      <c r="K9" s="8"/>
      <c r="L9" s="8"/>
      <c r="M9" s="8"/>
      <c r="N9" s="5"/>
      <c r="O9" s="5"/>
      <c r="P9" s="5"/>
      <c r="Q9" s="5"/>
      <c r="R9" s="6"/>
      <c r="S9" s="6"/>
      <c r="T9" s="7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</row>
    <row r="10" spans="1:50" ht="17.25" customHeight="1">
      <c r="A10" s="43"/>
      <c r="B10" s="94"/>
      <c r="C10" s="24">
        <v>2</v>
      </c>
      <c r="D10" s="17">
        <v>0.2</v>
      </c>
      <c r="E10" s="18"/>
      <c r="F10" s="19">
        <f>IF(AND(D7=2,E10=D10),D4*D5/E10,"")</f>
      </c>
      <c r="G10" s="41">
        <f>IF(F10="","",ROUND(-1*LOG10(F10),2))</f>
      </c>
      <c r="H10" s="32">
        <f>IF(F10="","",ROUND(-1*LOG10(SQRT(P5*F10)),2))</f>
      </c>
      <c r="I10" s="5"/>
      <c r="J10" s="5"/>
      <c r="K10" s="8"/>
      <c r="L10" s="5"/>
      <c r="M10" s="5"/>
      <c r="N10" s="5"/>
      <c r="O10" s="5"/>
      <c r="P10" s="5"/>
      <c r="Q10" s="5"/>
      <c r="R10" s="6"/>
      <c r="S10" s="6"/>
      <c r="T10" s="7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</row>
    <row r="11" spans="1:50" ht="17.25" customHeight="1">
      <c r="A11" s="43"/>
      <c r="B11" s="93"/>
      <c r="C11" s="24">
        <v>3</v>
      </c>
      <c r="D11" s="17">
        <v>0.5</v>
      </c>
      <c r="E11" s="18"/>
      <c r="F11" s="19">
        <f>IF(AND(D7=2,E11=D11),D4*D5/E11,"")</f>
      </c>
      <c r="G11" s="41">
        <f aca="true" t="shared" si="0" ref="G11:G20">IF(F11="","",ROUND(-1*LOG10(F11),2))</f>
      </c>
      <c r="H11" s="32">
        <f>IF(F11="","",ROUND(-1*LOG10(SQRT(P5*F11)),2))</f>
      </c>
      <c r="I11" s="5"/>
      <c r="J11" s="5"/>
      <c r="K11" s="8"/>
      <c r="L11" s="5"/>
      <c r="M11" s="5"/>
      <c r="N11" s="5"/>
      <c r="O11" s="5"/>
      <c r="P11" s="5"/>
      <c r="Q11" s="5"/>
      <c r="R11" s="6"/>
      <c r="S11" s="6"/>
      <c r="T11" s="7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</row>
    <row r="12" spans="1:50" ht="17.25" customHeight="1">
      <c r="A12" s="43"/>
      <c r="B12" s="93"/>
      <c r="C12" s="24">
        <v>4</v>
      </c>
      <c r="D12" s="20">
        <v>1</v>
      </c>
      <c r="E12" s="21"/>
      <c r="F12" s="19">
        <f>IF(AND(D7=2,E12=D12),D4*D5/E12,"")</f>
      </c>
      <c r="G12" s="41">
        <f t="shared" si="0"/>
      </c>
      <c r="H12" s="32">
        <f>IF(F12="","",ROUND(-1*LOG10(SQRT(P5*F12)),2))</f>
      </c>
      <c r="I12" s="5"/>
      <c r="J12" s="5"/>
      <c r="K12" s="8"/>
      <c r="L12" s="5"/>
      <c r="M12" s="5"/>
      <c r="N12" s="5"/>
      <c r="O12" s="5"/>
      <c r="P12" s="5"/>
      <c r="Q12" s="5"/>
      <c r="R12" s="6"/>
      <c r="S12" s="6"/>
      <c r="T12" s="7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</row>
    <row r="13" spans="1:50" ht="17.25" customHeight="1">
      <c r="A13" s="43"/>
      <c r="B13" s="93"/>
      <c r="C13" s="24">
        <v>5</v>
      </c>
      <c r="D13" s="20">
        <v>2</v>
      </c>
      <c r="E13" s="21"/>
      <c r="F13" s="19">
        <f>IF(AND(D7=2,E13=D13),D4*D5/E13,"")</f>
      </c>
      <c r="G13" s="41">
        <f t="shared" si="0"/>
      </c>
      <c r="H13" s="32">
        <f>IF(F13="","",ROUND(-1*LOG10(SQRT(P5*F13)),2))</f>
      </c>
      <c r="I13" s="5"/>
      <c r="J13" s="5"/>
      <c r="K13" s="8"/>
      <c r="L13" s="5"/>
      <c r="M13" s="5"/>
      <c r="N13" s="5"/>
      <c r="O13" s="5"/>
      <c r="P13" s="5"/>
      <c r="Q13" s="5"/>
      <c r="R13" s="6"/>
      <c r="S13" s="6"/>
      <c r="T13" s="7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</row>
    <row r="14" spans="1:50" ht="17.25" customHeight="1">
      <c r="A14" s="43"/>
      <c r="B14" s="93"/>
      <c r="C14" s="24">
        <v>6</v>
      </c>
      <c r="D14" s="20">
        <v>5</v>
      </c>
      <c r="E14" s="21"/>
      <c r="F14" s="19">
        <f>IF(AND(D7=2,E14=D14),D4*D5/E14,"")</f>
      </c>
      <c r="G14" s="41">
        <f t="shared" si="0"/>
      </c>
      <c r="H14" s="32">
        <f>IF(F14="","",ROUND(-1*LOG10(SQRT(P5*F14)),2))</f>
      </c>
      <c r="I14" s="5"/>
      <c r="J14" s="5"/>
      <c r="K14" s="8"/>
      <c r="L14" s="5"/>
      <c r="M14" s="5"/>
      <c r="N14" s="5"/>
      <c r="O14" s="5"/>
      <c r="P14" s="5"/>
      <c r="Q14" s="5"/>
      <c r="R14" s="6"/>
      <c r="S14" s="6"/>
      <c r="T14" s="7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</row>
    <row r="15" spans="1:50" ht="17.25" customHeight="1">
      <c r="A15" s="43"/>
      <c r="B15" s="93"/>
      <c r="C15" s="24">
        <v>7</v>
      </c>
      <c r="D15" s="20">
        <v>10</v>
      </c>
      <c r="E15" s="21"/>
      <c r="F15" s="19">
        <f>IF(AND(D7=2,E15=D15),D4*D5/E15,"")</f>
      </c>
      <c r="G15" s="41">
        <f t="shared" si="0"/>
      </c>
      <c r="H15" s="32">
        <f>IF(F15="","",ROUND(-1*LOG10(SQRT(P5*F15)),2))</f>
      </c>
      <c r="I15" s="5"/>
      <c r="J15" s="5"/>
      <c r="K15" s="8"/>
      <c r="L15" s="8"/>
      <c r="M15" s="8"/>
      <c r="N15" s="5"/>
      <c r="O15" s="5"/>
      <c r="P15" s="5"/>
      <c r="Q15" s="5"/>
      <c r="R15" s="6"/>
      <c r="S15" s="6"/>
      <c r="T15" s="7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50" ht="17.25" customHeight="1">
      <c r="A16" s="43"/>
      <c r="B16" s="93"/>
      <c r="C16" s="24">
        <v>8</v>
      </c>
      <c r="D16" s="20">
        <v>50</v>
      </c>
      <c r="E16" s="21"/>
      <c r="F16" s="19">
        <f>IF(AND(D7=2,E16=D16),D4*D5/E16,"")</f>
      </c>
      <c r="G16" s="41">
        <f t="shared" si="0"/>
      </c>
      <c r="H16" s="32">
        <f>IF(F16="","",ROUND(-1*LOG10((-1*P5+SQRT(P5*P5+4*P5*F16))/2),2))</f>
      </c>
      <c r="I16" s="5"/>
      <c r="J16" s="5"/>
      <c r="K16" s="8"/>
      <c r="L16" s="8"/>
      <c r="M16" s="8"/>
      <c r="N16" s="5"/>
      <c r="O16" s="5"/>
      <c r="P16" s="5"/>
      <c r="Q16" s="5"/>
      <c r="R16" s="6"/>
      <c r="S16" s="6"/>
      <c r="T16" s="7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</row>
    <row r="17" spans="1:50" ht="17.25" customHeight="1">
      <c r="A17" s="43"/>
      <c r="B17" s="93"/>
      <c r="C17" s="24">
        <v>9</v>
      </c>
      <c r="D17" s="20">
        <v>100</v>
      </c>
      <c r="E17" s="21"/>
      <c r="F17" s="19">
        <f>IF(AND(D7=2,E17=D17),D4*D5/E17,"")</f>
      </c>
      <c r="G17" s="41">
        <f t="shared" si="0"/>
      </c>
      <c r="H17" s="32">
        <f>IF(F17="","",ROUND(-1*LOG10((-1*P5+SQRT(P5*P5+4*P5*F17))/2),2))</f>
      </c>
      <c r="I17" s="5"/>
      <c r="J17" s="5"/>
      <c r="K17" s="8"/>
      <c r="L17" s="5"/>
      <c r="M17" s="5"/>
      <c r="N17" s="5"/>
      <c r="O17" s="5"/>
      <c r="P17" s="5"/>
      <c r="Q17" s="5"/>
      <c r="R17" s="6"/>
      <c r="S17" s="6"/>
      <c r="T17" s="7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7.25" customHeight="1">
      <c r="A18" s="43"/>
      <c r="B18" s="93"/>
      <c r="C18" s="24">
        <v>10</v>
      </c>
      <c r="D18" s="20">
        <v>500</v>
      </c>
      <c r="E18" s="21"/>
      <c r="F18" s="19">
        <f>IF(AND(D7=2,E18=D18),D4*D5/E18,"")</f>
      </c>
      <c r="G18" s="41">
        <f t="shared" si="0"/>
      </c>
      <c r="H18" s="32">
        <f>IF(F18="","",ROUND(-1*LOG10((-1*P5+SQRT(P5*P5+4*P5*F18))/2),2))</f>
      </c>
      <c r="I18" s="5"/>
      <c r="J18" s="5"/>
      <c r="K18" s="8"/>
      <c r="L18" s="5"/>
      <c r="M18" s="5"/>
      <c r="N18" s="5"/>
      <c r="O18" s="5"/>
      <c r="P18" s="5"/>
      <c r="Q18" s="5"/>
      <c r="R18" s="6"/>
      <c r="S18" s="6"/>
      <c r="T18" s="7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</row>
    <row r="19" spans="1:50" ht="17.25" customHeight="1">
      <c r="A19" s="43"/>
      <c r="B19" s="93"/>
      <c r="C19" s="24">
        <v>11</v>
      </c>
      <c r="D19" s="20">
        <v>1000</v>
      </c>
      <c r="E19" s="21"/>
      <c r="F19" s="19">
        <f>IF(AND(D7=2,E19=D19),D4*D5/E19,"")</f>
      </c>
      <c r="G19" s="41">
        <f t="shared" si="0"/>
      </c>
      <c r="H19" s="32">
        <f>IF(F19="","",ROUND(-1*LOG10((-1*P5+SQRT(P5*P5+4*P5*F19))/2),2))</f>
      </c>
      <c r="I19" s="5"/>
      <c r="J19" s="5"/>
      <c r="K19" s="8"/>
      <c r="L19" s="5"/>
      <c r="M19" s="5"/>
      <c r="N19" s="5"/>
      <c r="O19" s="5"/>
      <c r="P19" s="5"/>
      <c r="Q19" s="5"/>
      <c r="R19" s="6"/>
      <c r="S19" s="6"/>
      <c r="T19" s="7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:50" ht="17.25" customHeight="1" thickBot="1">
      <c r="A20" s="43"/>
      <c r="B20" s="93"/>
      <c r="C20" s="25">
        <v>12</v>
      </c>
      <c r="D20" s="26">
        <v>2000</v>
      </c>
      <c r="E20" s="27"/>
      <c r="F20" s="39">
        <f>IF(AND(D7=2,E20=D20),D4*D5/E20,"")</f>
      </c>
      <c r="G20" s="42">
        <f t="shared" si="0"/>
      </c>
      <c r="H20" s="33">
        <f>IF(F20="","",ROUND(-1*LOG10((-1*P5+SQRT(P5*P5+4*P5*F20))/2),2))</f>
      </c>
      <c r="I20" s="45"/>
      <c r="J20" s="13"/>
      <c r="K20" s="77"/>
      <c r="L20" s="95"/>
      <c r="M20" s="95"/>
      <c r="N20" s="45"/>
      <c r="O20" s="45"/>
      <c r="P20" s="45"/>
      <c r="Q20" s="45"/>
      <c r="R20" s="13"/>
      <c r="S20" s="6"/>
      <c r="T20" s="7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</row>
    <row r="21" spans="1:50" ht="11.25" customHeight="1" thickBot="1">
      <c r="A21" s="43"/>
      <c r="B21" s="96"/>
      <c r="C21" s="13"/>
      <c r="D21" s="13"/>
      <c r="E21" s="13"/>
      <c r="F21" s="13"/>
      <c r="G21" s="14"/>
      <c r="H21" s="14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/>
      <c r="U21" s="46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</row>
    <row r="22" spans="1:50" ht="12.75">
      <c r="A22" s="43"/>
      <c r="B22" s="44"/>
      <c r="C22" s="44"/>
      <c r="D22" s="43"/>
      <c r="E22" s="43"/>
      <c r="F22" s="43"/>
      <c r="G22" s="43"/>
      <c r="H22" s="43"/>
      <c r="I22" s="43"/>
      <c r="J22" s="43"/>
      <c r="K22" s="47"/>
      <c r="L22" s="2"/>
      <c r="M22" s="2"/>
      <c r="N22" s="44"/>
      <c r="O22" s="44"/>
      <c r="P22" s="44"/>
      <c r="Q22" s="44"/>
      <c r="R22" s="44"/>
      <c r="S22" s="44"/>
      <c r="T22" s="44"/>
      <c r="U22" s="46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6"/>
      <c r="T23" s="46"/>
      <c r="U23" s="46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</row>
    <row r="25" spans="1:50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</row>
    <row r="26" spans="1:50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spans="1:50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</row>
    <row r="28" spans="1:50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ht="12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</row>
    <row r="30" spans="1:50" ht="12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</row>
    <row r="31" spans="1:50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</row>
    <row r="32" spans="1:50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</row>
    <row r="33" spans="1:50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</row>
    <row r="34" spans="1:50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</row>
    <row r="35" spans="1:50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</row>
    <row r="36" spans="1:50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</row>
    <row r="37" spans="1:50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spans="1:50" ht="12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</row>
    <row r="39" spans="1:50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</row>
    <row r="40" spans="1:50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</row>
    <row r="41" spans="1:50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</row>
    <row r="42" spans="1:5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</row>
    <row r="43" spans="1:5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</row>
    <row r="44" spans="1:5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</row>
    <row r="45" spans="1:5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</row>
    <row r="46" spans="1:5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8"/>
      <c r="W46" s="48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</row>
    <row r="47" spans="1:5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8"/>
      <c r="W47" s="48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</row>
    <row r="48" spans="1:5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</row>
    <row r="49" spans="1:5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</row>
    <row r="50" spans="1:50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</row>
    <row r="51" spans="2:50" ht="12.7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</row>
    <row r="52" spans="2:50" ht="12.7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</row>
    <row r="53" spans="2:50" ht="12.7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</row>
    <row r="54" ht="12.75" customHeight="1"/>
    <row r="55" ht="12.75" customHeight="1"/>
    <row r="56" ht="12.75" customHeight="1"/>
  </sheetData>
  <sheetProtection password="C71F" sheet="1" objects="1" scenarios="1"/>
  <mergeCells count="4">
    <mergeCell ref="K4:P4"/>
    <mergeCell ref="F4:I4"/>
    <mergeCell ref="B2:T3"/>
    <mergeCell ref="D8:E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ΕΜΠ</dc:creator>
  <cp:keywords/>
  <dc:description/>
  <cp:lastModifiedBy>Vasilis</cp:lastModifiedBy>
  <cp:lastPrinted>2006-12-22T07:52:28Z</cp:lastPrinted>
  <dcterms:created xsi:type="dcterms:W3CDTF">1998-12-26T16:35:11Z</dcterms:created>
  <dcterms:modified xsi:type="dcterms:W3CDTF">2006-12-23T11:28:22Z</dcterms:modified>
  <cp:category/>
  <cp:version/>
  <cp:contentType/>
  <cp:contentStatus/>
</cp:coreProperties>
</file>