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touky\Desktop\Γλωσσάρι Γενικής Χημείας Off 2013\"/>
    </mc:Choice>
  </mc:AlternateContent>
  <bookViews>
    <workbookView xWindow="360" yWindow="330" windowWidth="9180" windowHeight="4305"/>
  </bookViews>
  <sheets>
    <sheet name="Test αξιολόγησης στα διαλύματα" sheetId="1" r:id="rId1"/>
  </sheets>
  <calcPr calcId="152511"/>
</workbook>
</file>

<file path=xl/calcChain.xml><?xml version="1.0" encoding="utf-8"?>
<calcChain xmlns="http://schemas.openxmlformats.org/spreadsheetml/2006/main">
  <c r="Q323" i="1" l="1"/>
  <c r="Q248" i="1"/>
  <c r="Q246" i="1"/>
  <c r="Q244" i="1"/>
  <c r="Q232" i="1"/>
  <c r="I342" i="1"/>
  <c r="I344" i="1"/>
  <c r="I346" i="1"/>
  <c r="I349" i="1"/>
  <c r="G350" i="1" s="1"/>
  <c r="K347" i="1"/>
  <c r="B324" i="1"/>
  <c r="B326" i="1"/>
  <c r="F331" i="1" s="1"/>
  <c r="D328" i="1"/>
  <c r="B330" i="1"/>
  <c r="H331" i="1" s="1"/>
  <c r="K328" i="1"/>
  <c r="B299" i="1"/>
  <c r="B301" i="1"/>
  <c r="B303" i="1"/>
  <c r="B305" i="1"/>
  <c r="B307" i="1"/>
  <c r="B309" i="1"/>
  <c r="G311" i="1" s="1"/>
  <c r="K307" i="1"/>
  <c r="J307" i="1" s="1"/>
  <c r="B275" i="1"/>
  <c r="B277" i="1"/>
  <c r="B279" i="1"/>
  <c r="B281" i="1"/>
  <c r="G282" i="1" s="1"/>
  <c r="K279" i="1"/>
  <c r="J279" i="1" s="1"/>
  <c r="F246" i="1"/>
  <c r="F249" i="1"/>
  <c r="K255" i="1"/>
  <c r="J255" i="1" s="1"/>
  <c r="B228" i="1"/>
  <c r="K232" i="1" s="1"/>
  <c r="B230" i="1"/>
  <c r="B232" i="1"/>
  <c r="F235" i="1" s="1"/>
  <c r="B234" i="1"/>
  <c r="G235" i="1"/>
  <c r="B211" i="1"/>
  <c r="K215" i="1" s="1"/>
  <c r="J215" i="1" s="1"/>
  <c r="B213" i="1"/>
  <c r="B215" i="1"/>
  <c r="F218" i="1" s="1"/>
  <c r="B217" i="1"/>
  <c r="G218" i="1"/>
  <c r="C198" i="1"/>
  <c r="K198" i="1" s="1"/>
  <c r="J198" i="1" s="1"/>
  <c r="C200" i="1"/>
  <c r="G201" i="1"/>
  <c r="E177" i="1"/>
  <c r="K176" i="1" s="1"/>
  <c r="J176" i="1" s="1"/>
  <c r="F177" i="1"/>
  <c r="G177" i="1"/>
  <c r="G179" i="1" s="1"/>
  <c r="F179" i="1"/>
  <c r="B160" i="1"/>
  <c r="E165" i="1" s="1"/>
  <c r="D162" i="1"/>
  <c r="B164" i="1"/>
  <c r="G165" i="1" s="1"/>
  <c r="K162" i="1"/>
  <c r="J162" i="1" s="1"/>
  <c r="I141" i="1"/>
  <c r="I143" i="1"/>
  <c r="K148" i="1" s="1"/>
  <c r="J148" i="1" s="1"/>
  <c r="I145" i="1"/>
  <c r="I148" i="1"/>
  <c r="B141" i="1"/>
  <c r="B143" i="1"/>
  <c r="B145" i="1"/>
  <c r="B148" i="1"/>
  <c r="B119" i="1"/>
  <c r="K127" i="1" s="1"/>
  <c r="J127" i="1" s="1"/>
  <c r="B121" i="1"/>
  <c r="B123" i="1"/>
  <c r="F130" i="1" s="1"/>
  <c r="D130" i="1"/>
  <c r="B109" i="1"/>
  <c r="B111" i="1"/>
  <c r="B113" i="1"/>
  <c r="E116" i="1" s="1"/>
  <c r="B115" i="1"/>
  <c r="F116" i="1"/>
  <c r="D116" i="1"/>
  <c r="K113" i="1"/>
  <c r="J113" i="1" s="1"/>
  <c r="A45" i="1"/>
  <c r="A46" i="1"/>
  <c r="D92" i="1" s="1"/>
  <c r="A51" i="1"/>
  <c r="A56" i="1"/>
  <c r="F92" i="1" s="1"/>
  <c r="A61" i="1"/>
  <c r="A67" i="1"/>
  <c r="A72" i="1"/>
  <c r="A79" i="1"/>
  <c r="A84" i="1"/>
  <c r="A91" i="1"/>
  <c r="G93" i="1" s="1"/>
  <c r="K90" i="1"/>
  <c r="J90" i="1" s="1"/>
  <c r="H22" i="1"/>
  <c r="H23" i="1"/>
  <c r="K32" i="1" s="1"/>
  <c r="J32" i="1" s="1"/>
  <c r="H24" i="1"/>
  <c r="H25" i="1"/>
  <c r="H26" i="1"/>
  <c r="H27" i="1"/>
  <c r="H28" i="1"/>
  <c r="H29" i="1"/>
  <c r="H30" i="1"/>
  <c r="H31" i="1"/>
  <c r="E35" i="1" s="1"/>
  <c r="H32" i="1"/>
  <c r="H33" i="1"/>
  <c r="G35" i="1" s="1"/>
  <c r="F35" i="1"/>
  <c r="E311" i="1"/>
  <c r="F93" i="1"/>
  <c r="E93" i="1"/>
  <c r="D93" i="1"/>
  <c r="C93" i="1"/>
  <c r="G92" i="1"/>
  <c r="D35" i="1"/>
  <c r="Q243" i="1"/>
  <c r="O243" i="1"/>
  <c r="Q271" i="1"/>
  <c r="Q265" i="1"/>
  <c r="Q267" i="1"/>
  <c r="Q269" i="1"/>
  <c r="Q263" i="1"/>
  <c r="Q262" i="1"/>
  <c r="O262" i="1"/>
  <c r="Q344" i="1"/>
  <c r="Q145" i="1"/>
  <c r="Q342" i="1"/>
  <c r="Q340" i="1"/>
  <c r="Q338" i="1"/>
  <c r="Q336" i="1"/>
  <c r="Q335" i="1"/>
  <c r="Q319" i="1"/>
  <c r="O335" i="1"/>
  <c r="Q228" i="1"/>
  <c r="Q229" i="1"/>
  <c r="Q225" i="1"/>
  <c r="Q223" i="1"/>
  <c r="Q222" i="1"/>
  <c r="O222" i="1"/>
  <c r="Q141" i="1"/>
  <c r="Q137" i="1"/>
  <c r="Q139" i="1"/>
  <c r="Q320" i="1"/>
  <c r="Q135" i="1"/>
  <c r="Q134" i="1"/>
  <c r="O134" i="1"/>
  <c r="O319" i="1"/>
  <c r="Q326" i="1"/>
  <c r="Q322" i="1"/>
  <c r="C116" i="1"/>
  <c r="F350" i="1"/>
  <c r="B146" i="1"/>
  <c r="B34" i="1"/>
  <c r="C34" i="1"/>
  <c r="D34" i="1"/>
  <c r="E34" i="1"/>
  <c r="F34" i="1"/>
  <c r="G34" i="1"/>
  <c r="B35" i="1"/>
  <c r="C35" i="1"/>
  <c r="C92" i="1"/>
  <c r="E92" i="1"/>
  <c r="E130" i="1"/>
  <c r="F165" i="1"/>
  <c r="F201" i="1"/>
  <c r="E218" i="1"/>
  <c r="D235" i="1"/>
  <c r="E235" i="1"/>
  <c r="E282" i="1"/>
  <c r="J347" i="1"/>
  <c r="E350" i="1"/>
  <c r="D350" i="1"/>
  <c r="J328" i="1"/>
  <c r="G331" i="1"/>
  <c r="E331" i="1"/>
  <c r="D311" i="1"/>
  <c r="B311" i="1"/>
  <c r="C311" i="1"/>
  <c r="F311" i="1"/>
  <c r="D282" i="1"/>
  <c r="F282" i="1"/>
  <c r="P353" i="1"/>
  <c r="H354" i="1" l="1"/>
  <c r="J232" i="1"/>
  <c r="D218" i="1"/>
  <c r="E179" i="1"/>
  <c r="A354" i="1" l="1"/>
  <c r="I354" i="1"/>
  <c r="H357" i="1"/>
</calcChain>
</file>

<file path=xl/comments1.xml><?xml version="1.0" encoding="utf-8"?>
<comments xmlns="http://schemas.openxmlformats.org/spreadsheetml/2006/main">
  <authors>
    <author>MINAS</author>
    <author>. .</author>
  </authors>
  <commentList>
    <comment ref="B16" authorId="0" shapeId="0">
      <text>
        <r>
          <rPr>
            <sz val="8"/>
            <color indexed="81"/>
            <rFont val="Tahoma"/>
            <charset val="161"/>
          </rPr>
          <t xml:space="preserve">
Σε όλες τις ασκήσεις και προβλήματα αυτής της εφαρμογής, οι αριθμητικές τιμές των απαντήσε-ων πρέπει να συνοδεύονται από την κατάλληλη μονάδα μέτρησης, όταν πρόκειται για ποσότητα δ/νης ουσίας ή δ/ματος και από το συμβολισμό της κατάλληλης περιεκτικότητας, όταν πρόκειται για κάτι τέτοιο,  π.χ. </t>
        </r>
        <r>
          <rPr>
            <b/>
            <sz val="8"/>
            <color indexed="81"/>
            <rFont val="Tahoma"/>
            <family val="2"/>
            <charset val="161"/>
          </rPr>
          <t>"3g"</t>
        </r>
        <r>
          <rPr>
            <sz val="8"/>
            <color indexed="81"/>
            <rFont val="Tahoma"/>
            <charset val="161"/>
          </rPr>
          <t xml:space="preserve"> ή </t>
        </r>
        <r>
          <rPr>
            <b/>
            <sz val="8"/>
            <color indexed="81"/>
            <rFont val="Tahoma"/>
            <family val="2"/>
            <charset val="161"/>
          </rPr>
          <t>"2,4%w/v",</t>
        </r>
        <r>
          <rPr>
            <sz val="8"/>
            <color indexed="81"/>
            <rFont val="Tahoma"/>
            <charset val="161"/>
          </rPr>
          <t xml:space="preserve"> (λατινικά γράμματα).</t>
        </r>
      </text>
    </comment>
    <comment ref="F25" authorId="1" shapeId="0">
      <text>
        <r>
          <rPr>
            <sz val="8"/>
            <color indexed="8"/>
            <rFont val="Tahoma"/>
            <family val="2"/>
            <charset val="161"/>
          </rPr>
          <t xml:space="preserve">
Η αριθμ. τιμή της απά-ντησης είναι </t>
        </r>
        <r>
          <rPr>
            <b/>
            <sz val="8"/>
            <color indexed="8"/>
            <rFont val="Tahoma"/>
            <family val="2"/>
            <charset val="161"/>
          </rPr>
          <t>δεκαδι-κός</t>
        </r>
        <r>
          <rPr>
            <sz val="8"/>
            <color indexed="8"/>
            <rFont val="Tahoma"/>
            <family val="2"/>
            <charset val="161"/>
          </rPr>
          <t xml:space="preserve">  με </t>
        </r>
        <r>
          <rPr>
            <b/>
            <sz val="8"/>
            <color indexed="8"/>
            <rFont val="Tahoma"/>
            <family val="2"/>
            <charset val="161"/>
          </rPr>
          <t>3</t>
        </r>
        <r>
          <rPr>
            <sz val="8"/>
            <color indexed="8"/>
            <rFont val="Tahoma"/>
            <family val="2"/>
            <charset val="161"/>
          </rPr>
          <t xml:space="preserve"> δεκαδικά ψηφία.</t>
        </r>
      </text>
    </comment>
    <comment ref="D27" authorId="1" shapeId="0">
      <text>
        <r>
          <rPr>
            <b/>
            <sz val="8"/>
            <color indexed="8"/>
            <rFont val="Tahoma"/>
            <family val="2"/>
            <charset val="161"/>
          </rPr>
          <t xml:space="preserve">
1</t>
        </r>
        <r>
          <rPr>
            <sz val="8"/>
            <color indexed="8"/>
            <rFont val="Tahoma"/>
            <family val="2"/>
            <charset val="161"/>
          </rPr>
          <t xml:space="preserve"> δεκαδικό ψηφίο στην α-ριθμητική τιμή της απάντη-σης. Το ίδιο ισχύει και για  το κελί </t>
        </r>
        <r>
          <rPr>
            <b/>
            <sz val="8"/>
            <color indexed="8"/>
            <rFont val="Tahoma"/>
            <family val="2"/>
            <charset val="161"/>
          </rPr>
          <t>D29.</t>
        </r>
      </text>
    </comment>
    <comment ref="B33" authorId="1" shapeId="0">
      <text>
        <r>
          <rPr>
            <sz val="8"/>
            <color indexed="8"/>
            <rFont val="Tahoma"/>
            <family val="2"/>
            <charset val="161"/>
          </rPr>
          <t xml:space="preserve">
Η αριθμητική τιμή της απάντησης μπορεί να είναι </t>
        </r>
        <r>
          <rPr>
            <b/>
            <sz val="8"/>
            <color indexed="8"/>
            <rFont val="Tahoma"/>
            <family val="2"/>
            <charset val="161"/>
          </rPr>
          <t>ακέραιος</t>
        </r>
        <r>
          <rPr>
            <sz val="8"/>
            <color indexed="8"/>
            <rFont val="Tahoma"/>
            <family val="2"/>
            <charset val="161"/>
          </rPr>
          <t xml:space="preserve"> ή να έ-χει </t>
        </r>
        <r>
          <rPr>
            <b/>
            <sz val="8"/>
            <color indexed="8"/>
            <rFont val="Tahoma"/>
            <family val="2"/>
            <charset val="161"/>
          </rPr>
          <t>2 δεκαδικά</t>
        </r>
        <r>
          <rPr>
            <sz val="8"/>
            <color indexed="8"/>
            <rFont val="Tahoma"/>
            <family val="2"/>
            <charset val="161"/>
          </rPr>
          <t xml:space="preserve"> ψηφία, ανάλογα με τη μονάδα μέτρησης που χρη-σιμοποιείται.</t>
        </r>
      </text>
    </comment>
    <comment ref="F45" authorId="0" shapeId="0">
      <text>
        <r>
          <rPr>
            <sz val="8"/>
            <color indexed="81"/>
            <rFont val="Tahoma"/>
            <charset val="161"/>
          </rPr>
          <t xml:space="preserve">
Σε κάθε υποπερίπτωση της άσκησης 2, εφόσον δεν αναφέρεται κάτι διαφορετι-κό, η απάντηση είναι της μορφής: </t>
        </r>
        <r>
          <rPr>
            <b/>
            <sz val="8"/>
            <color indexed="81"/>
            <rFont val="Tahoma"/>
            <family val="2"/>
            <charset val="161"/>
          </rPr>
          <t>"ag",</t>
        </r>
        <r>
          <rPr>
            <sz val="8"/>
            <color indexed="81"/>
            <rFont val="Tahoma"/>
            <charset val="161"/>
          </rPr>
          <t xml:space="preserve"> </t>
        </r>
        <r>
          <rPr>
            <b/>
            <sz val="8"/>
            <color indexed="81"/>
            <rFont val="Tahoma"/>
            <family val="2"/>
            <charset val="161"/>
          </rPr>
          <t>(a: ακέ-ραιος).</t>
        </r>
      </text>
    </comment>
    <comment ref="E51" authorId="1" shapeId="0">
      <text>
        <r>
          <rPr>
            <sz val="8"/>
            <color indexed="8"/>
            <rFont val="Tahoma"/>
            <family val="2"/>
            <charset val="161"/>
          </rPr>
          <t xml:space="preserve">Η αριθμητική τιμή της ζητούμενης περιεκτικό-τητας είναι </t>
        </r>
        <r>
          <rPr>
            <b/>
            <sz val="8"/>
            <color indexed="8"/>
            <rFont val="Tahoma"/>
            <family val="2"/>
            <charset val="161"/>
          </rPr>
          <t>ακέραιος</t>
        </r>
        <r>
          <rPr>
            <sz val="8"/>
            <color indexed="8"/>
            <rFont val="Tahoma"/>
            <family val="2"/>
            <charset val="161"/>
          </rPr>
          <t xml:space="preserve"> α-ριθμός</t>
        </r>
      </text>
    </comment>
    <comment ref="F61" authorId="1" shapeId="0">
      <text>
        <r>
          <rPr>
            <sz val="8"/>
            <color indexed="8"/>
            <rFont val="Tahoma"/>
            <family val="2"/>
            <charset val="161"/>
          </rPr>
          <t xml:space="preserve">
Μορφή απάντησης: </t>
        </r>
        <r>
          <rPr>
            <b/>
            <sz val="8"/>
            <color indexed="8"/>
            <rFont val="Tahoma"/>
            <family val="2"/>
            <charset val="161"/>
          </rPr>
          <t>"δg", (δ: δεκαδικός  με 1 δε-καδικό ψηφίο).</t>
        </r>
      </text>
    </comment>
    <comment ref="F72" authorId="1" shapeId="0">
      <text>
        <r>
          <rPr>
            <sz val="8"/>
            <color indexed="8"/>
            <rFont val="Tahoma"/>
            <family val="2"/>
            <charset val="161"/>
          </rPr>
          <t xml:space="preserve">
H αριθμ. τιμή της απάντησης έχει </t>
        </r>
        <r>
          <rPr>
            <b/>
            <sz val="8"/>
            <color indexed="8"/>
            <rFont val="Tahoma"/>
            <family val="2"/>
            <charset val="161"/>
          </rPr>
          <t>1</t>
        </r>
        <r>
          <rPr>
            <sz val="8"/>
            <color indexed="8"/>
            <rFont val="Tahoma"/>
            <family val="2"/>
            <charset val="161"/>
          </rPr>
          <t xml:space="preserve">   δεκαδ. ψηφίο.</t>
        </r>
      </text>
    </comment>
    <comment ref="F79" authorId="1" shapeId="0">
      <text>
        <r>
          <rPr>
            <sz val="8"/>
            <color indexed="8"/>
            <rFont val="Tahoma"/>
            <family val="2"/>
            <charset val="161"/>
          </rPr>
          <t xml:space="preserve">
Η αριθμ. τιμή της απάντησης έχει </t>
        </r>
        <r>
          <rPr>
            <b/>
            <sz val="8"/>
            <color indexed="8"/>
            <rFont val="Tahoma"/>
            <family val="2"/>
            <charset val="161"/>
          </rPr>
          <t>2</t>
        </r>
        <r>
          <rPr>
            <sz val="8"/>
            <color indexed="8"/>
            <rFont val="Tahoma"/>
            <family val="2"/>
            <charset val="161"/>
          </rPr>
          <t xml:space="preserve">   δεκαδ. ψηφία.</t>
        </r>
      </text>
    </comment>
    <comment ref="F84" authorId="1" shapeId="0">
      <text>
        <r>
          <rPr>
            <sz val="8"/>
            <color indexed="8"/>
            <rFont val="Tahoma"/>
            <family val="2"/>
            <charset val="161"/>
          </rPr>
          <t xml:space="preserve">
Στα κελιά </t>
        </r>
        <r>
          <rPr>
            <b/>
            <sz val="8"/>
            <color indexed="8"/>
            <rFont val="Tahoma"/>
            <family val="2"/>
            <charset val="161"/>
          </rPr>
          <t>H84</t>
        </r>
        <r>
          <rPr>
            <sz val="8"/>
            <color indexed="8"/>
            <rFont val="Tahoma"/>
            <family val="2"/>
            <charset val="161"/>
          </rPr>
          <t xml:space="preserve"> και </t>
        </r>
        <r>
          <rPr>
            <b/>
            <sz val="8"/>
            <color indexed="8"/>
            <rFont val="Tahoma"/>
            <family val="2"/>
            <charset val="161"/>
          </rPr>
          <t>H91</t>
        </r>
        <r>
          <rPr>
            <sz val="8"/>
            <color indexed="8"/>
            <rFont val="Tahoma"/>
            <family val="2"/>
            <charset val="161"/>
          </rPr>
          <t xml:space="preserve"> οι απαντήσεις είναι της μορφής: </t>
        </r>
        <r>
          <rPr>
            <b/>
            <sz val="8"/>
            <color indexed="8"/>
            <rFont val="Tahoma"/>
            <family val="2"/>
            <charset val="161"/>
          </rPr>
          <t>"βΜ", (β: δεκαδικός με 2 δεκαδ. ψηφία).</t>
        </r>
      </text>
    </comment>
    <comment ref="M132" authorId="1" shapeId="0">
      <text>
        <r>
          <rPr>
            <sz val="8"/>
            <color indexed="8"/>
            <rFont val="Tahoma"/>
            <family val="2"/>
            <charset val="161"/>
          </rPr>
          <t xml:space="preserve">
Για να δεις τη λύση του προβλήματος πρέπει στο κελί </t>
        </r>
        <r>
          <rPr>
            <b/>
            <sz val="8"/>
            <color indexed="8"/>
            <rFont val="Tahoma"/>
            <family val="2"/>
            <charset val="161"/>
          </rPr>
          <t>M134</t>
        </r>
        <r>
          <rPr>
            <sz val="8"/>
            <color indexed="8"/>
            <rFont val="Tahoma"/>
            <family val="2"/>
            <charset val="161"/>
          </rPr>
          <t xml:space="preserve"> να γράψεις </t>
        </r>
        <r>
          <rPr>
            <b/>
            <sz val="8"/>
            <color indexed="8"/>
            <rFont val="Tahoma"/>
            <family val="2"/>
            <charset val="161"/>
          </rPr>
          <t>"Ναι"</t>
        </r>
        <r>
          <rPr>
            <sz val="8"/>
            <color indexed="8"/>
            <rFont val="Tahoma"/>
            <family val="2"/>
            <charset val="161"/>
          </rPr>
          <t xml:space="preserve"> </t>
        </r>
        <r>
          <rPr>
            <b/>
            <sz val="8"/>
            <color indexed="8"/>
            <rFont val="Tahoma"/>
            <family val="2"/>
            <charset val="161"/>
          </rPr>
          <t>(ελληνι-κό αλφάβητο).</t>
        </r>
        <r>
          <rPr>
            <sz val="8"/>
            <color indexed="8"/>
            <rFont val="Tahoma"/>
            <family val="2"/>
            <charset val="161"/>
          </rPr>
          <t xml:space="preserve"> Αυτό θα σου στοιχίσει τους πόντους που αντιστοιχούν στο πρόβλημα αυ-τό, εκτός και αν κάνεις ζαβολιά.. Καλό είναι πάντως να αποφύγεις τη ζαβολιά, ώστε το σύνολο της βαθμολογίας που θα συγκεντρώ-σεις, στο κελί </t>
        </r>
        <r>
          <rPr>
            <b/>
            <sz val="8"/>
            <color indexed="8"/>
            <rFont val="Tahoma"/>
            <family val="2"/>
            <charset val="161"/>
          </rPr>
          <t>H354,</t>
        </r>
        <r>
          <rPr>
            <sz val="8"/>
            <color indexed="8"/>
            <rFont val="Tahoma"/>
            <family val="2"/>
            <charset val="161"/>
          </rPr>
          <t xml:space="preserve"> ολοκληρώνοντας το test,  να δείχνει πόσο καλός είσαι στα διαλύ-ματα και όχι στις ζαβολιές!..</t>
        </r>
      </text>
    </comment>
    <comment ref="C141" authorId="1" shapeId="0">
      <text>
        <r>
          <rPr>
            <sz val="8"/>
            <color indexed="8"/>
            <rFont val="Tahoma"/>
            <family val="2"/>
            <charset val="161"/>
          </rPr>
          <t xml:space="preserve">
Προφανώς στο κελί </t>
        </r>
        <r>
          <rPr>
            <b/>
            <sz val="8"/>
            <color indexed="8"/>
            <rFont val="Tahoma"/>
            <family val="2"/>
            <charset val="161"/>
          </rPr>
          <t>H141</t>
        </r>
        <r>
          <rPr>
            <sz val="8"/>
            <color indexed="8"/>
            <rFont val="Tahoma"/>
            <family val="2"/>
            <charset val="161"/>
          </rPr>
          <t xml:space="preserve"> η ζητούμενη ποσότητα της δ/νης ουσίας, θα δοθεί </t>
        </r>
        <r>
          <rPr>
            <b/>
            <sz val="8"/>
            <color indexed="8"/>
            <rFont val="Tahoma"/>
            <family val="2"/>
            <charset val="161"/>
          </rPr>
          <t>συναρτήσει</t>
        </r>
        <r>
          <rPr>
            <sz val="8"/>
            <color indexed="8"/>
            <rFont val="Tahoma"/>
            <family val="2"/>
            <charset val="161"/>
          </rPr>
          <t xml:space="preserve"> του όγκου </t>
        </r>
        <r>
          <rPr>
            <b/>
            <sz val="8"/>
            <color indexed="8"/>
            <rFont val="Tahoma"/>
            <family val="2"/>
            <charset val="161"/>
          </rPr>
          <t>"V".</t>
        </r>
        <r>
          <rPr>
            <sz val="8"/>
            <color indexed="8"/>
            <rFont val="Tahoma"/>
            <family val="2"/>
            <charset val="161"/>
          </rPr>
          <t xml:space="preserve"> Πιο συ-γκεκριμένα η εγγραφή στο κελί αυτό θα είναι της μορφής:</t>
        </r>
        <r>
          <rPr>
            <b/>
            <sz val="8"/>
            <color indexed="8"/>
            <rFont val="Tahoma"/>
            <family val="2"/>
            <charset val="161"/>
          </rPr>
          <t xml:space="preserve"> "aVg", (a: δεκαδι-κός αριθμός με 2 δεκαδικά ψηφία).</t>
        </r>
      </text>
    </comment>
    <comment ref="E143" authorId="1" shapeId="0">
      <text>
        <r>
          <rPr>
            <sz val="8"/>
            <color indexed="8"/>
            <rFont val="Tahoma"/>
            <family val="2"/>
            <charset val="161"/>
          </rPr>
          <t xml:space="preserve">
Και στο κελί </t>
        </r>
        <r>
          <rPr>
            <b/>
            <sz val="8"/>
            <color indexed="8"/>
            <rFont val="Tahoma"/>
            <family val="2"/>
            <charset val="161"/>
          </rPr>
          <t>H143</t>
        </r>
        <r>
          <rPr>
            <sz val="8"/>
            <color indexed="8"/>
            <rFont val="Tahoma"/>
            <family val="2"/>
            <charset val="161"/>
          </rPr>
          <t xml:space="preserve"> η ζητούμενη τιμή θα αναγραφεί </t>
        </r>
        <r>
          <rPr>
            <b/>
            <sz val="8"/>
            <color indexed="8"/>
            <rFont val="Tahoma"/>
            <family val="2"/>
            <charset val="161"/>
          </rPr>
          <t>συναρτήσει</t>
        </r>
        <r>
          <rPr>
            <sz val="8"/>
            <color indexed="8"/>
            <rFont val="Tahoma"/>
            <family val="2"/>
            <charset val="161"/>
          </rPr>
          <t xml:space="preserve"> του όγκου </t>
        </r>
        <r>
          <rPr>
            <b/>
            <sz val="8"/>
            <color indexed="8"/>
            <rFont val="Tahoma"/>
            <family val="2"/>
            <charset val="161"/>
          </rPr>
          <t>"V"</t>
        </r>
        <r>
          <rPr>
            <sz val="8"/>
            <color indexed="8"/>
            <rFont val="Tahoma"/>
            <family val="2"/>
            <charset val="161"/>
          </rPr>
          <t xml:space="preserve"> και επειδή πρόκειται για </t>
        </r>
        <r>
          <rPr>
            <b/>
            <sz val="8"/>
            <color indexed="8"/>
            <rFont val="Tahoma"/>
            <family val="2"/>
            <charset val="161"/>
          </rPr>
          <t>άθροισμα,</t>
        </r>
        <r>
          <rPr>
            <sz val="8"/>
            <color indexed="8"/>
            <rFont val="Tahoma"/>
            <family val="2"/>
            <charset val="161"/>
          </rPr>
          <t xml:space="preserve"> θα χρησιμοποιηθεί </t>
        </r>
        <r>
          <rPr>
            <b/>
            <sz val="8"/>
            <color indexed="8"/>
            <rFont val="Tahoma"/>
            <family val="2"/>
            <charset val="161"/>
          </rPr>
          <t>παρένθεση,</t>
        </r>
        <r>
          <rPr>
            <sz val="8"/>
            <color indexed="8"/>
            <rFont val="Tahoma"/>
            <family val="2"/>
            <charset val="161"/>
          </rPr>
          <t xml:space="preserve"> μετά το κλείσιμο της οποίας θα τεθεί η μονάδα με-τρησης δηλαδή </t>
        </r>
        <r>
          <rPr>
            <b/>
            <sz val="8"/>
            <color indexed="8"/>
            <rFont val="Tahoma"/>
            <family val="2"/>
            <charset val="161"/>
          </rPr>
          <t>"mL",</t>
        </r>
        <r>
          <rPr>
            <sz val="8"/>
            <color indexed="8"/>
            <rFont val="Tahoma"/>
            <family val="2"/>
            <charset val="161"/>
          </rPr>
          <t xml:space="preserve"> π.χ. </t>
        </r>
        <r>
          <rPr>
            <b/>
            <sz val="8"/>
            <color indexed="8"/>
            <rFont val="Tahoma"/>
            <family val="2"/>
            <charset val="161"/>
          </rPr>
          <t>"(3V+27)mL".</t>
        </r>
        <r>
          <rPr>
            <sz val="8"/>
            <color indexed="8"/>
            <rFont val="Tahoma"/>
            <family val="2"/>
            <charset val="161"/>
          </rPr>
          <t xml:space="preserve"> </t>
        </r>
      </text>
    </comment>
    <comment ref="C145" authorId="1" shapeId="0">
      <text>
        <r>
          <rPr>
            <sz val="8"/>
            <color indexed="8"/>
            <rFont val="Tahoma"/>
            <family val="2"/>
            <charset val="161"/>
          </rPr>
          <t xml:space="preserve">
Η ποσότητα της δ/νης ουσίας του τελικού δ/τος να εκφραστεί με δυο διαφορετικούς τρόπους στα κελιά </t>
        </r>
        <r>
          <rPr>
            <b/>
            <sz val="8"/>
            <color indexed="8"/>
            <rFont val="Tahoma"/>
            <family val="2"/>
            <charset val="161"/>
          </rPr>
          <t>H145</t>
        </r>
        <r>
          <rPr>
            <sz val="8"/>
            <color indexed="8"/>
            <rFont val="Tahoma"/>
            <family val="2"/>
            <charset val="161"/>
          </rPr>
          <t xml:space="preserve"> και </t>
        </r>
        <r>
          <rPr>
            <b/>
            <sz val="8"/>
            <color indexed="8"/>
            <rFont val="Tahoma"/>
            <family val="2"/>
            <charset val="161"/>
          </rPr>
          <t>H146,</t>
        </r>
        <r>
          <rPr>
            <sz val="8"/>
            <color indexed="8"/>
            <rFont val="Tahoma"/>
            <family val="2"/>
            <charset val="161"/>
          </rPr>
          <t xml:space="preserve"> πάντα συναρτήσει του όγκου </t>
        </r>
        <r>
          <rPr>
            <b/>
            <sz val="8"/>
            <color indexed="8"/>
            <rFont val="Tahoma"/>
            <family val="2"/>
            <charset val="161"/>
          </rPr>
          <t>"V",</t>
        </r>
        <r>
          <rPr>
            <sz val="8"/>
            <color indexed="8"/>
            <rFont val="Tahoma"/>
            <family val="2"/>
            <charset val="161"/>
          </rPr>
          <t xml:space="preserve"> </t>
        </r>
        <r>
          <rPr>
            <b/>
            <sz val="8"/>
            <color indexed="8"/>
            <rFont val="Tahoma"/>
            <family val="2"/>
            <charset val="161"/>
          </rPr>
          <t>(όχι με μορφή κλάσματος, βλέπε κελί H141).</t>
        </r>
        <r>
          <rPr>
            <sz val="8"/>
            <color indexed="8"/>
            <rFont val="Tahoma"/>
            <family val="2"/>
            <charset val="161"/>
          </rPr>
          <t xml:space="preserve"> Αν οι ζητούμενες εκφράσεις περιέχουν αθροίσματα, αυτά να περιέχονται σε παρένθεση και βέβαια πάντα στο τέλος να μπαίνει η μονάδα μέτρη-σης </t>
        </r>
        <r>
          <rPr>
            <b/>
            <sz val="8"/>
            <color indexed="8"/>
            <rFont val="Tahoma"/>
            <family val="2"/>
            <charset val="161"/>
          </rPr>
          <t>"g".</t>
        </r>
      </text>
    </comment>
    <comment ref="C148" authorId="1" shapeId="0">
      <text>
        <r>
          <rPr>
            <sz val="8"/>
            <color indexed="8"/>
            <rFont val="Tahoma"/>
            <family val="2"/>
            <charset val="161"/>
          </rPr>
          <t xml:space="preserve">
Μορφή απάντησης: </t>
        </r>
        <r>
          <rPr>
            <b/>
            <sz val="8"/>
            <color indexed="8"/>
            <rFont val="Tahoma"/>
            <family val="2"/>
            <charset val="161"/>
          </rPr>
          <t>"amL", (a: ακέραιος).</t>
        </r>
      </text>
    </comment>
    <comment ref="C174" authorId="1" shapeId="0">
      <text>
        <r>
          <rPr>
            <sz val="8"/>
            <color indexed="8"/>
            <rFont val="Tahoma"/>
            <family val="2"/>
            <charset val="161"/>
          </rPr>
          <t xml:space="preserve">
Η αριθμ. τιμή του αποτελέ -σματος είναι δεκαδ. αριθμός με </t>
        </r>
        <r>
          <rPr>
            <b/>
            <sz val="8"/>
            <color indexed="8"/>
            <rFont val="Tahoma"/>
            <family val="2"/>
            <charset val="161"/>
          </rPr>
          <t>3</t>
        </r>
        <r>
          <rPr>
            <sz val="8"/>
            <color indexed="8"/>
            <rFont val="Tahoma"/>
            <family val="2"/>
            <charset val="161"/>
          </rPr>
          <t xml:space="preserve"> δεκαδικά ψηφία.</t>
        </r>
      </text>
    </comment>
    <comment ref="D198" authorId="1" shapeId="0">
      <text>
        <r>
          <rPr>
            <sz val="8"/>
            <color indexed="8"/>
            <rFont val="Tahoma"/>
            <family val="2"/>
            <charset val="161"/>
          </rPr>
          <t xml:space="preserve">Οι αριθμ. τιμές των απαντήσσεων στα κελιά </t>
        </r>
        <r>
          <rPr>
            <b/>
            <sz val="8"/>
            <color indexed="8"/>
            <rFont val="Tahoma"/>
            <family val="2"/>
            <charset val="161"/>
          </rPr>
          <t>H198</t>
        </r>
        <r>
          <rPr>
            <sz val="8"/>
            <color indexed="8"/>
            <rFont val="Tahoma"/>
            <family val="2"/>
            <charset val="161"/>
          </rPr>
          <t xml:space="preserve"> και </t>
        </r>
        <r>
          <rPr>
            <b/>
            <sz val="8"/>
            <color indexed="8"/>
            <rFont val="Tahoma"/>
            <family val="2"/>
            <charset val="161"/>
          </rPr>
          <t>H200,</t>
        </r>
        <r>
          <rPr>
            <sz val="8"/>
            <color indexed="8"/>
            <rFont val="Tahoma"/>
            <family val="2"/>
            <charset val="161"/>
          </rPr>
          <t xml:space="preserve"> είναι δεκαδικοί αριθμοί με </t>
        </r>
        <r>
          <rPr>
            <b/>
            <sz val="8"/>
            <color indexed="8"/>
            <rFont val="Tahoma"/>
            <family val="2"/>
            <charset val="161"/>
          </rPr>
          <t>1</t>
        </r>
        <r>
          <rPr>
            <sz val="8"/>
            <color indexed="8"/>
            <rFont val="Tahoma"/>
            <family val="2"/>
            <charset val="161"/>
          </rPr>
          <t xml:space="preserve"> και </t>
        </r>
        <r>
          <rPr>
            <b/>
            <sz val="8"/>
            <color indexed="8"/>
            <rFont val="Tahoma"/>
            <family val="2"/>
            <charset val="161"/>
          </rPr>
          <t>2</t>
        </r>
        <r>
          <rPr>
            <sz val="8"/>
            <color indexed="8"/>
            <rFont val="Tahoma"/>
            <family val="2"/>
            <charset val="161"/>
          </rPr>
          <t xml:space="preserve"> δεκαδικά ψηφία αντίστοιχα.</t>
        </r>
      </text>
    </comment>
    <comment ref="C211" authorId="1" shapeId="0">
      <text>
        <r>
          <rPr>
            <sz val="8"/>
            <color indexed="8"/>
            <rFont val="Tahoma"/>
            <family val="2"/>
            <charset val="161"/>
          </rPr>
          <t xml:space="preserve">
Οι αριθμ. τιμές των απαντήσσεων στα κελιά </t>
        </r>
        <r>
          <rPr>
            <b/>
            <sz val="8"/>
            <color indexed="8"/>
            <rFont val="Tahoma"/>
            <family val="2"/>
            <charset val="161"/>
          </rPr>
          <t>H211</t>
        </r>
        <r>
          <rPr>
            <sz val="8"/>
            <color indexed="8"/>
            <rFont val="Tahoma"/>
            <family val="2"/>
            <charset val="161"/>
          </rPr>
          <t xml:space="preserve"> και </t>
        </r>
        <r>
          <rPr>
            <b/>
            <sz val="8"/>
            <color indexed="8"/>
            <rFont val="Tahoma"/>
            <family val="2"/>
            <charset val="161"/>
          </rPr>
          <t>H213,</t>
        </r>
        <r>
          <rPr>
            <sz val="8"/>
            <color indexed="8"/>
            <rFont val="Tahoma"/>
            <family val="2"/>
            <charset val="161"/>
          </rPr>
          <t xml:space="preserve"> είναι δεκαδικοί αριθμοί με </t>
        </r>
        <r>
          <rPr>
            <b/>
            <sz val="8"/>
            <color indexed="8"/>
            <rFont val="Tahoma"/>
            <family val="2"/>
            <charset val="161"/>
          </rPr>
          <t>2</t>
        </r>
        <r>
          <rPr>
            <sz val="8"/>
            <color indexed="8"/>
            <rFont val="Tahoma"/>
            <family val="2"/>
            <charset val="161"/>
          </rPr>
          <t xml:space="preserve"> και </t>
        </r>
        <r>
          <rPr>
            <b/>
            <sz val="8"/>
            <color indexed="8"/>
            <rFont val="Tahoma"/>
            <family val="2"/>
            <charset val="161"/>
          </rPr>
          <t>1</t>
        </r>
        <r>
          <rPr>
            <sz val="8"/>
            <color indexed="8"/>
            <rFont val="Tahoma"/>
            <family val="2"/>
            <charset val="161"/>
          </rPr>
          <t xml:space="preserve"> δεκαδικά ψηφία αντίστοιχα.</t>
        </r>
      </text>
    </comment>
    <comment ref="M220" authorId="1" shapeId="0">
      <text>
        <r>
          <rPr>
            <sz val="8"/>
            <color indexed="8"/>
            <rFont val="Tahoma"/>
            <family val="2"/>
            <charset val="161"/>
          </rPr>
          <t xml:space="preserve">Για να δεις τη λύση του προβλήματος πρέπει στο κελί </t>
        </r>
        <r>
          <rPr>
            <b/>
            <sz val="8"/>
            <color indexed="8"/>
            <rFont val="Tahoma"/>
            <family val="2"/>
            <charset val="161"/>
          </rPr>
          <t>M222</t>
        </r>
        <r>
          <rPr>
            <sz val="8"/>
            <color indexed="8"/>
            <rFont val="Tahoma"/>
            <family val="2"/>
            <charset val="161"/>
          </rPr>
          <t xml:space="preserve"> να γράψεις </t>
        </r>
        <r>
          <rPr>
            <b/>
            <sz val="8"/>
            <color indexed="8"/>
            <rFont val="Tahoma"/>
            <family val="2"/>
            <charset val="161"/>
          </rPr>
          <t>"Ναι"</t>
        </r>
        <r>
          <rPr>
            <sz val="8"/>
            <color indexed="8"/>
            <rFont val="Tahoma"/>
            <family val="2"/>
            <charset val="161"/>
          </rPr>
          <t xml:space="preserve"> </t>
        </r>
        <r>
          <rPr>
            <b/>
            <sz val="8"/>
            <color indexed="8"/>
            <rFont val="Tahoma"/>
            <family val="2"/>
            <charset val="161"/>
          </rPr>
          <t>(ελληνικό αλφάβητο).</t>
        </r>
        <r>
          <rPr>
            <sz val="8"/>
            <color indexed="8"/>
            <rFont val="Tahoma"/>
            <family val="2"/>
            <charset val="161"/>
          </rPr>
          <t xml:space="preserve"> </t>
        </r>
      </text>
    </comment>
    <comment ref="C230" authorId="1" shapeId="0">
      <text>
        <r>
          <rPr>
            <sz val="8"/>
            <color indexed="8"/>
            <rFont val="Tahoma"/>
            <family val="2"/>
            <charset val="161"/>
          </rPr>
          <t xml:space="preserve">
Η αριθμ. τιμή της απάντησης στο κελί </t>
        </r>
        <r>
          <rPr>
            <b/>
            <sz val="8"/>
            <color indexed="8"/>
            <rFont val="Tahoma"/>
            <family val="2"/>
            <charset val="161"/>
          </rPr>
          <t>H230</t>
        </r>
        <r>
          <rPr>
            <sz val="8"/>
            <color indexed="8"/>
            <rFont val="Tahoma"/>
            <family val="2"/>
            <charset val="161"/>
          </rPr>
          <t xml:space="preserve"> έχει </t>
        </r>
        <r>
          <rPr>
            <b/>
            <sz val="8"/>
            <color indexed="8"/>
            <rFont val="Tahoma"/>
            <family val="2"/>
            <charset val="161"/>
          </rPr>
          <t>1</t>
        </r>
        <r>
          <rPr>
            <sz val="8"/>
            <color indexed="8"/>
            <rFont val="Tahoma"/>
            <family val="2"/>
            <charset val="161"/>
          </rPr>
          <t xml:space="preserve"> δεκαδι-     κό ψηφίο.</t>
        </r>
      </text>
    </comment>
    <comment ref="M241" authorId="1" shapeId="0">
      <text>
        <r>
          <rPr>
            <sz val="8"/>
            <color indexed="8"/>
            <rFont val="Tahoma"/>
            <family val="2"/>
            <charset val="161"/>
          </rPr>
          <t xml:space="preserve">Για να δεις τη λύση του προβλήματος πρέπει στο κελί </t>
        </r>
        <r>
          <rPr>
            <b/>
            <sz val="8"/>
            <color indexed="8"/>
            <rFont val="Tahoma"/>
            <family val="2"/>
            <charset val="161"/>
          </rPr>
          <t>M243</t>
        </r>
        <r>
          <rPr>
            <sz val="8"/>
            <color indexed="8"/>
            <rFont val="Tahoma"/>
            <family val="2"/>
            <charset val="161"/>
          </rPr>
          <t xml:space="preserve"> να γράψεις </t>
        </r>
        <r>
          <rPr>
            <b/>
            <sz val="8"/>
            <color indexed="8"/>
            <rFont val="Tahoma"/>
            <family val="2"/>
            <charset val="161"/>
          </rPr>
          <t>"Ναι"</t>
        </r>
        <r>
          <rPr>
            <sz val="8"/>
            <color indexed="8"/>
            <rFont val="Tahoma"/>
            <family val="2"/>
            <charset val="161"/>
          </rPr>
          <t xml:space="preserve"> </t>
        </r>
        <r>
          <rPr>
            <b/>
            <sz val="8"/>
            <color indexed="8"/>
            <rFont val="Tahoma"/>
            <family val="2"/>
            <charset val="161"/>
          </rPr>
          <t>(ελληνικό αλφάβητο).</t>
        </r>
        <r>
          <rPr>
            <sz val="8"/>
            <color indexed="8"/>
            <rFont val="Tahoma"/>
            <family val="2"/>
            <charset val="161"/>
          </rPr>
          <t xml:space="preserve"> </t>
        </r>
      </text>
    </comment>
    <comment ref="D256" authorId="1" shapeId="0">
      <text>
        <r>
          <rPr>
            <sz val="8"/>
            <color indexed="8"/>
            <rFont val="Tahoma"/>
            <family val="2"/>
            <charset val="161"/>
          </rPr>
          <t xml:space="preserve">
Η απάντηση στο κελί </t>
        </r>
        <r>
          <rPr>
            <b/>
            <sz val="8"/>
            <color indexed="8"/>
            <rFont val="Tahoma"/>
            <family val="2"/>
            <charset val="161"/>
          </rPr>
          <t>H256</t>
        </r>
        <r>
          <rPr>
            <sz val="8"/>
            <color indexed="8"/>
            <rFont val="Tahoma"/>
            <family val="2"/>
            <charset val="161"/>
          </rPr>
          <t xml:space="preserve"> πρέπει να έχει τη μορφή </t>
        </r>
        <r>
          <rPr>
            <b/>
            <sz val="8"/>
            <color indexed="8"/>
            <rFont val="Tahoma"/>
            <family val="2"/>
            <charset val="161"/>
          </rPr>
          <t>ανάγωγου</t>
        </r>
        <r>
          <rPr>
            <sz val="8"/>
            <color indexed="8"/>
            <rFont val="Tahoma"/>
            <family val="2"/>
            <charset val="161"/>
          </rPr>
          <t xml:space="preserve"> κλάσματος, π.χ.</t>
        </r>
        <r>
          <rPr>
            <b/>
            <sz val="8"/>
            <color indexed="8"/>
            <rFont val="Tahoma"/>
            <family val="2"/>
            <charset val="161"/>
          </rPr>
          <t xml:space="preserve"> "γ/δ" ή "γ:δ", (γ, δ: φυσικοί αριθμοί).</t>
        </r>
      </text>
    </comment>
    <comment ref="M260" authorId="1" shapeId="0">
      <text>
        <r>
          <rPr>
            <sz val="8"/>
            <color indexed="8"/>
            <rFont val="Tahoma"/>
            <family val="2"/>
            <charset val="161"/>
          </rPr>
          <t xml:space="preserve">Για να δεις τη λύση του προβλήματος πρέπει στο κελί </t>
        </r>
        <r>
          <rPr>
            <b/>
            <sz val="8"/>
            <color indexed="8"/>
            <rFont val="Tahoma"/>
            <family val="2"/>
            <charset val="161"/>
          </rPr>
          <t>M262</t>
        </r>
        <r>
          <rPr>
            <sz val="8"/>
            <color indexed="8"/>
            <rFont val="Tahoma"/>
            <family val="2"/>
            <charset val="161"/>
          </rPr>
          <t xml:space="preserve"> να γράψεις </t>
        </r>
        <r>
          <rPr>
            <b/>
            <sz val="8"/>
            <color indexed="8"/>
            <rFont val="Tahoma"/>
            <family val="2"/>
            <charset val="161"/>
          </rPr>
          <t>"Ναι"</t>
        </r>
        <r>
          <rPr>
            <sz val="8"/>
            <color indexed="8"/>
            <rFont val="Tahoma"/>
            <family val="2"/>
            <charset val="161"/>
          </rPr>
          <t xml:space="preserve"> </t>
        </r>
        <r>
          <rPr>
            <b/>
            <sz val="8"/>
            <color indexed="8"/>
            <rFont val="Tahoma"/>
            <family val="2"/>
            <charset val="161"/>
          </rPr>
          <t>(ελληνικό αλφάβητο).</t>
        </r>
        <r>
          <rPr>
            <sz val="8"/>
            <color indexed="8"/>
            <rFont val="Tahoma"/>
            <family val="2"/>
            <charset val="161"/>
          </rPr>
          <t xml:space="preserve"> </t>
        </r>
      </text>
    </comment>
    <comment ref="C299" authorId="1" shapeId="0">
      <text>
        <r>
          <rPr>
            <sz val="8"/>
            <color indexed="8"/>
            <rFont val="Tahoma"/>
            <family val="2"/>
            <charset val="161"/>
          </rPr>
          <t xml:space="preserve">
Οι αριθμ. τιμές των απαντήσσεων στα κελιά </t>
        </r>
        <r>
          <rPr>
            <b/>
            <sz val="8"/>
            <color indexed="8"/>
            <rFont val="Tahoma"/>
            <family val="2"/>
            <charset val="161"/>
          </rPr>
          <t>H299</t>
        </r>
        <r>
          <rPr>
            <sz val="8"/>
            <color indexed="8"/>
            <rFont val="Tahoma"/>
            <family val="2"/>
            <charset val="161"/>
          </rPr>
          <t xml:space="preserve"> και </t>
        </r>
        <r>
          <rPr>
            <b/>
            <sz val="8"/>
            <color indexed="8"/>
            <rFont val="Tahoma"/>
            <family val="2"/>
            <charset val="161"/>
          </rPr>
          <t>H301,</t>
        </r>
        <r>
          <rPr>
            <sz val="8"/>
            <color indexed="8"/>
            <rFont val="Tahoma"/>
            <family val="2"/>
            <charset val="161"/>
          </rPr>
          <t xml:space="preserve"> είναι δεκαδικοί αριθμοί με </t>
        </r>
        <r>
          <rPr>
            <b/>
            <sz val="8"/>
            <color indexed="8"/>
            <rFont val="Tahoma"/>
            <family val="2"/>
            <charset val="161"/>
          </rPr>
          <t>2</t>
        </r>
        <r>
          <rPr>
            <sz val="8"/>
            <color indexed="8"/>
            <rFont val="Tahoma"/>
            <family val="2"/>
            <charset val="161"/>
          </rPr>
          <t xml:space="preserve"> δεκαδικά ψηφία, ενώ στα </t>
        </r>
        <r>
          <rPr>
            <b/>
            <sz val="8"/>
            <color indexed="8"/>
            <rFont val="Tahoma"/>
            <family val="2"/>
            <charset val="161"/>
          </rPr>
          <t>υπόλοιπα</t>
        </r>
        <r>
          <rPr>
            <sz val="8"/>
            <color indexed="8"/>
            <rFont val="Tahoma"/>
            <family val="2"/>
            <charset val="161"/>
          </rPr>
          <t xml:space="preserve"> κελιά της άσκησης, οι αριθ-μητικές τιμές των απαντήσεων είναι δεκαδικοί με </t>
        </r>
        <r>
          <rPr>
            <b/>
            <sz val="8"/>
            <color indexed="8"/>
            <rFont val="Tahoma"/>
            <family val="2"/>
            <charset val="161"/>
          </rPr>
          <t>1</t>
        </r>
        <r>
          <rPr>
            <sz val="8"/>
            <color indexed="8"/>
            <rFont val="Tahoma"/>
            <family val="2"/>
            <charset val="161"/>
          </rPr>
          <t xml:space="preserve"> δεκαδικό ψηφίο.</t>
        </r>
      </text>
    </comment>
    <comment ref="M317" authorId="1" shapeId="0">
      <text>
        <r>
          <rPr>
            <sz val="8"/>
            <color indexed="8"/>
            <rFont val="Tahoma"/>
            <family val="2"/>
            <charset val="161"/>
          </rPr>
          <t xml:space="preserve">Για να δεις τη λύση του προ-βλήματος πρέπει στο κελί </t>
        </r>
        <r>
          <rPr>
            <b/>
            <sz val="8"/>
            <color indexed="8"/>
            <rFont val="Tahoma"/>
            <family val="2"/>
            <charset val="161"/>
          </rPr>
          <t>M319</t>
        </r>
        <r>
          <rPr>
            <sz val="8"/>
            <color indexed="8"/>
            <rFont val="Tahoma"/>
            <family val="2"/>
            <charset val="161"/>
          </rPr>
          <t xml:space="preserve"> να γράψεις </t>
        </r>
        <r>
          <rPr>
            <b/>
            <sz val="8"/>
            <color indexed="8"/>
            <rFont val="Tahoma"/>
            <family val="2"/>
            <charset val="161"/>
          </rPr>
          <t>"Ναι"</t>
        </r>
        <r>
          <rPr>
            <sz val="8"/>
            <color indexed="8"/>
            <rFont val="Tahoma"/>
            <family val="2"/>
            <charset val="161"/>
          </rPr>
          <t xml:space="preserve"> </t>
        </r>
        <r>
          <rPr>
            <b/>
            <sz val="8"/>
            <color indexed="8"/>
            <rFont val="Tahoma"/>
            <family val="2"/>
            <charset val="161"/>
          </rPr>
          <t>(ελληνικό αλφάβητο).</t>
        </r>
      </text>
    </comment>
    <comment ref="D330" authorId="1" shapeId="0">
      <text>
        <r>
          <rPr>
            <sz val="8"/>
            <color indexed="8"/>
            <rFont val="Tahoma"/>
            <family val="2"/>
            <charset val="161"/>
          </rPr>
          <t>Η αριθμητική τιμή της απάντησης έχει</t>
        </r>
        <r>
          <rPr>
            <b/>
            <sz val="8"/>
            <color indexed="8"/>
            <rFont val="Tahoma"/>
            <family val="2"/>
            <charset val="161"/>
          </rPr>
          <t xml:space="preserve"> 1</t>
        </r>
        <r>
          <rPr>
            <sz val="8"/>
            <color indexed="8"/>
            <rFont val="Tahoma"/>
            <family val="2"/>
            <charset val="161"/>
          </rPr>
          <t xml:space="preserve"> δε-καδικό ψηφίο.</t>
        </r>
      </text>
    </comment>
    <comment ref="M333" authorId="1" shapeId="0">
      <text>
        <r>
          <rPr>
            <sz val="8"/>
            <color indexed="8"/>
            <rFont val="Tahoma"/>
            <family val="2"/>
            <charset val="161"/>
          </rPr>
          <t xml:space="preserve">Για να δεις τη λύση του προ-βλήματος πρέπει στο κελί </t>
        </r>
        <r>
          <rPr>
            <b/>
            <sz val="8"/>
            <color indexed="8"/>
            <rFont val="Tahoma"/>
            <family val="2"/>
            <charset val="161"/>
          </rPr>
          <t>M335</t>
        </r>
        <r>
          <rPr>
            <sz val="8"/>
            <color indexed="8"/>
            <rFont val="Tahoma"/>
            <family val="2"/>
            <charset val="161"/>
          </rPr>
          <t xml:space="preserve"> να γράψεις </t>
        </r>
        <r>
          <rPr>
            <b/>
            <sz val="8"/>
            <color indexed="8"/>
            <rFont val="Tahoma"/>
            <family val="2"/>
            <charset val="161"/>
          </rPr>
          <t>"Ναι"</t>
        </r>
        <r>
          <rPr>
            <sz val="8"/>
            <color indexed="8"/>
            <rFont val="Tahoma"/>
            <family val="2"/>
            <charset val="161"/>
          </rPr>
          <t xml:space="preserve"> </t>
        </r>
        <r>
          <rPr>
            <b/>
            <sz val="8"/>
            <color indexed="8"/>
            <rFont val="Tahoma"/>
            <family val="2"/>
            <charset val="161"/>
          </rPr>
          <t>(ελληνικό αλφάβητο).</t>
        </r>
      </text>
    </comment>
    <comment ref="C342" authorId="1" shapeId="0">
      <text>
        <r>
          <rPr>
            <sz val="8"/>
            <color indexed="8"/>
            <rFont val="Tahoma"/>
            <family val="2"/>
            <charset val="161"/>
          </rPr>
          <t xml:space="preserve">
Προφανώς η ποσότητα της δ/νης ουσίας που θα αναγραφεί στο κελί </t>
        </r>
        <r>
          <rPr>
            <b/>
            <sz val="8"/>
            <color indexed="8"/>
            <rFont val="Tahoma"/>
            <family val="2"/>
            <charset val="161"/>
          </rPr>
          <t>H342</t>
        </r>
        <r>
          <rPr>
            <sz val="8"/>
            <color indexed="8"/>
            <rFont val="Tahoma"/>
            <family val="2"/>
            <charset val="161"/>
          </rPr>
          <t xml:space="preserve"> θα εκ-φραστεί συναρτήσει του </t>
        </r>
        <r>
          <rPr>
            <b/>
            <sz val="8"/>
            <color indexed="8"/>
            <rFont val="Tahoma"/>
            <family val="2"/>
            <charset val="161"/>
          </rPr>
          <t>"Q"</t>
        </r>
        <r>
          <rPr>
            <sz val="8"/>
            <color indexed="8"/>
            <rFont val="Tahoma"/>
            <family val="2"/>
            <charset val="161"/>
          </rPr>
          <t xml:space="preserve"> και θα είναι της μορφής: </t>
        </r>
        <r>
          <rPr>
            <b/>
            <sz val="8"/>
            <color indexed="8"/>
            <rFont val="Tahoma"/>
            <family val="2"/>
            <charset val="161"/>
          </rPr>
          <t>"δQg",</t>
        </r>
        <r>
          <rPr>
            <sz val="8"/>
            <color indexed="8"/>
            <rFont val="Tahoma"/>
            <family val="2"/>
            <charset val="161"/>
          </rPr>
          <t xml:space="preserve"> </t>
        </r>
        <r>
          <rPr>
            <b/>
            <sz val="8"/>
            <color indexed="8"/>
            <rFont val="Tahoma"/>
            <family val="2"/>
            <charset val="161"/>
          </rPr>
          <t>(δ: δεκαδικός με 1 δεκαδικό ψηφίο).</t>
        </r>
      </text>
    </comment>
    <comment ref="E344" authorId="1" shapeId="0">
      <text>
        <r>
          <rPr>
            <sz val="8"/>
            <color indexed="8"/>
            <rFont val="Tahoma"/>
            <family val="2"/>
            <charset val="161"/>
          </rPr>
          <t xml:space="preserve">
Και στο κελί </t>
        </r>
        <r>
          <rPr>
            <b/>
            <sz val="8"/>
            <color indexed="8"/>
            <rFont val="Tahoma"/>
            <family val="2"/>
            <charset val="161"/>
          </rPr>
          <t>H344</t>
        </r>
        <r>
          <rPr>
            <sz val="8"/>
            <color indexed="8"/>
            <rFont val="Tahoma"/>
            <family val="2"/>
            <charset val="161"/>
          </rPr>
          <t xml:space="preserve"> η τιμή της ζητούμενης ποσότη-τας θα αναγραφεί συναρτήσει του </t>
        </r>
        <r>
          <rPr>
            <b/>
            <sz val="8"/>
            <color indexed="8"/>
            <rFont val="Tahoma"/>
            <family val="2"/>
            <charset val="161"/>
          </rPr>
          <t>"Q"</t>
        </r>
        <r>
          <rPr>
            <sz val="8"/>
            <color indexed="8"/>
            <rFont val="Tahoma"/>
            <family val="2"/>
            <charset val="161"/>
          </rPr>
          <t xml:space="preserve"> και επειδή πρόκειται για </t>
        </r>
        <r>
          <rPr>
            <b/>
            <sz val="8"/>
            <color indexed="8"/>
            <rFont val="Tahoma"/>
            <family val="2"/>
            <charset val="161"/>
          </rPr>
          <t>άθροισμα,</t>
        </r>
        <r>
          <rPr>
            <sz val="8"/>
            <color indexed="8"/>
            <rFont val="Tahoma"/>
            <family val="2"/>
            <charset val="161"/>
          </rPr>
          <t xml:space="preserve"> θα χρησιμοποιηθεί παρέν-θεση μετά το κλείσιμο της οποίας θα τεθεί η μονά-δα μέτρησης δηλαδή </t>
        </r>
        <r>
          <rPr>
            <b/>
            <sz val="8"/>
            <color indexed="8"/>
            <rFont val="Tahoma"/>
            <family val="2"/>
            <charset val="161"/>
          </rPr>
          <t xml:space="preserve">"g", </t>
        </r>
        <r>
          <rPr>
            <sz val="8"/>
            <color indexed="8"/>
            <rFont val="Tahoma"/>
            <family val="2"/>
            <charset val="161"/>
          </rPr>
          <t xml:space="preserve">π.χ. </t>
        </r>
        <r>
          <rPr>
            <b/>
            <sz val="8"/>
            <color indexed="8"/>
            <rFont val="Tahoma"/>
            <family val="2"/>
            <charset val="161"/>
          </rPr>
          <t>"(3Q+37)g".</t>
        </r>
      </text>
    </comment>
    <comment ref="C346" authorId="1" shapeId="0">
      <text>
        <r>
          <rPr>
            <sz val="8"/>
            <color indexed="8"/>
            <rFont val="Tahoma"/>
            <family val="2"/>
            <charset val="161"/>
          </rPr>
          <t xml:space="preserve">
Η ποσότητα της δ/νης ουσίας </t>
        </r>
        <r>
          <rPr>
            <b/>
            <sz val="8"/>
            <color indexed="8"/>
            <rFont val="Tahoma"/>
            <family val="2"/>
            <charset val="161"/>
          </rPr>
          <t>Θ</t>
        </r>
        <r>
          <rPr>
            <sz val="8"/>
            <color indexed="8"/>
            <rFont val="Tahoma"/>
            <family val="2"/>
            <charset val="161"/>
          </rPr>
          <t xml:space="preserve"> του τελικού δ/τος να εκφραστεί με </t>
        </r>
        <r>
          <rPr>
            <b/>
            <sz val="8"/>
            <color indexed="8"/>
            <rFont val="Tahoma"/>
            <family val="2"/>
            <charset val="161"/>
          </rPr>
          <t>δυο</t>
        </r>
        <r>
          <rPr>
            <sz val="8"/>
            <color indexed="8"/>
            <rFont val="Tahoma"/>
            <family val="2"/>
            <charset val="161"/>
          </rPr>
          <t xml:space="preserve"> διαφορετικούς τρόπους στα κελιά </t>
        </r>
        <r>
          <rPr>
            <b/>
            <sz val="8"/>
            <color indexed="8"/>
            <rFont val="Tahoma"/>
            <family val="2"/>
            <charset val="161"/>
          </rPr>
          <t>H346</t>
        </r>
        <r>
          <rPr>
            <sz val="8"/>
            <color indexed="8"/>
            <rFont val="Tahoma"/>
            <family val="2"/>
            <charset val="161"/>
          </rPr>
          <t xml:space="preserve"> και </t>
        </r>
        <r>
          <rPr>
            <b/>
            <sz val="8"/>
            <color indexed="8"/>
            <rFont val="Tahoma"/>
            <family val="2"/>
            <charset val="161"/>
          </rPr>
          <t>H347,</t>
        </r>
        <r>
          <rPr>
            <sz val="8"/>
            <color indexed="8"/>
            <rFont val="Tahoma"/>
            <family val="2"/>
            <charset val="161"/>
          </rPr>
          <t xml:space="preserve"> πάντα συναρτήσει του </t>
        </r>
        <r>
          <rPr>
            <b/>
            <sz val="8"/>
            <color indexed="8"/>
            <rFont val="Tahoma"/>
            <family val="2"/>
            <charset val="161"/>
          </rPr>
          <t>"Q", (όχι με μορφή κλάσματος).</t>
        </r>
        <r>
          <rPr>
            <sz val="8"/>
            <color indexed="8"/>
            <rFont val="Tahoma"/>
            <family val="2"/>
            <charset val="161"/>
          </rPr>
          <t xml:space="preserve"> Αν οι ζητούμενες εκφράσεις περιέχουν αθροίσματα, αυτά να περιέχονται σε παρέν-θεση και βέβαια πάντα στο τέλος να μπαίνει η μονάδα μέτρησης </t>
        </r>
        <r>
          <rPr>
            <b/>
            <sz val="8"/>
            <color indexed="8"/>
            <rFont val="Tahoma"/>
            <family val="2"/>
            <charset val="161"/>
          </rPr>
          <t>"g".</t>
        </r>
      </text>
    </comment>
    <comment ref="C349" authorId="1" shapeId="0">
      <text>
        <r>
          <rPr>
            <sz val="8"/>
            <color indexed="8"/>
            <rFont val="Tahoma"/>
            <family val="2"/>
            <charset val="161"/>
          </rPr>
          <t xml:space="preserve">
Μορφή απάντησης:</t>
        </r>
        <r>
          <rPr>
            <b/>
            <sz val="8"/>
            <color indexed="8"/>
            <rFont val="Tahoma"/>
            <family val="2"/>
            <charset val="161"/>
          </rPr>
          <t xml:space="preserve"> "ag" (a: ακέραιος).</t>
        </r>
      </text>
    </comment>
  </commentList>
</comments>
</file>

<file path=xl/sharedStrings.xml><?xml version="1.0" encoding="utf-8"?>
<sst xmlns="http://schemas.openxmlformats.org/spreadsheetml/2006/main" count="264" uniqueCount="214">
  <si>
    <t>1.</t>
  </si>
  <si>
    <t>12%w/w</t>
  </si>
  <si>
    <t>9%w/v</t>
  </si>
  <si>
    <t>8%v/v</t>
  </si>
  <si>
    <t>0,06Μ</t>
  </si>
  <si>
    <t>24g</t>
  </si>
  <si>
    <t>9,5g</t>
  </si>
  <si>
    <t>24mL</t>
  </si>
  <si>
    <t>0,32mol</t>
  </si>
  <si>
    <t>15%w/w</t>
  </si>
  <si>
    <t>4,8g</t>
  </si>
  <si>
    <t>3%w/v</t>
  </si>
  <si>
    <t>7,5g</t>
  </si>
  <si>
    <t>11%v/v</t>
  </si>
  <si>
    <t>6,6mL</t>
  </si>
  <si>
    <t>0,8M</t>
  </si>
  <si>
    <t>0,12mol</t>
  </si>
  <si>
    <t>250mL</t>
  </si>
  <si>
    <t xml:space="preserve">Ποσότητα διαλύματος
ουσίας Ψ
(μάζα ή όγκος) </t>
  </si>
  <si>
    <t>ποσότητα
διαλυμένης ουσίας Ψ
(g, mL, mol)</t>
  </si>
  <si>
    <t>400g</t>
  </si>
  <si>
    <t>500mL</t>
  </si>
  <si>
    <t>300mL</t>
  </si>
  <si>
    <t>3,2L</t>
  </si>
  <si>
    <t>600g</t>
  </si>
  <si>
    <t>480mL</t>
  </si>
  <si>
    <t>800mL</t>
  </si>
  <si>
    <t>2.</t>
  </si>
  <si>
    <t>α.</t>
  </si>
  <si>
    <t>ποσότητα νερού:</t>
  </si>
  <si>
    <t>β.</t>
  </si>
  <si>
    <t>περιεκτικότητα διαλύματος:</t>
  </si>
  <si>
    <t>γ.</t>
  </si>
  <si>
    <t>δ.</t>
  </si>
  <si>
    <t>ποσότητα δ. ουσίας:</t>
  </si>
  <si>
    <t>ε.</t>
  </si>
  <si>
    <t>μάζα διαλύματος;</t>
  </si>
  <si>
    <t>στ.</t>
  </si>
  <si>
    <t>η.</t>
  </si>
  <si>
    <t>συγκέντρωση δ/τος:</t>
  </si>
  <si>
    <t>συγκέντρωση οξέος:</t>
  </si>
  <si>
    <t>3.</t>
  </si>
  <si>
    <t>αρχικό διάλυμα</t>
  </si>
  <si>
    <t>τελικό διάλυμα</t>
  </si>
  <si>
    <t>Περιεκτικότητα τελικού διαλύματος:</t>
  </si>
  <si>
    <t>240g δ/τος</t>
  </si>
  <si>
    <t>Ποσότητα τελικού διαλύματος:</t>
  </si>
  <si>
    <t>Μάζα νερού που προστέθηκε κατά την αραίωση:</t>
  </si>
  <si>
    <t>600g διαλύματος
10%w/w</t>
  </si>
  <si>
    <t>Όγκος νερού που προστέθηκε κατά την αραίωση:</t>
  </si>
  <si>
    <t>1ο τελικό διάλυμα</t>
  </si>
  <si>
    <t>2ο τελικό διάλυμα</t>
  </si>
  <si>
    <t>ζ.</t>
  </si>
  <si>
    <t>αρχικό διάλυμα
NaOH</t>
  </si>
  <si>
    <t>τελικό διάλυμα
NaOH</t>
  </si>
  <si>
    <t>250mL διαλύματος
2,4%w/v</t>
  </si>
  <si>
    <t>τελικό διάλυμα
ουσίας Ψ</t>
  </si>
  <si>
    <t>4.</t>
  </si>
  <si>
    <t>1ο διάλυμα ουσ. Θ</t>
  </si>
  <si>
    <t>2ο διάλυμα ουσ. Θ</t>
  </si>
  <si>
    <t>τελικό διάλυμα ουσ. Θ</t>
  </si>
  <si>
    <t>ανάμιξη</t>
  </si>
  <si>
    <t>Τα δυο αρχικά διαλύματα πρέπει να αναμι-
χθούν υπό αναλογία όγκων:</t>
  </si>
  <si>
    <t>1ο διάλυμα ουσ. Φ</t>
  </si>
  <si>
    <t>2ο διάλυμα ουσ. Φ</t>
  </si>
  <si>
    <t>τελικό διάλυμα ουσ. Φ</t>
  </si>
  <si>
    <t>1ο διάλυμα NaOH</t>
  </si>
  <si>
    <t>2ο διάλυμα NaOH</t>
  </si>
  <si>
    <t>τελικό διάλυμα NaOH</t>
  </si>
  <si>
    <t>ΣΥΝΟΛΟ:</t>
  </si>
  <si>
    <t>J</t>
  </si>
  <si>
    <t>L</t>
  </si>
  <si>
    <t>ΠΟΣΟΣΤΟ
ΕΠΙΤΥΧΙΑΣ</t>
  </si>
  <si>
    <t>περ/τητα διαλύματος
(%w/w,%w/v,%v/v,M)</t>
  </si>
  <si>
    <t>αρχικό δ/μα ουσ. Ψ</t>
  </si>
  <si>
    <t>τελικό δ/μα ουσ. Ψ</t>
  </si>
  <si>
    <t>+10g  ουσ. Ψ</t>
  </si>
  <si>
    <t>αρχικό δ/μα ουσ. Θ</t>
  </si>
  <si>
    <t>τελικό δ/μα ουσ. Θ</t>
  </si>
  <si>
    <t>+15g  ουσ. Θ</t>
  </si>
  <si>
    <t>5.</t>
  </si>
  <si>
    <t xml:space="preserve">α.  </t>
  </si>
  <si>
    <t xml:space="preserve">β.  </t>
  </si>
  <si>
    <t xml:space="preserve">γ.  </t>
  </si>
  <si>
    <t>Σε κάθε περίπτωση όταν είναι γνωστά τα δυο από τα τρία παραπάνω μεγέθη, είναι εύκολος ο υπολογισμός και του τρίτου από αυτά.</t>
  </si>
  <si>
    <t xml:space="preserve">          Ειδικότερα για την περιεκτικότητα ενός διαλύματος, αξίζει να σημειωθούν τα παρακάτω…</t>
  </si>
  <si>
    <t>Η περιεκτικότητα ενός διαλύματος περιγράφει τη σύνθεσή του και μπορεί να έχει διάφορες μορφές.</t>
  </si>
  <si>
    <t>Ο πρώτος αριθμός αντιστοιχεί στο πρώτο γράμμα και ο δεύτερος στο δεύτερο γράμμα.</t>
  </si>
  <si>
    <t>Το παράδειγμα που ακολουθεί βοηθά στο να κατανοηθούν καλύτερα οι παραπάνω παρατηρήσεις.</t>
  </si>
  <si>
    <t>v</t>
  </si>
  <si>
    <t>n</t>
  </si>
  <si>
    <t>V</t>
  </si>
  <si>
    <t>όπου είναι…</t>
  </si>
  <si>
    <r>
      <t>"V":</t>
    </r>
    <r>
      <rPr>
        <sz val="10"/>
        <color indexed="43"/>
        <rFont val="Arial"/>
        <charset val="161"/>
      </rPr>
      <t xml:space="preserve"> ο όγκος στον οποίο περιέχεται η παραπάνω ποσότητα, εκ- </t>
    </r>
  </si>
  <si>
    <r>
      <t>+200mL
H</t>
    </r>
    <r>
      <rPr>
        <vertAlign val="subscript"/>
        <sz val="10"/>
        <color indexed="43"/>
        <rFont val="Arial"/>
        <family val="2"/>
      </rPr>
      <t>2</t>
    </r>
    <r>
      <rPr>
        <sz val="10"/>
        <color indexed="43"/>
        <rFont val="Arial"/>
        <family val="2"/>
      </rPr>
      <t>O</t>
    </r>
  </si>
  <si>
    <r>
      <t>V</t>
    </r>
    <r>
      <rPr>
        <b/>
        <vertAlign val="subscript"/>
        <sz val="11"/>
        <color indexed="43"/>
        <rFont val="Arial"/>
        <family val="2"/>
      </rPr>
      <t>αρχ</t>
    </r>
    <r>
      <rPr>
        <b/>
        <sz val="11"/>
        <color indexed="43"/>
        <rFont val="Arial"/>
        <family val="2"/>
      </rPr>
      <t>=400mL</t>
    </r>
  </si>
  <si>
    <r>
      <t>π</t>
    </r>
    <r>
      <rPr>
        <b/>
        <vertAlign val="subscript"/>
        <sz val="11"/>
        <color indexed="43"/>
        <rFont val="Arial"/>
        <family val="2"/>
      </rPr>
      <t>τελ</t>
    </r>
    <r>
      <rPr>
        <b/>
        <sz val="11"/>
        <color indexed="43"/>
        <rFont val="Arial"/>
        <family val="2"/>
      </rPr>
      <t>=;</t>
    </r>
  </si>
  <si>
    <r>
      <t>π</t>
    </r>
    <r>
      <rPr>
        <b/>
        <vertAlign val="subscript"/>
        <sz val="11"/>
        <color indexed="43"/>
        <rFont val="Arial"/>
        <family val="2"/>
      </rPr>
      <t>αρχ</t>
    </r>
    <r>
      <rPr>
        <b/>
        <sz val="11"/>
        <color indexed="43"/>
        <rFont val="Arial"/>
        <family val="2"/>
      </rPr>
      <t>=12%w/v</t>
    </r>
  </si>
  <si>
    <r>
      <t>+ ;g
H</t>
    </r>
    <r>
      <rPr>
        <vertAlign val="subscript"/>
        <sz val="10"/>
        <color indexed="43"/>
        <rFont val="Arial"/>
        <family val="2"/>
      </rPr>
      <t>2</t>
    </r>
    <r>
      <rPr>
        <sz val="10"/>
        <color indexed="43"/>
        <rFont val="Arial"/>
        <family val="2"/>
      </rPr>
      <t>O</t>
    </r>
  </si>
  <si>
    <r>
      <t>π</t>
    </r>
    <r>
      <rPr>
        <b/>
        <vertAlign val="subscript"/>
        <sz val="11"/>
        <color indexed="43"/>
        <rFont val="Arial"/>
        <family val="2"/>
      </rPr>
      <t>τελ</t>
    </r>
    <r>
      <rPr>
        <b/>
        <sz val="11"/>
        <color indexed="43"/>
        <rFont val="Arial"/>
        <family val="2"/>
      </rPr>
      <t>=3%w/w</t>
    </r>
  </si>
  <si>
    <r>
      <t>π</t>
    </r>
    <r>
      <rPr>
        <b/>
        <vertAlign val="subscript"/>
        <sz val="11"/>
        <color indexed="43"/>
        <rFont val="Arial"/>
        <family val="2"/>
      </rPr>
      <t>αρχ</t>
    </r>
    <r>
      <rPr>
        <b/>
        <sz val="11"/>
        <color indexed="43"/>
        <rFont val="Arial"/>
        <family val="2"/>
      </rPr>
      <t>=5%w/w</t>
    </r>
  </si>
  <si>
    <r>
      <t>+300mL
H</t>
    </r>
    <r>
      <rPr>
        <vertAlign val="subscript"/>
        <sz val="10"/>
        <color indexed="43"/>
        <rFont val="Arial"/>
        <family val="2"/>
      </rPr>
      <t>2</t>
    </r>
    <r>
      <rPr>
        <sz val="10"/>
        <color indexed="43"/>
        <rFont val="Arial"/>
        <family val="2"/>
      </rPr>
      <t>O</t>
    </r>
  </si>
  <si>
    <r>
      <t>V</t>
    </r>
    <r>
      <rPr>
        <b/>
        <vertAlign val="subscript"/>
        <sz val="11"/>
        <color indexed="43"/>
        <rFont val="Arial"/>
        <family val="2"/>
      </rPr>
      <t>αρχ</t>
    </r>
    <r>
      <rPr>
        <b/>
        <sz val="11"/>
        <color indexed="43"/>
        <rFont val="Arial"/>
        <family val="2"/>
      </rPr>
      <t>=;mL δ/τος</t>
    </r>
  </si>
  <si>
    <r>
      <t>π</t>
    </r>
    <r>
      <rPr>
        <b/>
        <vertAlign val="subscript"/>
        <sz val="11"/>
        <color indexed="43"/>
        <rFont val="Arial"/>
        <family val="2"/>
      </rPr>
      <t>τελ</t>
    </r>
    <r>
      <rPr>
        <b/>
        <sz val="11"/>
        <color indexed="43"/>
        <rFont val="Arial"/>
        <family val="2"/>
      </rPr>
      <t>=9%w/v</t>
    </r>
  </si>
  <si>
    <r>
      <t>π</t>
    </r>
    <r>
      <rPr>
        <b/>
        <vertAlign val="subscript"/>
        <sz val="11"/>
        <color indexed="43"/>
        <rFont val="Arial"/>
        <family val="2"/>
      </rPr>
      <t>αρχ</t>
    </r>
    <r>
      <rPr>
        <b/>
        <sz val="11"/>
        <color indexed="43"/>
        <rFont val="Arial"/>
        <family val="2"/>
      </rPr>
      <t>=15%w/v</t>
    </r>
  </si>
  <si>
    <r>
      <t>C</t>
    </r>
    <r>
      <rPr>
        <b/>
        <vertAlign val="subscript"/>
        <sz val="11"/>
        <color indexed="43"/>
        <rFont val="Arial"/>
        <family val="2"/>
      </rPr>
      <t>1</t>
    </r>
    <r>
      <rPr>
        <b/>
        <sz val="11"/>
        <color indexed="43"/>
        <rFont val="Arial"/>
        <family val="2"/>
      </rPr>
      <t>=0,24M
V</t>
    </r>
    <r>
      <rPr>
        <b/>
        <vertAlign val="subscript"/>
        <sz val="11"/>
        <color indexed="43"/>
        <rFont val="Arial"/>
        <family val="2"/>
      </rPr>
      <t>1</t>
    </r>
    <r>
      <rPr>
        <b/>
        <sz val="11"/>
        <color indexed="43"/>
        <rFont val="Arial"/>
        <family val="2"/>
      </rPr>
      <t>=300mL</t>
    </r>
  </si>
  <si>
    <r>
      <t>+ ;mL
H</t>
    </r>
    <r>
      <rPr>
        <vertAlign val="subscript"/>
        <sz val="10"/>
        <color indexed="43"/>
        <rFont val="Arial"/>
        <family val="2"/>
      </rPr>
      <t>2</t>
    </r>
    <r>
      <rPr>
        <sz val="10"/>
        <color indexed="43"/>
        <rFont val="Arial"/>
        <family val="2"/>
      </rPr>
      <t>O</t>
    </r>
  </si>
  <si>
    <r>
      <t>C</t>
    </r>
    <r>
      <rPr>
        <b/>
        <vertAlign val="subscript"/>
        <sz val="11"/>
        <color indexed="43"/>
        <rFont val="Arial"/>
        <family val="2"/>
      </rPr>
      <t>2</t>
    </r>
    <r>
      <rPr>
        <b/>
        <sz val="11"/>
        <color indexed="43"/>
        <rFont val="Arial"/>
        <family val="2"/>
      </rPr>
      <t>=0,2M</t>
    </r>
  </si>
  <si>
    <r>
      <t>+Η</t>
    </r>
    <r>
      <rPr>
        <vertAlign val="subscript"/>
        <sz val="9"/>
        <color indexed="43"/>
        <rFont val="Arial"/>
        <family val="2"/>
      </rPr>
      <t>2</t>
    </r>
    <r>
      <rPr>
        <sz val="9"/>
        <color indexed="43"/>
        <rFont val="Arial"/>
        <family val="2"/>
      </rPr>
      <t>Ο</t>
    </r>
  </si>
  <si>
    <r>
      <t>V</t>
    </r>
    <r>
      <rPr>
        <b/>
        <vertAlign val="subscript"/>
        <sz val="11"/>
        <color indexed="43"/>
        <rFont val="Arial"/>
        <family val="2"/>
      </rPr>
      <t>τελ1</t>
    </r>
    <r>
      <rPr>
        <b/>
        <sz val="11"/>
        <color indexed="43"/>
        <rFont val="Arial"/>
        <family val="2"/>
      </rPr>
      <t>=3VL
C</t>
    </r>
    <r>
      <rPr>
        <b/>
        <vertAlign val="subscript"/>
        <sz val="11"/>
        <color indexed="43"/>
        <rFont val="Arial"/>
        <family val="2"/>
      </rPr>
      <t>τελ1</t>
    </r>
    <r>
      <rPr>
        <b/>
        <sz val="11"/>
        <color indexed="43"/>
        <rFont val="Arial"/>
        <family val="2"/>
      </rPr>
      <t>=;Μ</t>
    </r>
  </si>
  <si>
    <r>
      <t>V</t>
    </r>
    <r>
      <rPr>
        <b/>
        <vertAlign val="subscript"/>
        <sz val="11"/>
        <color indexed="43"/>
        <rFont val="Arial"/>
        <family val="2"/>
      </rPr>
      <t>αρχ</t>
    </r>
    <r>
      <rPr>
        <b/>
        <sz val="11"/>
        <color indexed="43"/>
        <rFont val="Arial"/>
        <family val="2"/>
      </rPr>
      <t>=VL
C</t>
    </r>
    <r>
      <rPr>
        <b/>
        <vertAlign val="subscript"/>
        <sz val="11"/>
        <color indexed="43"/>
        <rFont val="Arial"/>
        <family val="2"/>
      </rPr>
      <t>αρχ</t>
    </r>
    <r>
      <rPr>
        <b/>
        <sz val="11"/>
        <color indexed="43"/>
        <rFont val="Arial"/>
        <family val="2"/>
      </rPr>
      <t>=0,6Μ</t>
    </r>
  </si>
  <si>
    <r>
      <t>C</t>
    </r>
    <r>
      <rPr>
        <b/>
        <vertAlign val="subscript"/>
        <sz val="11"/>
        <color indexed="43"/>
        <rFont val="Arial"/>
        <family val="2"/>
      </rPr>
      <t>τελ2</t>
    </r>
    <r>
      <rPr>
        <b/>
        <sz val="11"/>
        <color indexed="43"/>
        <rFont val="Arial"/>
        <family val="2"/>
      </rPr>
      <t>=;M</t>
    </r>
  </si>
  <si>
    <r>
      <t>+3VL
H</t>
    </r>
    <r>
      <rPr>
        <vertAlign val="subscript"/>
        <sz val="10"/>
        <color indexed="43"/>
        <rFont val="Arial"/>
        <family val="2"/>
      </rPr>
      <t>2</t>
    </r>
    <r>
      <rPr>
        <sz val="10"/>
        <color indexed="43"/>
        <rFont val="Arial"/>
        <family val="2"/>
      </rPr>
      <t>O</t>
    </r>
  </si>
  <si>
    <r>
      <t>C</t>
    </r>
    <r>
      <rPr>
        <b/>
        <vertAlign val="subscript"/>
        <sz val="11"/>
        <color indexed="43"/>
        <rFont val="Arial"/>
        <family val="2"/>
      </rPr>
      <t>τελ</t>
    </r>
    <r>
      <rPr>
        <b/>
        <sz val="11"/>
        <color indexed="43"/>
        <rFont val="Arial"/>
        <family val="2"/>
      </rPr>
      <t>=0,2M</t>
    </r>
  </si>
  <si>
    <r>
      <t>αρχικό διάλυμα
ουσίας Ψ [M</t>
    </r>
    <r>
      <rPr>
        <vertAlign val="subscript"/>
        <sz val="10"/>
        <color indexed="43"/>
        <rFont val="Arial"/>
        <family val="2"/>
      </rPr>
      <t>r(Ψ)</t>
    </r>
    <r>
      <rPr>
        <sz val="10"/>
        <color indexed="43"/>
        <rFont val="Arial"/>
        <family val="2"/>
      </rPr>
      <t>=70]</t>
    </r>
  </si>
  <si>
    <r>
      <t>175g διαλύματος
24%w/w
ρ</t>
    </r>
    <r>
      <rPr>
        <b/>
        <vertAlign val="subscript"/>
        <sz val="11"/>
        <color indexed="43"/>
        <rFont val="Arial"/>
        <family val="2"/>
      </rPr>
      <t>δ/τος</t>
    </r>
    <r>
      <rPr>
        <b/>
        <sz val="11"/>
        <color indexed="43"/>
        <rFont val="Arial"/>
        <family val="2"/>
      </rPr>
      <t>=1,25g/mL</t>
    </r>
  </si>
  <si>
    <r>
      <t>C</t>
    </r>
    <r>
      <rPr>
        <b/>
        <vertAlign val="subscript"/>
        <sz val="11"/>
        <color indexed="43"/>
        <rFont val="Arial"/>
        <family val="2"/>
      </rPr>
      <t>τελ</t>
    </r>
    <r>
      <rPr>
        <b/>
        <sz val="11"/>
        <color indexed="43"/>
        <rFont val="Arial"/>
        <family val="2"/>
      </rPr>
      <t>=1,5M</t>
    </r>
  </si>
  <si>
    <r>
      <t>C</t>
    </r>
    <r>
      <rPr>
        <b/>
        <vertAlign val="subscript"/>
        <sz val="11"/>
        <color indexed="43"/>
        <rFont val="Arial"/>
        <family val="2"/>
      </rPr>
      <t>1</t>
    </r>
    <r>
      <rPr>
        <b/>
        <sz val="11"/>
        <color indexed="43"/>
        <rFont val="Arial"/>
        <family val="2"/>
      </rPr>
      <t>=0,32M
V</t>
    </r>
    <r>
      <rPr>
        <b/>
        <vertAlign val="subscript"/>
        <sz val="11"/>
        <color indexed="43"/>
        <rFont val="Arial"/>
        <family val="2"/>
      </rPr>
      <t>1</t>
    </r>
    <r>
      <rPr>
        <b/>
        <sz val="11"/>
        <color indexed="43"/>
        <rFont val="Arial"/>
        <family val="2"/>
      </rPr>
      <t>L</t>
    </r>
  </si>
  <si>
    <r>
      <t>C</t>
    </r>
    <r>
      <rPr>
        <b/>
        <vertAlign val="subscript"/>
        <sz val="11"/>
        <color indexed="43"/>
        <rFont val="Arial"/>
        <family val="2"/>
      </rPr>
      <t>2</t>
    </r>
    <r>
      <rPr>
        <b/>
        <sz val="11"/>
        <color indexed="43"/>
        <rFont val="Arial"/>
        <family val="2"/>
      </rPr>
      <t>=0,18M
V</t>
    </r>
    <r>
      <rPr>
        <b/>
        <vertAlign val="subscript"/>
        <sz val="11"/>
        <color indexed="43"/>
        <rFont val="Arial"/>
        <family val="2"/>
      </rPr>
      <t>2</t>
    </r>
    <r>
      <rPr>
        <b/>
        <sz val="11"/>
        <color indexed="43"/>
        <rFont val="Arial"/>
        <family val="2"/>
      </rPr>
      <t>L</t>
    </r>
  </si>
  <si>
    <r>
      <t>V</t>
    </r>
    <r>
      <rPr>
        <b/>
        <vertAlign val="subscript"/>
        <sz val="11"/>
        <color indexed="43"/>
        <rFont val="Arial"/>
        <family val="2"/>
      </rPr>
      <t xml:space="preserve">1 </t>
    </r>
    <r>
      <rPr>
        <b/>
        <sz val="11"/>
        <color indexed="43"/>
        <rFont val="Arial"/>
        <family val="2"/>
      </rPr>
      <t>/ V</t>
    </r>
    <r>
      <rPr>
        <b/>
        <vertAlign val="subscript"/>
        <sz val="11"/>
        <color indexed="43"/>
        <rFont val="Arial"/>
        <family val="2"/>
      </rPr>
      <t>2</t>
    </r>
    <r>
      <rPr>
        <b/>
        <sz val="11"/>
        <color indexed="43"/>
        <rFont val="Arial"/>
        <family val="2"/>
      </rPr>
      <t>=;
ώστε C</t>
    </r>
    <r>
      <rPr>
        <b/>
        <vertAlign val="subscript"/>
        <sz val="11"/>
        <color indexed="43"/>
        <rFont val="Arial"/>
        <family val="2"/>
      </rPr>
      <t>τελ</t>
    </r>
    <r>
      <rPr>
        <b/>
        <sz val="11"/>
        <color indexed="43"/>
        <rFont val="Arial"/>
        <family val="2"/>
      </rPr>
      <t>=0,24Μ</t>
    </r>
  </si>
  <si>
    <r>
      <t>m</t>
    </r>
    <r>
      <rPr>
        <b/>
        <vertAlign val="subscript"/>
        <sz val="11"/>
        <color indexed="43"/>
        <rFont val="Arial"/>
        <family val="2"/>
      </rPr>
      <t>1ου δ/τος</t>
    </r>
    <r>
      <rPr>
        <b/>
        <sz val="11"/>
        <color indexed="43"/>
        <rFont val="Arial"/>
        <family val="2"/>
      </rPr>
      <t>=;g
π</t>
    </r>
    <r>
      <rPr>
        <b/>
        <vertAlign val="subscript"/>
        <sz val="11"/>
        <color indexed="43"/>
        <rFont val="Arial"/>
        <family val="2"/>
      </rPr>
      <t>1</t>
    </r>
    <r>
      <rPr>
        <b/>
        <sz val="11"/>
        <color indexed="43"/>
        <rFont val="Arial"/>
        <family val="2"/>
      </rPr>
      <t>=9%w/w</t>
    </r>
  </si>
  <si>
    <r>
      <t>m</t>
    </r>
    <r>
      <rPr>
        <b/>
        <vertAlign val="subscript"/>
        <sz val="11"/>
        <color indexed="43"/>
        <rFont val="Arial"/>
        <family val="2"/>
      </rPr>
      <t>2ου δ/τος</t>
    </r>
    <r>
      <rPr>
        <b/>
        <sz val="11"/>
        <color indexed="43"/>
        <rFont val="Arial"/>
        <family val="2"/>
      </rPr>
      <t>=;g
π</t>
    </r>
    <r>
      <rPr>
        <b/>
        <vertAlign val="subscript"/>
        <sz val="11"/>
        <color indexed="43"/>
        <rFont val="Arial"/>
        <family val="2"/>
      </rPr>
      <t>2</t>
    </r>
    <r>
      <rPr>
        <b/>
        <sz val="11"/>
        <color indexed="43"/>
        <rFont val="Arial"/>
        <family val="2"/>
      </rPr>
      <t>=12%w/w</t>
    </r>
  </si>
  <si>
    <r>
      <t>m</t>
    </r>
    <r>
      <rPr>
        <b/>
        <vertAlign val="subscript"/>
        <sz val="11"/>
        <color indexed="43"/>
        <rFont val="Arial"/>
        <family val="2"/>
      </rPr>
      <t>τελ. δ/τος</t>
    </r>
    <r>
      <rPr>
        <b/>
        <sz val="11"/>
        <color indexed="43"/>
        <rFont val="Arial"/>
        <family val="2"/>
      </rPr>
      <t>=600g
π</t>
    </r>
    <r>
      <rPr>
        <b/>
        <vertAlign val="subscript"/>
        <sz val="11"/>
        <color indexed="43"/>
        <rFont val="Arial"/>
        <family val="2"/>
      </rPr>
      <t>τελ</t>
    </r>
    <r>
      <rPr>
        <b/>
        <sz val="11"/>
        <color indexed="43"/>
        <rFont val="Arial"/>
        <family val="2"/>
      </rPr>
      <t xml:space="preserve">=10%w/w </t>
    </r>
  </si>
  <si>
    <r>
      <t>V</t>
    </r>
    <r>
      <rPr>
        <b/>
        <vertAlign val="subscript"/>
        <sz val="11"/>
        <color indexed="43"/>
        <rFont val="Arial"/>
        <family val="2"/>
      </rPr>
      <t>1ου δ/τος</t>
    </r>
    <r>
      <rPr>
        <b/>
        <sz val="11"/>
        <color indexed="43"/>
        <rFont val="Arial"/>
        <family val="2"/>
      </rPr>
      <t>=300mL
π</t>
    </r>
    <r>
      <rPr>
        <b/>
        <vertAlign val="subscript"/>
        <sz val="11"/>
        <color indexed="43"/>
        <rFont val="Arial"/>
        <family val="2"/>
      </rPr>
      <t>1</t>
    </r>
    <r>
      <rPr>
        <b/>
        <sz val="11"/>
        <color indexed="43"/>
        <rFont val="Arial"/>
        <family val="2"/>
      </rPr>
      <t>=1,2%w/v</t>
    </r>
  </si>
  <si>
    <r>
      <t>V</t>
    </r>
    <r>
      <rPr>
        <b/>
        <vertAlign val="subscript"/>
        <sz val="11"/>
        <color indexed="43"/>
        <rFont val="Arial"/>
        <family val="2"/>
      </rPr>
      <t>2ου δ/τος</t>
    </r>
    <r>
      <rPr>
        <b/>
        <sz val="11"/>
        <color indexed="43"/>
        <rFont val="Arial"/>
        <family val="2"/>
      </rPr>
      <t>=150mL
C</t>
    </r>
    <r>
      <rPr>
        <b/>
        <vertAlign val="subscript"/>
        <sz val="11"/>
        <color indexed="43"/>
        <rFont val="Arial"/>
        <family val="2"/>
      </rPr>
      <t>2</t>
    </r>
    <r>
      <rPr>
        <b/>
        <sz val="11"/>
        <color indexed="43"/>
        <rFont val="Arial"/>
        <family val="2"/>
      </rPr>
      <t>=0,6M</t>
    </r>
  </si>
  <si>
    <r>
      <t>C</t>
    </r>
    <r>
      <rPr>
        <b/>
        <vertAlign val="subscript"/>
        <sz val="11"/>
        <color indexed="43"/>
        <rFont val="Arial"/>
        <family val="2"/>
      </rPr>
      <t>τελ</t>
    </r>
    <r>
      <rPr>
        <b/>
        <sz val="11"/>
        <color indexed="43"/>
        <rFont val="Arial"/>
        <family val="2"/>
      </rPr>
      <t xml:space="preserve">=;M </t>
    </r>
  </si>
  <si>
    <r>
      <t>240g διαλύματος π</t>
    </r>
    <r>
      <rPr>
        <b/>
        <vertAlign val="subscript"/>
        <sz val="11"/>
        <color indexed="43"/>
        <rFont val="Arial"/>
        <family val="2"/>
      </rPr>
      <t>αρχ.</t>
    </r>
    <r>
      <rPr>
        <b/>
        <sz val="11"/>
        <color indexed="43"/>
        <rFont val="Arial"/>
        <family val="2"/>
      </rPr>
      <t>= 5%w/w</t>
    </r>
  </si>
  <si>
    <r>
      <t>π</t>
    </r>
    <r>
      <rPr>
        <b/>
        <vertAlign val="subscript"/>
        <sz val="11"/>
        <color indexed="43"/>
        <rFont val="Arial"/>
        <family val="2"/>
      </rPr>
      <t>τελ.</t>
    </r>
    <r>
      <rPr>
        <b/>
        <sz val="11"/>
        <color indexed="43"/>
        <rFont val="Arial"/>
        <family val="2"/>
      </rPr>
      <t>=;</t>
    </r>
  </si>
  <si>
    <r>
      <t>;g διαλύματος π</t>
    </r>
    <r>
      <rPr>
        <b/>
        <vertAlign val="subscript"/>
        <sz val="11"/>
        <color indexed="43"/>
        <rFont val="Arial"/>
        <family val="2"/>
      </rPr>
      <t>αρχ.</t>
    </r>
    <r>
      <rPr>
        <b/>
        <sz val="11"/>
        <color indexed="43"/>
        <rFont val="Arial"/>
        <family val="2"/>
      </rPr>
      <t>= 20%w/w</t>
    </r>
  </si>
  <si>
    <r>
      <t>π</t>
    </r>
    <r>
      <rPr>
        <b/>
        <vertAlign val="subscript"/>
        <sz val="11"/>
        <color indexed="43"/>
        <rFont val="Arial"/>
        <family val="2"/>
      </rPr>
      <t>τελ.</t>
    </r>
    <r>
      <rPr>
        <b/>
        <sz val="11"/>
        <color indexed="43"/>
        <rFont val="Arial"/>
        <family val="2"/>
      </rPr>
      <t>= 25%w/w</t>
    </r>
  </si>
  <si>
    <r>
      <t xml:space="preserve">Καλή επιτυχία στις εξετάσεις  </t>
    </r>
    <r>
      <rPr>
        <b/>
        <sz val="16"/>
        <color indexed="43"/>
        <rFont val="Wingdings"/>
        <charset val="2"/>
      </rPr>
      <t>J</t>
    </r>
  </si>
  <si>
    <r>
      <t xml:space="preserve">Για να παρασκευάσουμε </t>
    </r>
    <r>
      <rPr>
        <b/>
        <sz val="10"/>
        <color indexed="52"/>
        <rFont val="Arial"/>
        <family val="2"/>
        <charset val="161"/>
      </rPr>
      <t>300g</t>
    </r>
    <r>
      <rPr>
        <sz val="10"/>
        <color indexed="43"/>
        <rFont val="Arial"/>
        <family val="2"/>
      </rPr>
      <t xml:space="preserve"> υδατικού διαλύματος ουσίας </t>
    </r>
    <r>
      <rPr>
        <sz val="10"/>
        <color indexed="52"/>
        <rFont val="Arial"/>
        <family val="2"/>
        <charset val="161"/>
      </rPr>
      <t>Φ,</t>
    </r>
    <r>
      <rPr>
        <sz val="10"/>
        <color indexed="43"/>
        <rFont val="Arial"/>
        <family val="2"/>
      </rPr>
      <t xml:space="preserve"> περιεκτικότητας </t>
    </r>
    <r>
      <rPr>
        <b/>
        <sz val="10"/>
        <color indexed="52"/>
        <rFont val="Arial"/>
        <family val="2"/>
        <charset val="161"/>
      </rPr>
      <t>12%w/w,</t>
    </r>
    <r>
      <rPr>
        <sz val="10"/>
        <color indexed="43"/>
        <rFont val="Arial"/>
        <family val="2"/>
      </rPr>
      <t xml:space="preserve"> πρέπει να διαλύσουμε ορισμένη ποσότητα της ουσίας </t>
    </r>
    <r>
      <rPr>
        <b/>
        <sz val="10"/>
        <color indexed="52"/>
        <rFont val="Arial"/>
        <family val="2"/>
        <charset val="161"/>
      </rPr>
      <t>Φ,</t>
    </r>
    <r>
      <rPr>
        <sz val="10"/>
        <color indexed="43"/>
        <rFont val="Arial"/>
        <family val="2"/>
      </rPr>
      <t xml:space="preserve"> σε ορισμένη ποσότητα νερού. Αυτές οι ποσότητες είναι:</t>
    </r>
  </si>
  <si>
    <r>
      <t xml:space="preserve">Όταν διαλύσουμε </t>
    </r>
    <r>
      <rPr>
        <b/>
        <sz val="10"/>
        <color indexed="52"/>
        <rFont val="Arial"/>
        <family val="2"/>
        <charset val="161"/>
      </rPr>
      <t>3g</t>
    </r>
    <r>
      <rPr>
        <sz val="10"/>
        <color indexed="43"/>
        <rFont val="Arial"/>
        <charset val="161"/>
      </rPr>
      <t xml:space="preserve"> ουσίας </t>
    </r>
    <r>
      <rPr>
        <b/>
        <sz val="10"/>
        <color indexed="52"/>
        <rFont val="Arial"/>
        <family val="2"/>
        <charset val="161"/>
      </rPr>
      <t>Ψ</t>
    </r>
    <r>
      <rPr>
        <sz val="10"/>
        <color indexed="43"/>
        <rFont val="Arial"/>
        <charset val="161"/>
      </rPr>
      <t xml:space="preserve"> σε </t>
    </r>
    <r>
      <rPr>
        <b/>
        <sz val="10"/>
        <color indexed="52"/>
        <rFont val="Arial"/>
        <family val="2"/>
        <charset val="161"/>
      </rPr>
      <t>72g</t>
    </r>
    <r>
      <rPr>
        <sz val="10"/>
        <color indexed="43"/>
        <rFont val="Arial"/>
        <charset val="161"/>
      </rPr>
      <t xml:space="preserve"> νερού, το διάλυμα που σχηματίζεται έχει περιεκτικότητα:</t>
    </r>
  </si>
  <si>
    <r>
      <t xml:space="preserve">Η ποσότητα νερού στην οποία πρέπει να διαλύσουμε </t>
    </r>
    <r>
      <rPr>
        <b/>
        <sz val="10"/>
        <color indexed="52"/>
        <rFont val="Arial"/>
        <family val="2"/>
        <charset val="161"/>
      </rPr>
      <t>48g</t>
    </r>
    <r>
      <rPr>
        <sz val="10"/>
        <color indexed="43"/>
        <rFont val="Arial"/>
        <charset val="161"/>
      </rPr>
      <t xml:space="preserve"> ουσίας </t>
    </r>
    <r>
      <rPr>
        <b/>
        <sz val="10"/>
        <color indexed="52"/>
        <rFont val="Arial"/>
        <family val="2"/>
        <charset val="161"/>
      </rPr>
      <t>Θ,</t>
    </r>
    <r>
      <rPr>
        <sz val="10"/>
        <color indexed="43"/>
        <rFont val="Arial"/>
        <charset val="161"/>
      </rPr>
      <t xml:space="preserve"> ώστε να
σχηματιστεί διάλυμα περιεκτικότητας </t>
    </r>
    <r>
      <rPr>
        <b/>
        <sz val="10"/>
        <color indexed="52"/>
        <rFont val="Arial"/>
        <family val="2"/>
        <charset val="161"/>
      </rPr>
      <t>8%w/w,</t>
    </r>
    <r>
      <rPr>
        <sz val="10"/>
        <color indexed="43"/>
        <rFont val="Arial"/>
        <charset val="161"/>
      </rPr>
      <t xml:space="preserve"> είναι: </t>
    </r>
  </si>
  <si>
    <r>
      <t xml:space="preserve">Η ποσότητα της διαλυμένης ουσίας που περιέχεται σε </t>
    </r>
    <r>
      <rPr>
        <b/>
        <sz val="10"/>
        <color indexed="52"/>
        <rFont val="Arial"/>
        <family val="2"/>
        <charset val="161"/>
      </rPr>
      <t>500mL</t>
    </r>
    <r>
      <rPr>
        <sz val="10"/>
        <color indexed="43"/>
        <rFont val="Arial"/>
        <family val="2"/>
      </rPr>
      <t xml:space="preserve"> υδατικού διαλύ- ματός της, πυκνότητας </t>
    </r>
    <r>
      <rPr>
        <b/>
        <sz val="10"/>
        <color indexed="52"/>
        <rFont val="Arial"/>
        <family val="2"/>
        <charset val="161"/>
      </rPr>
      <t>1,1g/mL</t>
    </r>
    <r>
      <rPr>
        <sz val="10"/>
        <color indexed="43"/>
        <rFont val="Arial"/>
        <family val="2"/>
      </rPr>
      <t xml:space="preserve"> και περιεκτικότητας </t>
    </r>
    <r>
      <rPr>
        <b/>
        <sz val="10"/>
        <color indexed="52"/>
        <rFont val="Arial"/>
        <family val="2"/>
        <charset val="161"/>
      </rPr>
      <t>11%w/w,</t>
    </r>
    <r>
      <rPr>
        <sz val="10"/>
        <color indexed="43"/>
        <rFont val="Arial"/>
        <family val="2"/>
      </rPr>
      <t xml:space="preserve"> είναι:</t>
    </r>
  </si>
  <si>
    <r>
      <t xml:space="preserve">Η ποσότητα σε </t>
    </r>
    <r>
      <rPr>
        <b/>
        <sz val="10"/>
        <color indexed="52"/>
        <rFont val="Arial"/>
        <family val="2"/>
        <charset val="161"/>
      </rPr>
      <t>g</t>
    </r>
    <r>
      <rPr>
        <sz val="10"/>
        <color indexed="43"/>
        <rFont val="Arial"/>
        <family val="2"/>
      </rPr>
      <t xml:space="preserve"> (μάζα) ενός υδατικού διαλύματος ουσίας </t>
    </r>
    <r>
      <rPr>
        <b/>
        <sz val="10"/>
        <color indexed="52"/>
        <rFont val="Arial"/>
        <family val="2"/>
        <charset val="161"/>
      </rPr>
      <t>Χ,</t>
    </r>
    <r>
      <rPr>
        <sz val="10"/>
        <color indexed="43"/>
        <rFont val="Arial"/>
        <family val="2"/>
      </rPr>
      <t xml:space="preserve"> περιεκτικότητας </t>
    </r>
    <r>
      <rPr>
        <b/>
        <sz val="10"/>
        <color indexed="52"/>
        <rFont val="Arial"/>
        <family val="2"/>
        <charset val="161"/>
      </rPr>
      <t>15%w/v</t>
    </r>
    <r>
      <rPr>
        <sz val="10"/>
        <color indexed="43"/>
        <rFont val="Arial"/>
        <family val="2"/>
      </rPr>
      <t xml:space="preserve"> και πυκνότητας </t>
    </r>
    <r>
      <rPr>
        <b/>
        <sz val="10"/>
        <color indexed="52"/>
        <rFont val="Arial"/>
        <family val="2"/>
        <charset val="161"/>
      </rPr>
      <t>1,14g/mL,</t>
    </r>
    <r>
      <rPr>
        <b/>
        <sz val="10"/>
        <color indexed="43"/>
        <rFont val="Arial"/>
        <family val="2"/>
      </rPr>
      <t xml:space="preserve"> </t>
    </r>
    <r>
      <rPr>
        <sz val="10"/>
        <color indexed="43"/>
        <rFont val="Arial"/>
        <family val="2"/>
      </rPr>
      <t xml:space="preserve">που περιέχει διαλυμένα </t>
    </r>
    <r>
      <rPr>
        <b/>
        <sz val="10"/>
        <color indexed="52"/>
        <rFont val="Arial"/>
        <family val="2"/>
        <charset val="161"/>
      </rPr>
      <t>60g</t>
    </r>
    <r>
      <rPr>
        <sz val="10"/>
        <color indexed="43"/>
        <rFont val="Arial"/>
        <family val="2"/>
      </rPr>
      <t xml:space="preserve"> της ουσίας </t>
    </r>
    <r>
      <rPr>
        <b/>
        <sz val="10"/>
        <color indexed="52"/>
        <rFont val="Arial"/>
        <family val="2"/>
        <charset val="161"/>
      </rPr>
      <t>Χ,</t>
    </r>
    <r>
      <rPr>
        <sz val="10"/>
        <color indexed="43"/>
        <rFont val="Arial"/>
        <family val="2"/>
      </rPr>
      <t xml:space="preserve"> είναι:</t>
    </r>
  </si>
  <si>
    <r>
      <t xml:space="preserve">Η ποσότητα διαλυμένης ουσίας </t>
    </r>
    <r>
      <rPr>
        <b/>
        <sz val="10"/>
        <color indexed="52"/>
        <rFont val="Arial"/>
        <family val="2"/>
        <charset val="161"/>
      </rPr>
      <t>Θ,</t>
    </r>
    <r>
      <rPr>
        <sz val="10"/>
        <color indexed="43"/>
        <rFont val="Arial"/>
        <family val="2"/>
      </rPr>
      <t xml:space="preserve"> που πρέπει να διαλυθεί σε </t>
    </r>
    <r>
      <rPr>
        <b/>
        <sz val="10"/>
        <color indexed="52"/>
        <rFont val="Arial"/>
        <family val="2"/>
        <charset val="161"/>
      </rPr>
      <t>206,4g</t>
    </r>
    <r>
      <rPr>
        <sz val="10"/>
        <color indexed="43"/>
        <rFont val="Arial"/>
        <family val="2"/>
      </rPr>
      <t xml:space="preserve"> νερού, ώ- στε να σχηματιστεί διάλυμά της, περιεκτικότητας </t>
    </r>
    <r>
      <rPr>
        <b/>
        <sz val="10"/>
        <color indexed="52"/>
        <rFont val="Arial"/>
        <family val="2"/>
        <charset val="161"/>
      </rPr>
      <t>14%w/w,</t>
    </r>
    <r>
      <rPr>
        <sz val="10"/>
        <color indexed="43"/>
        <rFont val="Arial"/>
        <family val="2"/>
      </rPr>
      <t xml:space="preserve"> είναι:</t>
    </r>
  </si>
  <si>
    <t>β</t>
  </si>
  <si>
    <r>
      <t xml:space="preserve">Αν σε </t>
    </r>
    <r>
      <rPr>
        <b/>
        <sz val="10"/>
        <color indexed="52"/>
        <rFont val="Arial"/>
        <family val="2"/>
        <charset val="161"/>
      </rPr>
      <t>400mL</t>
    </r>
    <r>
      <rPr>
        <sz val="10"/>
        <color indexed="43"/>
        <rFont val="Arial"/>
        <family val="2"/>
      </rPr>
      <t xml:space="preserve"> υδατικού διαλύματος </t>
    </r>
    <r>
      <rPr>
        <b/>
        <sz val="10"/>
        <color indexed="52"/>
        <rFont val="Arial"/>
        <family val="2"/>
        <charset val="161"/>
      </rPr>
      <t>NaOH</t>
    </r>
    <r>
      <rPr>
        <sz val="10"/>
        <color indexed="43"/>
        <rFont val="Arial"/>
        <family val="2"/>
      </rPr>
      <t xml:space="preserve"> βρίσκονται διαλυμένα </t>
    </r>
    <r>
      <rPr>
        <b/>
        <sz val="10"/>
        <color indexed="52"/>
        <rFont val="Arial"/>
        <family val="2"/>
        <charset val="161"/>
      </rPr>
      <t>2,4g NaOH,</t>
    </r>
    <r>
      <rPr>
        <sz val="10"/>
        <color indexed="43"/>
        <rFont val="Arial"/>
        <family val="2"/>
      </rPr>
      <t xml:space="preserve"> τοτε η συγκέντρωση του διαλύματος αυτού είναι:</t>
    </r>
  </si>
  <si>
    <r>
      <t xml:space="preserve">Όπως είναι γνωστό το υδροχλωρικό οξύ είναι υδατικό διάλυμα του αερίου υδρο-χλωρίου </t>
    </r>
    <r>
      <rPr>
        <b/>
        <sz val="10"/>
        <color indexed="52"/>
        <rFont val="Arial"/>
        <family val="2"/>
        <charset val="161"/>
      </rPr>
      <t>(HCl).</t>
    </r>
    <r>
      <rPr>
        <sz val="10"/>
        <color indexed="43"/>
        <rFont val="Arial"/>
        <family val="2"/>
      </rPr>
      <t xml:space="preserve"> Σε νερό διαλύονται </t>
    </r>
    <r>
      <rPr>
        <b/>
        <sz val="10"/>
        <color indexed="52"/>
        <rFont val="Arial"/>
        <family val="2"/>
        <charset val="161"/>
      </rPr>
      <t>5,6L</t>
    </r>
    <r>
      <rPr>
        <sz val="10"/>
        <color indexed="43"/>
        <rFont val="Arial"/>
        <family val="2"/>
      </rPr>
      <t xml:space="preserve"> αερίου </t>
    </r>
    <r>
      <rPr>
        <b/>
        <sz val="10"/>
        <color indexed="52"/>
        <rFont val="Arial"/>
        <family val="2"/>
        <charset val="161"/>
      </rPr>
      <t>HCl</t>
    </r>
    <r>
      <rPr>
        <sz val="10"/>
        <color indexed="43"/>
        <rFont val="Arial"/>
        <family val="2"/>
      </rPr>
      <t xml:space="preserve"> (μετρημένα σε </t>
    </r>
    <r>
      <rPr>
        <b/>
        <sz val="10"/>
        <color indexed="52"/>
        <rFont val="Arial"/>
        <family val="2"/>
        <charset val="161"/>
      </rPr>
      <t>stp</t>
    </r>
    <r>
      <rPr>
        <sz val="10"/>
        <color indexed="43"/>
        <rFont val="Arial"/>
        <family val="2"/>
      </rPr>
      <t xml:space="preserve">), οπότε σχηματίζονται </t>
    </r>
    <r>
      <rPr>
        <b/>
        <sz val="10"/>
        <color indexed="52"/>
        <rFont val="Arial"/>
        <family val="2"/>
        <charset val="161"/>
      </rPr>
      <t>200mL</t>
    </r>
    <r>
      <rPr>
        <sz val="10"/>
        <color indexed="43"/>
        <rFont val="Arial"/>
        <family val="2"/>
      </rPr>
      <t xml:space="preserve"> υδροχλωρικού οξέος. Η συγκέντρωση του οξέος είναι:</t>
    </r>
  </si>
  <si>
    <r>
      <t xml:space="preserve">Η ποσότητα σε </t>
    </r>
    <r>
      <rPr>
        <b/>
        <sz val="10"/>
        <color indexed="52"/>
        <rFont val="Arial"/>
        <family val="2"/>
      </rPr>
      <t>g</t>
    </r>
    <r>
      <rPr>
        <vertAlign val="superscript"/>
        <sz val="10"/>
        <color indexed="10"/>
        <rFont val="Wingdings 2"/>
        <family val="1"/>
        <charset val="2"/>
      </rPr>
      <t>â</t>
    </r>
    <r>
      <rPr>
        <sz val="10"/>
        <color indexed="43"/>
        <rFont val="Arial"/>
        <family val="2"/>
      </rPr>
      <t xml:space="preserve"> (μάζα) του </t>
    </r>
    <r>
      <rPr>
        <b/>
        <sz val="10"/>
        <color indexed="52"/>
        <rFont val="Arial"/>
        <family val="2"/>
        <charset val="161"/>
      </rPr>
      <t>NaOH,</t>
    </r>
    <r>
      <rPr>
        <sz val="10"/>
        <color indexed="43"/>
        <rFont val="Arial"/>
        <family val="2"/>
      </rPr>
      <t xml:space="preserve"> που βρίσκεται διαλυμένη σε </t>
    </r>
    <r>
      <rPr>
        <b/>
        <sz val="10"/>
        <color indexed="52"/>
        <rFont val="Arial"/>
        <family val="2"/>
        <charset val="161"/>
      </rPr>
      <t>570mL</t>
    </r>
    <r>
      <rPr>
        <sz val="10"/>
        <color indexed="43"/>
        <rFont val="Arial"/>
        <family val="2"/>
      </rPr>
      <t xml:space="preserve"> υδα- τικού διαλύματος του </t>
    </r>
    <r>
      <rPr>
        <b/>
        <sz val="10"/>
        <color indexed="52"/>
        <rFont val="Arial"/>
        <family val="2"/>
        <charset val="161"/>
      </rPr>
      <t>NaOH,</t>
    </r>
    <r>
      <rPr>
        <sz val="10"/>
        <color indexed="43"/>
        <rFont val="Arial"/>
        <family val="2"/>
      </rPr>
      <t xml:space="preserve"> συγκέντρωσης </t>
    </r>
    <r>
      <rPr>
        <b/>
        <sz val="10"/>
        <color indexed="52"/>
        <rFont val="Arial"/>
        <family val="2"/>
        <charset val="161"/>
      </rPr>
      <t>0,2Μ,</t>
    </r>
    <r>
      <rPr>
        <sz val="10"/>
        <color indexed="43"/>
        <rFont val="Arial"/>
        <family val="2"/>
      </rPr>
      <t xml:space="preserve"> είναι:</t>
    </r>
  </si>
  <si>
    <r>
      <t xml:space="preserve">Έστω ότι η ποσότητα του </t>
    </r>
    <r>
      <rPr>
        <b/>
        <sz val="10"/>
        <color indexed="52"/>
        <rFont val="Arial"/>
        <family val="2"/>
        <charset val="161"/>
      </rPr>
      <t>αρχικού</t>
    </r>
    <r>
      <rPr>
        <sz val="10"/>
        <color indexed="43"/>
        <rFont val="Arial"/>
        <charset val="161"/>
      </rPr>
      <t xml:space="preserve"> δ/τος είναι </t>
    </r>
    <r>
      <rPr>
        <b/>
        <sz val="10"/>
        <color indexed="52"/>
        <rFont val="Arial"/>
        <family val="2"/>
        <charset val="161"/>
      </rPr>
      <t>"VmL".</t>
    </r>
  </si>
  <si>
    <r>
      <t xml:space="preserve">Όπως φαίνεται στο σχήμα, το αρχικό διάλυμα αραιώνεται είτε </t>
    </r>
    <r>
      <rPr>
        <b/>
        <sz val="10"/>
        <color indexed="52"/>
        <rFont val="Arial"/>
        <family val="2"/>
        <charset val="161"/>
      </rPr>
      <t>σε</t>
    </r>
    <r>
      <rPr>
        <sz val="10"/>
        <color indexed="43"/>
        <rFont val="Arial"/>
        <charset val="161"/>
      </rPr>
      <t xml:space="preserve"> τριπλάσιο τε-λικό όγκο, είτε </t>
    </r>
    <r>
      <rPr>
        <b/>
        <sz val="10"/>
        <color indexed="52"/>
        <rFont val="Arial"/>
        <family val="2"/>
        <charset val="161"/>
      </rPr>
      <t>με</t>
    </r>
    <r>
      <rPr>
        <sz val="10"/>
        <color indexed="43"/>
        <rFont val="Arial"/>
        <charset val="161"/>
      </rPr>
      <t xml:space="preserve"> τριπλάσιο όγκο νερού και προκύπτουν αντίστοιχα το </t>
    </r>
    <r>
      <rPr>
        <b/>
        <sz val="10"/>
        <color indexed="52"/>
        <rFont val="Arial"/>
        <family val="2"/>
        <charset val="161"/>
      </rPr>
      <t>1ο</t>
    </r>
    <r>
      <rPr>
        <sz val="10"/>
        <color indexed="43"/>
        <rFont val="Arial"/>
        <charset val="161"/>
      </rPr>
      <t xml:space="preserve"> τε-λικό και το </t>
    </r>
    <r>
      <rPr>
        <b/>
        <sz val="10"/>
        <color indexed="52"/>
        <rFont val="Arial"/>
        <family val="2"/>
        <charset val="161"/>
      </rPr>
      <t>2ο</t>
    </r>
    <r>
      <rPr>
        <sz val="10"/>
        <color indexed="43"/>
        <rFont val="Arial"/>
        <charset val="161"/>
      </rPr>
      <t xml:space="preserve"> τελικό διάλυμα.</t>
    </r>
  </si>
  <si>
    <r>
      <t xml:space="preserve">Έστω ότι η ποσότητα του </t>
    </r>
    <r>
      <rPr>
        <b/>
        <sz val="10"/>
        <color indexed="52"/>
        <rFont val="Arial"/>
        <family val="2"/>
        <charset val="161"/>
      </rPr>
      <t>αρχικού</t>
    </r>
    <r>
      <rPr>
        <sz val="10"/>
        <color indexed="43"/>
        <rFont val="Arial"/>
        <charset val="161"/>
      </rPr>
      <t xml:space="preserve"> δ/τος είναι </t>
    </r>
    <r>
      <rPr>
        <b/>
        <sz val="10"/>
        <color indexed="52"/>
        <rFont val="Arial"/>
        <family val="2"/>
        <charset val="161"/>
      </rPr>
      <t>"Qg".</t>
    </r>
  </si>
  <si>
    <r>
      <t xml:space="preserve">ποσότητα ουσίας </t>
    </r>
    <r>
      <rPr>
        <b/>
        <sz val="10"/>
        <color indexed="52"/>
        <rFont val="Arial"/>
        <family val="2"/>
        <charset val="161"/>
      </rPr>
      <t>Φ:</t>
    </r>
  </si>
  <si>
    <r>
      <t xml:space="preserve">Η </t>
    </r>
    <r>
      <rPr>
        <b/>
        <sz val="10"/>
        <color indexed="52"/>
        <rFont val="Arial"/>
        <family val="2"/>
        <charset val="161"/>
      </rPr>
      <t>ποσότητα</t>
    </r>
    <r>
      <rPr>
        <b/>
        <sz val="10"/>
        <color indexed="43"/>
        <rFont val="Arial"/>
        <family val="2"/>
      </rPr>
      <t xml:space="preserve"> </t>
    </r>
    <r>
      <rPr>
        <sz val="10"/>
        <color indexed="43"/>
        <rFont val="Arial"/>
        <charset val="161"/>
      </rPr>
      <t xml:space="preserve">της </t>
    </r>
    <r>
      <rPr>
        <b/>
        <sz val="10"/>
        <color indexed="52"/>
        <rFont val="Arial"/>
        <family val="2"/>
        <charset val="161"/>
      </rPr>
      <t>διαλυμένης ουσίας,</t>
    </r>
    <r>
      <rPr>
        <b/>
        <sz val="10"/>
        <color indexed="43"/>
        <rFont val="Arial"/>
        <family val="2"/>
      </rPr>
      <t xml:space="preserve"> </t>
    </r>
    <r>
      <rPr>
        <sz val="10"/>
        <color indexed="43"/>
        <rFont val="Arial"/>
        <charset val="161"/>
      </rPr>
      <t xml:space="preserve">η οποία επίσης μπορεί να δίνεται ως </t>
    </r>
    <r>
      <rPr>
        <b/>
        <sz val="10"/>
        <color indexed="52"/>
        <rFont val="Arial"/>
        <family val="2"/>
        <charset val="161"/>
      </rPr>
      <t>μάζα,</t>
    </r>
    <r>
      <rPr>
        <sz val="10"/>
        <color indexed="43"/>
        <rFont val="Arial"/>
        <charset val="161"/>
      </rPr>
      <t xml:space="preserve"> συνήθως εκφρασμένη σε </t>
    </r>
    <r>
      <rPr>
        <b/>
        <sz val="10"/>
        <color indexed="52"/>
        <rFont val="Arial"/>
        <family val="2"/>
        <charset val="161"/>
      </rPr>
      <t>"g",</t>
    </r>
    <r>
      <rPr>
        <sz val="10"/>
        <color indexed="43"/>
        <rFont val="Arial"/>
        <charset val="161"/>
      </rPr>
      <t xml:space="preserve"> σπανιώτερα ως </t>
    </r>
    <r>
      <rPr>
        <b/>
        <sz val="10"/>
        <color indexed="52"/>
        <rFont val="Arial"/>
        <family val="2"/>
        <charset val="161"/>
      </rPr>
      <t>όγκος,</t>
    </r>
    <r>
      <rPr>
        <b/>
        <sz val="10"/>
        <color indexed="43"/>
        <rFont val="Arial"/>
        <family val="2"/>
      </rPr>
      <t xml:space="preserve"> </t>
    </r>
    <r>
      <rPr>
        <sz val="10"/>
        <color indexed="43"/>
        <rFont val="Arial"/>
        <charset val="161"/>
      </rPr>
      <t xml:space="preserve">συνήθως εκφρασμένος σε </t>
    </r>
    <r>
      <rPr>
        <b/>
        <sz val="10"/>
        <color indexed="52"/>
        <rFont val="Arial"/>
        <family val="2"/>
        <charset val="161"/>
      </rPr>
      <t>"mL",</t>
    </r>
    <r>
      <rPr>
        <b/>
        <sz val="10"/>
        <color indexed="43"/>
        <rFont val="Arial"/>
        <family val="2"/>
      </rPr>
      <t xml:space="preserve"> </t>
    </r>
    <r>
      <rPr>
        <sz val="10"/>
        <color indexed="43"/>
        <rFont val="Arial"/>
        <family val="2"/>
      </rPr>
      <t>αλλά και σε</t>
    </r>
    <r>
      <rPr>
        <b/>
        <sz val="10"/>
        <color indexed="43"/>
        <rFont val="Arial"/>
        <family val="2"/>
      </rPr>
      <t xml:space="preserve"> </t>
    </r>
    <r>
      <rPr>
        <b/>
        <sz val="10"/>
        <color indexed="52"/>
        <rFont val="Arial"/>
        <family val="2"/>
        <charset val="161"/>
      </rPr>
      <t>"mol".</t>
    </r>
    <r>
      <rPr>
        <b/>
        <sz val="10"/>
        <color indexed="43"/>
        <rFont val="Arial"/>
        <family val="2"/>
      </rPr>
      <t xml:space="preserve">   </t>
    </r>
  </si>
  <si>
    <r>
      <t xml:space="preserve">Η </t>
    </r>
    <r>
      <rPr>
        <b/>
        <sz val="10"/>
        <color indexed="52"/>
        <rFont val="Arial"/>
        <family val="2"/>
        <charset val="161"/>
      </rPr>
      <t>περιεκτικότητα</t>
    </r>
    <r>
      <rPr>
        <sz val="10"/>
        <color indexed="52"/>
        <rFont val="Arial"/>
        <family val="2"/>
        <charset val="161"/>
      </rPr>
      <t xml:space="preserve"> του </t>
    </r>
    <r>
      <rPr>
        <b/>
        <sz val="10"/>
        <color indexed="52"/>
        <rFont val="Arial"/>
        <family val="2"/>
        <charset val="161"/>
      </rPr>
      <t>διαλύματος.</t>
    </r>
  </si>
  <si>
    <r>
      <t xml:space="preserve">Στα προβλήματα της παρούσας εφαρμογής, οι περιεκτικότητες των διαλυμάτων είναι </t>
    </r>
    <r>
      <rPr>
        <b/>
        <sz val="10"/>
        <color indexed="52"/>
        <rFont val="Arial"/>
        <family val="2"/>
        <charset val="161"/>
      </rPr>
      <t>"εκατοστιαί-ες"</t>
    </r>
    <r>
      <rPr>
        <sz val="10"/>
        <color indexed="43"/>
        <rFont val="Arial"/>
        <family val="2"/>
      </rPr>
      <t xml:space="preserve"> </t>
    </r>
    <r>
      <rPr>
        <sz val="10"/>
        <color indexed="43"/>
        <rFont val="Arial"/>
        <charset val="161"/>
      </rPr>
      <t xml:space="preserve">ή έχουν τη μορφή της </t>
    </r>
    <r>
      <rPr>
        <b/>
        <sz val="10"/>
        <color indexed="52"/>
        <rFont val="Arial"/>
        <family val="2"/>
        <charset val="161"/>
      </rPr>
      <t>"μοριακότητας κατ' όγκο" ("Molarity").</t>
    </r>
  </si>
  <si>
    <r>
      <t>Εκατοστιαία περιεκτικότητα βάρος κατά βάρος (%w/w):</t>
    </r>
    <r>
      <rPr>
        <b/>
        <sz val="10"/>
        <color indexed="43"/>
        <rFont val="Arial"/>
        <family val="2"/>
      </rPr>
      <t xml:space="preserve"> </t>
    </r>
    <r>
      <rPr>
        <sz val="10"/>
        <color indexed="43"/>
        <rFont val="Arial"/>
        <charset val="161"/>
      </rPr>
      <t>εκφράζει την ποσότητα της διαλυμένης ουσίας, μετρημένη σε</t>
    </r>
    <r>
      <rPr>
        <b/>
        <sz val="10"/>
        <color indexed="43"/>
        <rFont val="Arial"/>
        <family val="2"/>
      </rPr>
      <t xml:space="preserve"> </t>
    </r>
    <r>
      <rPr>
        <b/>
        <sz val="10"/>
        <color indexed="52"/>
        <rFont val="Arial"/>
        <family val="2"/>
        <charset val="161"/>
      </rPr>
      <t>"g",</t>
    </r>
    <r>
      <rPr>
        <sz val="10"/>
        <color indexed="43"/>
        <rFont val="Arial"/>
        <charset val="161"/>
      </rPr>
      <t xml:space="preserve"> που περιέχεται σε </t>
    </r>
    <r>
      <rPr>
        <b/>
        <sz val="10"/>
        <color indexed="52"/>
        <rFont val="Arial"/>
        <family val="2"/>
        <charset val="161"/>
      </rPr>
      <t>100g</t>
    </r>
    <r>
      <rPr>
        <sz val="10"/>
        <color indexed="43"/>
        <rFont val="Arial"/>
        <charset val="161"/>
      </rPr>
      <t xml:space="preserve"> του διαλύματος.</t>
    </r>
  </si>
  <si>
    <r>
      <t>ΠΡΟΣΟΧΗ!</t>
    </r>
    <r>
      <rPr>
        <b/>
        <sz val="10"/>
        <color indexed="43"/>
        <rFont val="Arial"/>
        <family val="2"/>
      </rPr>
      <t xml:space="preserve"> </t>
    </r>
    <r>
      <rPr>
        <sz val="10"/>
        <color indexed="43"/>
        <rFont val="Arial"/>
        <charset val="161"/>
      </rPr>
      <t xml:space="preserve">Στο παράδειγμα που δόθηκε, προφανώς για να σχηματιστούν τα </t>
    </r>
    <r>
      <rPr>
        <b/>
        <sz val="10"/>
        <color indexed="52"/>
        <rFont val="Arial"/>
        <family val="2"/>
        <charset val="161"/>
      </rPr>
      <t>100g</t>
    </r>
    <r>
      <rPr>
        <sz val="10"/>
        <color indexed="43"/>
        <rFont val="Arial"/>
        <charset val="161"/>
      </rPr>
      <t xml:space="preserve"> του διαλύματος διαλύθηκαν </t>
    </r>
    <r>
      <rPr>
        <b/>
        <sz val="10"/>
        <color indexed="52"/>
        <rFont val="Arial"/>
        <family val="2"/>
        <charset val="161"/>
      </rPr>
      <t>3g</t>
    </r>
    <r>
      <rPr>
        <sz val="10"/>
        <color indexed="43"/>
        <rFont val="Arial"/>
        <charset val="161"/>
      </rPr>
      <t xml:space="preserve"> διαλυμένης ουσίας σε</t>
    </r>
    <r>
      <rPr>
        <b/>
        <sz val="10"/>
        <color indexed="43"/>
        <rFont val="Arial"/>
        <family val="2"/>
      </rPr>
      <t xml:space="preserve"> </t>
    </r>
    <r>
      <rPr>
        <b/>
        <sz val="10"/>
        <color indexed="10"/>
        <rFont val="Arial"/>
        <family val="2"/>
        <charset val="161"/>
      </rPr>
      <t xml:space="preserve">100–3=97g ΔΙΑΛΥΤΗ.  </t>
    </r>
    <r>
      <rPr>
        <sz val="10"/>
        <color indexed="10"/>
        <rFont val="Arial"/>
        <family val="2"/>
        <charset val="161"/>
      </rPr>
      <t xml:space="preserve"> </t>
    </r>
    <r>
      <rPr>
        <sz val="10"/>
        <color indexed="43"/>
        <rFont val="Arial"/>
        <charset val="161"/>
      </rPr>
      <t xml:space="preserve"> </t>
    </r>
  </si>
  <si>
    <r>
      <t>Εκατοστιαία περιεκτικότητα βάρος κατ' όγκο (%w/v):</t>
    </r>
    <r>
      <rPr>
        <b/>
        <sz val="10"/>
        <color indexed="43"/>
        <rFont val="Arial"/>
        <family val="2"/>
      </rPr>
      <t xml:space="preserve"> </t>
    </r>
    <r>
      <rPr>
        <sz val="10"/>
        <color indexed="43"/>
        <rFont val="Arial"/>
        <charset val="161"/>
      </rPr>
      <t>εκφράζει την ποσότητα της διαλυμένης ουσίας, μετρημένη σε</t>
    </r>
    <r>
      <rPr>
        <b/>
        <sz val="10"/>
        <color indexed="43"/>
        <rFont val="Arial"/>
        <family val="2"/>
      </rPr>
      <t xml:space="preserve"> </t>
    </r>
    <r>
      <rPr>
        <b/>
        <sz val="10"/>
        <color indexed="52"/>
        <rFont val="Arial"/>
        <family val="2"/>
        <charset val="161"/>
      </rPr>
      <t>"g",</t>
    </r>
    <r>
      <rPr>
        <sz val="10"/>
        <color indexed="43"/>
        <rFont val="Arial"/>
        <charset val="161"/>
      </rPr>
      <t xml:space="preserve"> που περιέχεται σε </t>
    </r>
    <r>
      <rPr>
        <b/>
        <sz val="10"/>
        <color indexed="52"/>
        <rFont val="Arial"/>
        <family val="2"/>
        <charset val="161"/>
      </rPr>
      <t>100mL</t>
    </r>
    <r>
      <rPr>
        <sz val="10"/>
        <color indexed="43"/>
        <rFont val="Arial"/>
        <charset val="161"/>
      </rPr>
      <t xml:space="preserve"> του διαλύματος.</t>
    </r>
  </si>
  <si>
    <r>
      <t>Εκατοστιαία περιεκτικότητα όγκο κατ' όγκο (%v/v):</t>
    </r>
    <r>
      <rPr>
        <b/>
        <sz val="10"/>
        <color indexed="43"/>
        <rFont val="Arial"/>
        <family val="2"/>
      </rPr>
      <t xml:space="preserve"> </t>
    </r>
    <r>
      <rPr>
        <sz val="10"/>
        <color indexed="43"/>
        <rFont val="Arial"/>
        <charset val="161"/>
      </rPr>
      <t>εκφράζει τον όγκο της διαλυμένης ουσίας, μετρημένο σε</t>
    </r>
    <r>
      <rPr>
        <b/>
        <sz val="10"/>
        <color indexed="43"/>
        <rFont val="Arial"/>
        <family val="2"/>
      </rPr>
      <t xml:space="preserve"> </t>
    </r>
    <r>
      <rPr>
        <b/>
        <sz val="10"/>
        <color indexed="52"/>
        <rFont val="Arial"/>
        <family val="2"/>
        <charset val="161"/>
      </rPr>
      <t>"mL",</t>
    </r>
    <r>
      <rPr>
        <sz val="10"/>
        <color indexed="43"/>
        <rFont val="Arial"/>
        <charset val="161"/>
      </rPr>
      <t xml:space="preserve"> που περιέχεται σε </t>
    </r>
    <r>
      <rPr>
        <b/>
        <sz val="10"/>
        <color indexed="52"/>
        <rFont val="Arial"/>
        <family val="2"/>
        <charset val="161"/>
      </rPr>
      <t>100mL</t>
    </r>
    <r>
      <rPr>
        <sz val="10"/>
        <color indexed="43"/>
        <rFont val="Arial"/>
        <charset val="161"/>
      </rPr>
      <t xml:space="preserve"> του διαλύματος.</t>
    </r>
  </si>
  <si>
    <r>
      <t>Τα δύο γράμματα μπορεί να είναι είτε το γράμμα</t>
    </r>
    <r>
      <rPr>
        <b/>
        <sz val="10"/>
        <color indexed="43"/>
        <rFont val="Arial"/>
        <family val="2"/>
      </rPr>
      <t xml:space="preserve"> </t>
    </r>
    <r>
      <rPr>
        <b/>
        <sz val="10"/>
        <color indexed="52"/>
        <rFont val="Arial"/>
        <family val="2"/>
        <charset val="161"/>
      </rPr>
      <t>"w",</t>
    </r>
    <r>
      <rPr>
        <sz val="10"/>
        <color indexed="43"/>
        <rFont val="Arial"/>
        <charset val="161"/>
      </rPr>
      <t xml:space="preserve"> είτε το γράμμα</t>
    </r>
    <r>
      <rPr>
        <b/>
        <sz val="10"/>
        <color indexed="43"/>
        <rFont val="Arial"/>
        <family val="2"/>
      </rPr>
      <t xml:space="preserve"> </t>
    </r>
    <r>
      <rPr>
        <b/>
        <sz val="10"/>
        <color indexed="52"/>
        <rFont val="Arial"/>
        <family val="2"/>
        <charset val="161"/>
      </rPr>
      <t>"v".</t>
    </r>
  </si>
  <si>
    <r>
      <t xml:space="preserve">Το γράμμα </t>
    </r>
    <r>
      <rPr>
        <b/>
        <sz val="10"/>
        <color indexed="52"/>
        <rFont val="Arial"/>
        <family val="2"/>
        <charset val="161"/>
      </rPr>
      <t>"w"</t>
    </r>
    <r>
      <rPr>
        <sz val="10"/>
        <color indexed="43"/>
        <rFont val="Arial"/>
        <charset val="161"/>
      </rPr>
      <t xml:space="preserve"> είναι αρχικό της λέξης</t>
    </r>
    <r>
      <rPr>
        <b/>
        <sz val="10"/>
        <color indexed="43"/>
        <rFont val="Arial"/>
        <family val="2"/>
      </rPr>
      <t xml:space="preserve"> </t>
    </r>
    <r>
      <rPr>
        <b/>
        <sz val="10"/>
        <color indexed="52"/>
        <rFont val="Arial"/>
        <family val="2"/>
        <charset val="161"/>
      </rPr>
      <t>"weight",</t>
    </r>
    <r>
      <rPr>
        <b/>
        <sz val="10"/>
        <color indexed="43"/>
        <rFont val="Arial"/>
        <family val="2"/>
      </rPr>
      <t xml:space="preserve"> </t>
    </r>
    <r>
      <rPr>
        <sz val="10"/>
        <color indexed="43"/>
        <rFont val="Arial"/>
        <charset val="161"/>
      </rPr>
      <t xml:space="preserve">που σημαίνει </t>
    </r>
    <r>
      <rPr>
        <b/>
        <sz val="10"/>
        <color indexed="52"/>
        <rFont val="Arial"/>
        <family val="2"/>
        <charset val="161"/>
      </rPr>
      <t>"βάρος"</t>
    </r>
    <r>
      <rPr>
        <sz val="10"/>
        <color indexed="52"/>
        <rFont val="Arial"/>
        <family val="2"/>
        <charset val="161"/>
      </rPr>
      <t>,</t>
    </r>
    <r>
      <rPr>
        <sz val="10"/>
        <color indexed="43"/>
        <rFont val="Arial"/>
        <charset val="161"/>
      </rPr>
      <t xml:space="preserve"> υπονοεί όμως</t>
    </r>
    <r>
      <rPr>
        <sz val="10"/>
        <color indexed="43"/>
        <rFont val="Arial"/>
        <family val="2"/>
      </rPr>
      <t xml:space="preserve"> </t>
    </r>
    <r>
      <rPr>
        <b/>
        <sz val="10"/>
        <color indexed="52"/>
        <rFont val="Arial"/>
        <family val="2"/>
        <charset val="161"/>
      </rPr>
      <t>"μάζα"</t>
    </r>
    <r>
      <rPr>
        <b/>
        <sz val="10"/>
        <color indexed="43"/>
        <rFont val="Arial"/>
        <family val="2"/>
      </rPr>
      <t xml:space="preserve"> </t>
    </r>
    <r>
      <rPr>
        <sz val="10"/>
        <color indexed="43"/>
        <rFont val="Arial"/>
        <charset val="161"/>
      </rPr>
      <t>και κατά συνέπεια εκφράζεται σε</t>
    </r>
    <r>
      <rPr>
        <b/>
        <sz val="10"/>
        <color indexed="43"/>
        <rFont val="Arial"/>
        <family val="2"/>
      </rPr>
      <t xml:space="preserve"> </t>
    </r>
    <r>
      <rPr>
        <b/>
        <sz val="10"/>
        <color indexed="52"/>
        <rFont val="Arial"/>
        <family val="2"/>
        <charset val="161"/>
      </rPr>
      <t>"g".</t>
    </r>
  </si>
  <si>
    <r>
      <t xml:space="preserve">Ανάλογα το </t>
    </r>
    <r>
      <rPr>
        <b/>
        <sz val="10"/>
        <color indexed="52"/>
        <rFont val="Arial"/>
        <family val="2"/>
        <charset val="161"/>
      </rPr>
      <t>"v"</t>
    </r>
    <r>
      <rPr>
        <sz val="10"/>
        <color indexed="43"/>
        <rFont val="Arial"/>
        <charset val="161"/>
      </rPr>
      <t xml:space="preserve"> είναι αρχικό της λέξης </t>
    </r>
    <r>
      <rPr>
        <b/>
        <sz val="10"/>
        <color indexed="52"/>
        <rFont val="Arial"/>
        <family val="2"/>
        <charset val="161"/>
      </rPr>
      <t>"volume",</t>
    </r>
    <r>
      <rPr>
        <b/>
        <sz val="10"/>
        <color indexed="43"/>
        <rFont val="Arial"/>
        <family val="2"/>
      </rPr>
      <t xml:space="preserve"> </t>
    </r>
    <r>
      <rPr>
        <sz val="10"/>
        <color indexed="43"/>
        <rFont val="Arial"/>
        <charset val="161"/>
      </rPr>
      <t xml:space="preserve">που σημαίνει </t>
    </r>
    <r>
      <rPr>
        <b/>
        <sz val="10"/>
        <color indexed="52"/>
        <rFont val="Arial"/>
        <family val="2"/>
        <charset val="161"/>
      </rPr>
      <t>"όγκος"</t>
    </r>
    <r>
      <rPr>
        <sz val="10"/>
        <color indexed="43"/>
        <rFont val="Arial"/>
        <charset val="161"/>
      </rPr>
      <t xml:space="preserve"> και εκφράζεται σε </t>
    </r>
    <r>
      <rPr>
        <b/>
        <sz val="10"/>
        <color indexed="52"/>
        <rFont val="Arial"/>
        <family val="2"/>
        <charset val="161"/>
      </rPr>
      <t>"mL".</t>
    </r>
  </si>
  <si>
    <r>
      <t xml:space="preserve">Από τους δύο αριθμούς που περιέχονται στο συμβολισμό κάθε εκατοστιαίας περιέκτικότητας, ο πρώτος αναφέρεται πάντα σε ποσότητα της διαλυμένης ουσίας και ο δεύτερος, που είναι πάντα το </t>
    </r>
    <r>
      <rPr>
        <b/>
        <sz val="10"/>
        <color indexed="52"/>
        <rFont val="Arial"/>
        <family val="2"/>
        <charset val="161"/>
      </rPr>
      <t>"100",</t>
    </r>
    <r>
      <rPr>
        <sz val="10"/>
        <color indexed="43"/>
        <rFont val="Arial"/>
        <charset val="161"/>
      </rPr>
      <t xml:space="preserve"> αναφέρεται στο διάλυμα. </t>
    </r>
  </si>
  <si>
    <r>
      <t xml:space="preserve">Η </t>
    </r>
    <r>
      <rPr>
        <b/>
        <sz val="10"/>
        <color indexed="52"/>
        <rFont val="Arial"/>
        <family val="2"/>
        <charset val="161"/>
      </rPr>
      <t>μοριακότητα κατ' όγκο</t>
    </r>
    <r>
      <rPr>
        <sz val="10"/>
        <color indexed="43"/>
        <rFont val="Arial"/>
        <charset val="161"/>
      </rPr>
      <t xml:space="preserve"> ή αλλιώς </t>
    </r>
    <r>
      <rPr>
        <b/>
        <sz val="10"/>
        <color indexed="52"/>
        <rFont val="Arial"/>
        <family val="2"/>
        <charset val="161"/>
      </rPr>
      <t>"Molarity" (Μ)</t>
    </r>
    <r>
      <rPr>
        <sz val="10"/>
        <color indexed="43"/>
        <rFont val="Arial"/>
        <charset val="161"/>
      </rPr>
      <t xml:space="preserve"> ενός διαλύματος εκφράζει την ποσότητα της διαλυμένης ουσίας, μετρημένη σε </t>
    </r>
    <r>
      <rPr>
        <b/>
        <sz val="10"/>
        <color indexed="52"/>
        <rFont val="Arial"/>
        <family val="2"/>
        <charset val="161"/>
      </rPr>
      <t>"mol",</t>
    </r>
    <r>
      <rPr>
        <sz val="10"/>
        <color indexed="43"/>
        <rFont val="Arial"/>
        <charset val="161"/>
      </rPr>
      <t xml:space="preserve"> που περιέχεται σε </t>
    </r>
    <r>
      <rPr>
        <b/>
        <sz val="10"/>
        <color indexed="52"/>
        <rFont val="Arial"/>
        <family val="2"/>
        <charset val="161"/>
      </rPr>
      <t>1L</t>
    </r>
    <r>
      <rPr>
        <sz val="10"/>
        <color indexed="43"/>
        <rFont val="Arial"/>
        <charset val="161"/>
      </rPr>
      <t xml:space="preserve"> του διαλύματος.</t>
    </r>
  </si>
  <si>
    <r>
      <t xml:space="preserve">Είναι φανερό ότι η </t>
    </r>
    <r>
      <rPr>
        <b/>
        <sz val="10"/>
        <color indexed="52"/>
        <rFont val="Arial"/>
        <family val="2"/>
        <charset val="161"/>
      </rPr>
      <t>Molarity</t>
    </r>
    <r>
      <rPr>
        <sz val="10"/>
        <color indexed="43"/>
        <rFont val="Arial"/>
        <charset val="161"/>
      </rPr>
      <t xml:space="preserve"> ενός διαλύματος </t>
    </r>
    <r>
      <rPr>
        <b/>
        <sz val="10"/>
        <color indexed="52"/>
        <rFont val="Arial"/>
        <family val="2"/>
        <charset val="161"/>
      </rPr>
      <t>ταυτίζεται</t>
    </r>
    <r>
      <rPr>
        <sz val="10"/>
        <color indexed="43"/>
        <rFont val="Arial"/>
        <charset val="161"/>
      </rPr>
      <t xml:space="preserve"> με τη </t>
    </r>
    <r>
      <rPr>
        <b/>
        <sz val="10"/>
        <color indexed="52"/>
        <rFont val="Arial"/>
        <family val="2"/>
        <charset val="161"/>
      </rPr>
      <t>συγκέντρωση</t>
    </r>
    <r>
      <rPr>
        <sz val="10"/>
        <color indexed="43"/>
        <rFont val="Arial"/>
        <charset val="161"/>
      </rPr>
      <t xml:space="preserve"> της διαλυμένης ουσί-ας του διαλύματος, εφόσον εκφράζει τα </t>
    </r>
    <r>
      <rPr>
        <b/>
        <sz val="10"/>
        <color indexed="52"/>
        <rFont val="Arial"/>
        <family val="2"/>
        <charset val="161"/>
      </rPr>
      <t>"mol"</t>
    </r>
    <r>
      <rPr>
        <sz val="10"/>
        <color indexed="43"/>
        <rFont val="Arial"/>
        <charset val="161"/>
      </rPr>
      <t xml:space="preserve"> αυτής τα περιεχόμενα σε </t>
    </r>
    <r>
      <rPr>
        <b/>
        <sz val="10"/>
        <color indexed="52"/>
        <rFont val="Arial"/>
        <family val="2"/>
        <charset val="161"/>
      </rPr>
      <t>1L</t>
    </r>
    <r>
      <rPr>
        <sz val="10"/>
        <color indexed="43"/>
        <rFont val="Arial"/>
        <charset val="161"/>
      </rPr>
      <t xml:space="preserve"> του διαλύματος.</t>
    </r>
  </si>
  <si>
    <r>
      <t xml:space="preserve">Υπενθυμίζεται ότι η συγκέντρωση </t>
    </r>
    <r>
      <rPr>
        <b/>
        <sz val="10"/>
        <color indexed="52"/>
        <rFont val="Arial"/>
        <family val="2"/>
        <charset val="161"/>
      </rPr>
      <t>"C"</t>
    </r>
    <r>
      <rPr>
        <sz val="10"/>
        <color indexed="43"/>
        <rFont val="Arial"/>
        <charset val="161"/>
      </rPr>
      <t xml:space="preserve"> μιας ουσίας δίνεται από τον τύπο…</t>
    </r>
  </si>
  <si>
    <r>
      <t>"n":</t>
    </r>
    <r>
      <rPr>
        <sz val="10"/>
        <color indexed="43"/>
        <rFont val="Arial"/>
        <charset val="161"/>
      </rPr>
      <t xml:space="preserve">  η ποσότητα της διαλυμένης ουσίας εκφρασμένη σε</t>
    </r>
    <r>
      <rPr>
        <b/>
        <sz val="10"/>
        <color indexed="43"/>
        <rFont val="Arial"/>
        <family val="2"/>
      </rPr>
      <t xml:space="preserve"> </t>
    </r>
    <r>
      <rPr>
        <b/>
        <sz val="10"/>
        <color indexed="52"/>
        <rFont val="Arial"/>
        <family val="2"/>
        <charset val="161"/>
      </rPr>
      <t>"mol".</t>
    </r>
  </si>
  <si>
    <r>
      <t xml:space="preserve">φρασμένος σε </t>
    </r>
    <r>
      <rPr>
        <b/>
        <sz val="10"/>
        <color indexed="52"/>
        <rFont val="Arial"/>
        <family val="2"/>
        <charset val="161"/>
      </rPr>
      <t>"L".</t>
    </r>
  </si>
  <si>
    <r>
      <t xml:space="preserve">Αν στον τύπο της συγκέντρωσης θέσουμε </t>
    </r>
    <r>
      <rPr>
        <b/>
        <sz val="10"/>
        <color indexed="52"/>
        <rFont val="Arial"/>
        <family val="2"/>
        <charset val="161"/>
      </rPr>
      <t>"V=1L",</t>
    </r>
    <r>
      <rPr>
        <b/>
        <sz val="10"/>
        <color indexed="43"/>
        <rFont val="Arial"/>
        <family val="2"/>
      </rPr>
      <t xml:space="preserve"> </t>
    </r>
    <r>
      <rPr>
        <sz val="10"/>
        <color indexed="43"/>
        <rFont val="Arial"/>
        <charset val="161"/>
      </rPr>
      <t>τότε γίνεται…</t>
    </r>
    <r>
      <rPr>
        <sz val="12"/>
        <color indexed="43"/>
        <rFont val="Arial"/>
        <family val="2"/>
      </rPr>
      <t xml:space="preserve"> </t>
    </r>
    <r>
      <rPr>
        <b/>
        <sz val="12"/>
        <color indexed="52"/>
        <rFont val="Arial"/>
        <family val="2"/>
        <charset val="161"/>
      </rPr>
      <t>"C=n".</t>
    </r>
  </si>
  <si>
    <r>
      <t>¨Αρα η συγκέντρωση μιας ουσίας εκφράζει την ποσότητα αυτής, μετρημένη σε</t>
    </r>
    <r>
      <rPr>
        <b/>
        <sz val="10"/>
        <color indexed="43"/>
        <rFont val="Arial"/>
        <family val="2"/>
      </rPr>
      <t xml:space="preserve"> </t>
    </r>
    <r>
      <rPr>
        <b/>
        <sz val="10"/>
        <color indexed="52"/>
        <rFont val="Arial"/>
        <family val="2"/>
        <charset val="161"/>
      </rPr>
      <t>"mol",</t>
    </r>
    <r>
      <rPr>
        <sz val="10"/>
        <color indexed="43"/>
        <rFont val="Arial"/>
        <charset val="161"/>
      </rPr>
      <t xml:space="preserve"> που περιέχε-ται σε </t>
    </r>
    <r>
      <rPr>
        <b/>
        <sz val="10"/>
        <color indexed="52"/>
        <rFont val="Arial"/>
        <family val="2"/>
        <charset val="161"/>
      </rPr>
      <t>1L</t>
    </r>
    <r>
      <rPr>
        <sz val="10"/>
        <color indexed="43"/>
        <rFont val="Arial"/>
        <charset val="161"/>
      </rPr>
      <t xml:space="preserve"> του χώρου όπου αυτή βρίσκεται.</t>
    </r>
  </si>
  <si>
    <r>
      <t xml:space="preserve">Αφού λοιπόν η </t>
    </r>
    <r>
      <rPr>
        <b/>
        <sz val="10"/>
        <color indexed="52"/>
        <rFont val="Arial"/>
        <family val="2"/>
        <charset val="161"/>
      </rPr>
      <t>Molarity</t>
    </r>
    <r>
      <rPr>
        <sz val="10"/>
        <color indexed="43"/>
        <rFont val="Arial"/>
        <charset val="161"/>
      </rPr>
      <t xml:space="preserve"> ενός διαλύματος ταυτίζεται με τη </t>
    </r>
    <r>
      <rPr>
        <b/>
        <sz val="10"/>
        <color indexed="52"/>
        <rFont val="Arial"/>
        <family val="2"/>
        <charset val="161"/>
      </rPr>
      <t>συγκέντρωση</t>
    </r>
    <r>
      <rPr>
        <sz val="10"/>
        <color indexed="43"/>
        <rFont val="Arial"/>
        <charset val="161"/>
      </rPr>
      <t xml:space="preserve"> της διαλυμένης ουσίας, μπορούμε να την συμβολίζουμε με το γράμμα </t>
    </r>
    <r>
      <rPr>
        <b/>
        <sz val="10"/>
        <color indexed="52"/>
        <rFont val="Arial"/>
        <family val="2"/>
        <charset val="161"/>
      </rPr>
      <t>"C"</t>
    </r>
    <r>
      <rPr>
        <b/>
        <sz val="10"/>
        <color indexed="43"/>
        <rFont val="Arial"/>
        <family val="2"/>
      </rPr>
      <t xml:space="preserve"> </t>
    </r>
    <r>
      <rPr>
        <sz val="10"/>
        <color indexed="43"/>
        <rFont val="Arial"/>
        <charset val="161"/>
      </rPr>
      <t xml:space="preserve">και να την ονομάζουμε απλά.. </t>
    </r>
    <r>
      <rPr>
        <b/>
        <sz val="10"/>
        <color indexed="52"/>
        <rFont val="Arial"/>
        <family val="2"/>
        <charset val="161"/>
      </rPr>
      <t>"συγκέντρωση του διαλύματος".</t>
    </r>
  </si>
  <si>
    <r>
      <t xml:space="preserve">Έτσι για το διάλυμα του παραπάνω παραδείγματος, μπορούμε να λέμε ότι έχει συγκέντρωση </t>
    </r>
    <r>
      <rPr>
        <b/>
        <sz val="10"/>
        <color indexed="52"/>
        <rFont val="Arial"/>
        <family val="2"/>
        <charset val="161"/>
      </rPr>
      <t>0,2Μ</t>
    </r>
    <r>
      <rPr>
        <b/>
        <sz val="10"/>
        <color indexed="43"/>
        <rFont val="Arial"/>
        <family val="2"/>
      </rPr>
      <t xml:space="preserve"> </t>
    </r>
    <r>
      <rPr>
        <sz val="10"/>
        <color indexed="43"/>
        <rFont val="Arial"/>
        <charset val="161"/>
      </rPr>
      <t xml:space="preserve">ή </t>
    </r>
    <r>
      <rPr>
        <b/>
        <sz val="10"/>
        <color indexed="52"/>
        <rFont val="Arial"/>
        <family val="2"/>
        <charset val="161"/>
      </rPr>
      <t>0,2mol/L.</t>
    </r>
  </si>
  <si>
    <r>
      <t>C</t>
    </r>
    <r>
      <rPr>
        <sz val="20"/>
        <color indexed="10"/>
        <rFont val="Arial"/>
        <family val="2"/>
        <charset val="161"/>
      </rPr>
      <t>=</t>
    </r>
  </si>
  <si>
    <t>ΓΕΝΙΚΟ TEST ΣΤΑ ΔΙΑΛΥΜΑΤΑ</t>
  </si>
  <si>
    <t>Τουκμενίδης Μηνάς - 3ο ΓΕΛ Αμπελοκήπων Θεσσαλονίκης</t>
  </si>
  <si>
    <t>Επιμέλεια: Τουκμενίδης Μηνάς</t>
  </si>
  <si>
    <r>
      <t xml:space="preserve">Οι τιμές </t>
    </r>
    <r>
      <rPr>
        <b/>
        <sz val="10"/>
        <color indexed="53"/>
        <rFont val="Arial"/>
        <family val="2"/>
        <charset val="161"/>
      </rPr>
      <t>A</t>
    </r>
    <r>
      <rPr>
        <b/>
        <vertAlign val="subscript"/>
        <sz val="10"/>
        <color indexed="53"/>
        <rFont val="Arial"/>
        <family val="2"/>
        <charset val="161"/>
      </rPr>
      <t>r</t>
    </r>
    <r>
      <rPr>
        <sz val="10"/>
        <color indexed="50"/>
        <rFont val="Arial"/>
        <family val="2"/>
      </rPr>
      <t xml:space="preserve"> οπουδήποτε στην παρούσα εφαρμογή είναι απαραίτητες, </t>
    </r>
    <r>
      <rPr>
        <b/>
        <sz val="10"/>
        <color indexed="50"/>
        <rFont val="Arial"/>
        <family val="2"/>
      </rPr>
      <t>να</t>
    </r>
    <r>
      <rPr>
        <b/>
        <sz val="10"/>
        <color indexed="53"/>
        <rFont val="Arial"/>
        <family val="2"/>
        <charset val="161"/>
      </rPr>
      <t xml:space="preserve"> θεω</t>
    </r>
    <r>
      <rPr>
        <b/>
        <sz val="10"/>
        <color indexed="50"/>
        <rFont val="Arial"/>
        <family val="2"/>
      </rPr>
      <t>-</t>
    </r>
    <r>
      <rPr>
        <b/>
        <sz val="10"/>
        <color indexed="53"/>
        <rFont val="Arial"/>
        <family val="2"/>
        <charset val="161"/>
      </rPr>
      <t>ρούνται δεδομένες.</t>
    </r>
  </si>
  <si>
    <r>
      <t xml:space="preserve">Ποσότητα διαλυμένης ουσίας στο </t>
    </r>
    <r>
      <rPr>
        <b/>
        <sz val="10"/>
        <color indexed="52"/>
        <rFont val="Arial"/>
        <family val="2"/>
        <charset val="161"/>
      </rPr>
      <t>αρχικό</t>
    </r>
    <r>
      <rPr>
        <sz val="10"/>
        <color indexed="43"/>
        <rFont val="Arial"/>
        <family val="2"/>
      </rPr>
      <t xml:space="preserve"> διάλυμα:</t>
    </r>
  </si>
  <si>
    <r>
      <t xml:space="preserve">Ποσότητα διαλυμένης ουσίας στο </t>
    </r>
    <r>
      <rPr>
        <b/>
        <sz val="10"/>
        <color indexed="52"/>
        <rFont val="Arial"/>
        <family val="2"/>
        <charset val="161"/>
      </rPr>
      <t>τελικό</t>
    </r>
    <r>
      <rPr>
        <sz val="10"/>
        <color indexed="43"/>
        <rFont val="Arial"/>
        <family val="2"/>
      </rPr>
      <t xml:space="preserve"> διάλυμα:</t>
    </r>
  </si>
  <si>
    <r>
      <t xml:space="preserve">Όγκος </t>
    </r>
    <r>
      <rPr>
        <b/>
        <sz val="10"/>
        <color indexed="52"/>
        <rFont val="Arial"/>
        <family val="2"/>
        <charset val="161"/>
      </rPr>
      <t>τελικού</t>
    </r>
    <r>
      <rPr>
        <sz val="10"/>
        <color indexed="43"/>
        <rFont val="Arial"/>
        <family val="2"/>
      </rPr>
      <t xml:space="preserve"> διαλύματος:</t>
    </r>
  </si>
  <si>
    <r>
      <t xml:space="preserve">Περιεκτικότητα </t>
    </r>
    <r>
      <rPr>
        <b/>
        <sz val="10"/>
        <color indexed="52"/>
        <rFont val="Arial"/>
        <family val="2"/>
        <charset val="161"/>
      </rPr>
      <t>τελικού</t>
    </r>
    <r>
      <rPr>
        <sz val="10"/>
        <color indexed="43"/>
        <rFont val="Arial"/>
        <family val="2"/>
      </rPr>
      <t xml:space="preserve"> διαλύματος:</t>
    </r>
  </si>
  <si>
    <r>
      <t xml:space="preserve">Ποσότητα </t>
    </r>
    <r>
      <rPr>
        <b/>
        <sz val="10"/>
        <color indexed="52"/>
        <rFont val="Arial"/>
        <family val="2"/>
        <charset val="161"/>
      </rPr>
      <t>τελικού</t>
    </r>
    <r>
      <rPr>
        <sz val="10"/>
        <color indexed="43"/>
        <rFont val="Arial"/>
        <family val="2"/>
      </rPr>
      <t xml:space="preserve"> διαλύματος:</t>
    </r>
  </si>
  <si>
    <r>
      <t xml:space="preserve">Από την εξίσωση των ποσοτήτων που περιέχονται στα κελιά </t>
    </r>
    <r>
      <rPr>
        <b/>
        <sz val="10"/>
        <color indexed="52"/>
        <rFont val="Arial"/>
        <family val="2"/>
        <charset val="161"/>
      </rPr>
      <t>H145</t>
    </r>
    <r>
      <rPr>
        <sz val="10"/>
        <color indexed="43"/>
        <rFont val="Arial"/>
        <family val="2"/>
      </rPr>
      <t xml:space="preserve"> και </t>
    </r>
    <r>
      <rPr>
        <b/>
        <sz val="10"/>
        <color indexed="52"/>
        <rFont val="Arial"/>
        <family val="2"/>
        <charset val="161"/>
      </rPr>
      <t>H146</t>
    </r>
    <r>
      <rPr>
        <sz val="10"/>
        <color indexed="43"/>
        <rFont val="Arial"/>
        <family val="2"/>
      </rPr>
      <t xml:space="preserve"> προκύπτει ότι ο όγκος </t>
    </r>
    <r>
      <rPr>
        <b/>
        <sz val="10"/>
        <color indexed="52"/>
        <rFont val="Arial"/>
        <family val="2"/>
        <charset val="161"/>
      </rPr>
      <t>V</t>
    </r>
    <r>
      <rPr>
        <sz val="10"/>
        <color indexed="43"/>
        <rFont val="Arial"/>
        <family val="2"/>
      </rPr>
      <t xml:space="preserve"> του </t>
    </r>
    <r>
      <rPr>
        <b/>
        <sz val="10"/>
        <color indexed="52"/>
        <rFont val="Arial"/>
        <family val="2"/>
        <charset val="161"/>
      </rPr>
      <t>αρ-χικού</t>
    </r>
    <r>
      <rPr>
        <sz val="10"/>
        <color indexed="43"/>
        <rFont val="Arial"/>
        <family val="2"/>
      </rPr>
      <t xml:space="preserve"> δ/τος, εκφρασμένος σε </t>
    </r>
    <r>
      <rPr>
        <b/>
        <sz val="10"/>
        <color indexed="52"/>
        <rFont val="Arial"/>
        <family val="2"/>
        <charset val="161"/>
      </rPr>
      <t>"mL",</t>
    </r>
    <r>
      <rPr>
        <sz val="10"/>
        <color indexed="43"/>
        <rFont val="Arial"/>
        <family val="2"/>
      </rPr>
      <t xml:space="preserve"> ήταν ίσος με:</t>
    </r>
  </si>
  <si>
    <r>
      <t xml:space="preserve">Θέλεις να δεις τη λύση του προβλήματος </t>
    </r>
    <r>
      <rPr>
        <b/>
        <sz val="9"/>
        <color indexed="52"/>
        <rFont val="Arial"/>
        <family val="2"/>
        <charset val="161"/>
      </rPr>
      <t>3γ;</t>
    </r>
  </si>
  <si>
    <r>
      <t xml:space="preserve">Ποσότητα </t>
    </r>
    <r>
      <rPr>
        <b/>
        <sz val="10"/>
        <color indexed="52"/>
        <rFont val="Arial"/>
        <family val="2"/>
        <charset val="161"/>
      </rPr>
      <t>αρχικού</t>
    </r>
    <r>
      <rPr>
        <sz val="10"/>
        <color indexed="43"/>
        <rFont val="Arial"/>
        <family val="2"/>
      </rPr>
      <t xml:space="preserve"> διαλύματος:</t>
    </r>
  </si>
  <si>
    <r>
      <t xml:space="preserve">Ποσότητα διαλυμένης ουσίας σε </t>
    </r>
    <r>
      <rPr>
        <b/>
        <sz val="10"/>
        <color indexed="52"/>
        <rFont val="Arial"/>
        <family val="2"/>
        <charset val="161"/>
      </rPr>
      <t>mol,</t>
    </r>
    <r>
      <rPr>
        <sz val="10"/>
        <color indexed="43"/>
        <rFont val="Arial"/>
        <family val="2"/>
      </rPr>
      <t xml:space="preserve"> στο </t>
    </r>
    <r>
      <rPr>
        <b/>
        <sz val="10"/>
        <color indexed="52"/>
        <rFont val="Arial"/>
        <family val="2"/>
        <charset val="161"/>
      </rPr>
      <t>αρχικό</t>
    </r>
    <r>
      <rPr>
        <sz val="10"/>
        <color indexed="43"/>
        <rFont val="Arial"/>
        <family val="2"/>
      </rPr>
      <t xml:space="preserve"> δ/μα:</t>
    </r>
  </si>
  <si>
    <r>
      <t xml:space="preserve">Συγκέντρωση </t>
    </r>
    <r>
      <rPr>
        <b/>
        <sz val="10"/>
        <color indexed="52"/>
        <rFont val="Arial"/>
        <family val="2"/>
        <charset val="161"/>
      </rPr>
      <t>1ου</t>
    </r>
    <r>
      <rPr>
        <sz val="10"/>
        <color indexed="52"/>
        <rFont val="Arial"/>
        <family val="2"/>
        <charset val="161"/>
      </rPr>
      <t xml:space="preserve"> </t>
    </r>
    <r>
      <rPr>
        <b/>
        <sz val="10"/>
        <color indexed="52"/>
        <rFont val="Arial"/>
        <family val="2"/>
        <charset val="161"/>
      </rPr>
      <t>τελικού</t>
    </r>
    <r>
      <rPr>
        <sz val="10"/>
        <color indexed="43"/>
        <rFont val="Arial"/>
        <family val="2"/>
      </rPr>
      <t xml:space="preserve"> διαλύματος:</t>
    </r>
  </si>
  <si>
    <r>
      <t xml:space="preserve">Συγκέντρωση </t>
    </r>
    <r>
      <rPr>
        <b/>
        <sz val="10"/>
        <color indexed="52"/>
        <rFont val="Arial"/>
        <family val="2"/>
        <charset val="161"/>
      </rPr>
      <t>2ου τελικού</t>
    </r>
    <r>
      <rPr>
        <sz val="10"/>
        <color indexed="43"/>
        <rFont val="Arial"/>
        <family val="2"/>
      </rPr>
      <t xml:space="preserve"> διαλύματος:</t>
    </r>
  </si>
  <si>
    <r>
      <t xml:space="preserve">Συγκέντρωση </t>
    </r>
    <r>
      <rPr>
        <b/>
        <sz val="10"/>
        <color indexed="52"/>
        <rFont val="Arial"/>
        <family val="2"/>
        <charset val="161"/>
      </rPr>
      <t>αρχικού</t>
    </r>
    <r>
      <rPr>
        <sz val="10"/>
        <color indexed="43"/>
        <rFont val="Arial"/>
        <family val="2"/>
      </rPr>
      <t xml:space="preserve"> διαλύματος:</t>
    </r>
  </si>
  <si>
    <r>
      <t xml:space="preserve">Όγκος </t>
    </r>
    <r>
      <rPr>
        <b/>
        <sz val="10"/>
        <color indexed="52"/>
        <rFont val="Arial"/>
        <family val="2"/>
        <charset val="161"/>
      </rPr>
      <t>αρχικού</t>
    </r>
    <r>
      <rPr>
        <sz val="10"/>
        <color indexed="43"/>
        <rFont val="Arial"/>
        <family val="2"/>
      </rPr>
      <t xml:space="preserve"> διαλύματος:</t>
    </r>
  </si>
  <si>
    <r>
      <t xml:space="preserve">Στα προβλήματα που ακολουθούν γίνεται κάθε φορά </t>
    </r>
    <r>
      <rPr>
        <b/>
        <sz val="10"/>
        <color indexed="52"/>
        <rFont val="Arial"/>
        <family val="2"/>
        <charset val="161"/>
      </rPr>
      <t>ανάμιξη</t>
    </r>
    <r>
      <rPr>
        <sz val="10"/>
        <color indexed="43"/>
        <rFont val="Arial"/>
        <charset val="161"/>
      </rPr>
      <t xml:space="preserve"> δυο υδατικών διαλυμάτων και ζητείται να συμπληρωθούν τα κενά κελιά με το πορτοκαλί χρώμα. </t>
    </r>
  </si>
  <si>
    <r>
      <t xml:space="preserve">Στα προβλήματα που ακολουθούν, γίνεται κάθε φορά αραίωση κάποιου υδατικού διαλύ-ματος. Οι απαντήσεις που πρέπει να αναγραφούν στα κενά κελιά, που έχουν πορτοκαλί χρώμα, οφείλουν να ακολουθούν τη μορφή: </t>
    </r>
    <r>
      <rPr>
        <b/>
        <sz val="10"/>
        <color indexed="52"/>
        <rFont val="Arial"/>
        <family val="2"/>
        <charset val="161"/>
      </rPr>
      <t>"αριθμ. τιμή, μονάδα μέτρησης",</t>
    </r>
    <r>
      <rPr>
        <sz val="10"/>
        <color indexed="43"/>
        <rFont val="Arial"/>
        <charset val="161"/>
      </rPr>
      <t xml:space="preserve"> όταν πρό-κειται για ποσότητα, π.χ. </t>
    </r>
    <r>
      <rPr>
        <b/>
        <sz val="10"/>
        <color indexed="52"/>
        <rFont val="Arial"/>
        <family val="2"/>
        <charset val="161"/>
      </rPr>
      <t>"4g", "240mL",</t>
    </r>
    <r>
      <rPr>
        <sz val="10"/>
        <color indexed="43"/>
        <rFont val="Arial"/>
        <charset val="161"/>
      </rPr>
      <t xml:space="preserve"> ή τη μορφή </t>
    </r>
    <r>
      <rPr>
        <b/>
        <sz val="10"/>
        <color indexed="52"/>
        <rFont val="Arial"/>
        <family val="2"/>
        <charset val="161"/>
      </rPr>
      <t>"αριθμιτική τιμή, σύμβολο περι-εκτικότητας",</t>
    </r>
    <r>
      <rPr>
        <sz val="10"/>
        <color indexed="43"/>
        <rFont val="Arial"/>
        <charset val="161"/>
      </rPr>
      <t xml:space="preserve"> όταν πρόκειται για υπολογισμό κάποιας άγνωστης περιεκτικότητας, π.χ. </t>
    </r>
    <r>
      <rPr>
        <b/>
        <sz val="10"/>
        <color indexed="52"/>
        <rFont val="Arial"/>
        <family val="2"/>
        <charset val="161"/>
      </rPr>
      <t>"8%w/w".</t>
    </r>
    <r>
      <rPr>
        <b/>
        <sz val="10"/>
        <color indexed="43"/>
        <rFont val="Arial"/>
        <family val="2"/>
      </rPr>
      <t xml:space="preserve"> </t>
    </r>
  </si>
  <si>
    <t>Να συμπληρωθούν παρακάτω τα κενά κελιά που έχουν πορτοκαλί χρώμα.</t>
  </si>
  <si>
    <t>Να συμπληρωθούν τα κενά κελιά, που έχουν πορτοκαλί χρώμα, στον πίνακα που ακολου-θεί.</t>
  </si>
  <si>
    <r>
      <t xml:space="preserve">Θέλεις να δεις τη λύση του προβλήματος </t>
    </r>
    <r>
      <rPr>
        <b/>
        <sz val="9"/>
        <color indexed="52"/>
        <rFont val="Arial"/>
        <family val="2"/>
        <charset val="161"/>
      </rPr>
      <t>4α;</t>
    </r>
  </si>
  <si>
    <r>
      <t xml:space="preserve">Θέλεις να δεις τη λύση του προβλήματος </t>
    </r>
    <r>
      <rPr>
        <b/>
        <sz val="9"/>
        <color indexed="52"/>
        <rFont val="Arial"/>
        <family val="2"/>
        <charset val="161"/>
      </rPr>
      <t>4β;</t>
    </r>
  </si>
  <si>
    <r>
      <t xml:space="preserve">Θέλεις να δεις τη λύση του προβλήματος </t>
    </r>
    <r>
      <rPr>
        <b/>
        <sz val="9"/>
        <color indexed="52"/>
        <rFont val="Arial"/>
        <family val="2"/>
        <charset val="161"/>
      </rPr>
      <t>3η;</t>
    </r>
  </si>
  <si>
    <r>
      <t xml:space="preserve">Θέλεις να δεις τη λύση του προβλήματος </t>
    </r>
    <r>
      <rPr>
        <b/>
        <sz val="9"/>
        <color indexed="52"/>
        <rFont val="Arial"/>
        <family val="2"/>
        <charset val="161"/>
      </rPr>
      <t>5α;</t>
    </r>
  </si>
  <si>
    <r>
      <t xml:space="preserve">Θέλεις να δεις τη λύση του προβλήματος </t>
    </r>
    <r>
      <rPr>
        <b/>
        <sz val="9"/>
        <color indexed="52"/>
        <rFont val="Arial"/>
        <family val="2"/>
        <charset val="161"/>
      </rPr>
      <t>5β;</t>
    </r>
  </si>
  <si>
    <r>
      <t xml:space="preserve">Μάζα διαλυμένης ουσίας στο </t>
    </r>
    <r>
      <rPr>
        <b/>
        <sz val="10"/>
        <color indexed="52"/>
        <rFont val="Arial"/>
        <family val="2"/>
        <charset val="161"/>
      </rPr>
      <t>τελικό</t>
    </r>
    <r>
      <rPr>
        <sz val="10"/>
        <color indexed="43"/>
        <rFont val="Arial"/>
        <charset val="161"/>
      </rPr>
      <t xml:space="preserve"> διάλυμα:</t>
    </r>
  </si>
  <si>
    <r>
      <t xml:space="preserve">Μάζα </t>
    </r>
    <r>
      <rPr>
        <b/>
        <sz val="10"/>
        <color indexed="52"/>
        <rFont val="Arial"/>
        <family val="2"/>
        <charset val="161"/>
      </rPr>
      <t>1ου</t>
    </r>
    <r>
      <rPr>
        <sz val="10"/>
        <color indexed="43"/>
        <rFont val="Arial"/>
        <charset val="161"/>
      </rPr>
      <t xml:space="preserve"> διαλύματος:</t>
    </r>
  </si>
  <si>
    <r>
      <t xml:space="preserve">Μάζα </t>
    </r>
    <r>
      <rPr>
        <b/>
        <sz val="10"/>
        <color indexed="52"/>
        <rFont val="Arial"/>
        <family val="2"/>
        <charset val="161"/>
      </rPr>
      <t>2ου</t>
    </r>
    <r>
      <rPr>
        <sz val="10"/>
        <color indexed="43"/>
        <rFont val="Arial"/>
        <charset val="161"/>
      </rPr>
      <t xml:space="preserve"> διαλύματος:</t>
    </r>
  </si>
  <si>
    <r>
      <t xml:space="preserve">Ποσότητα διαλυμένης ουσίας στο </t>
    </r>
    <r>
      <rPr>
        <b/>
        <sz val="10"/>
        <color indexed="52"/>
        <rFont val="Arial"/>
        <family val="2"/>
        <charset val="161"/>
      </rPr>
      <t>1ο</t>
    </r>
    <r>
      <rPr>
        <sz val="10"/>
        <color indexed="43"/>
        <rFont val="Arial"/>
        <charset val="161"/>
      </rPr>
      <t xml:space="preserve"> διάλυμα:</t>
    </r>
  </si>
  <si>
    <r>
      <t xml:space="preserve">Ποσότητα διαλυμένης ουσίας σε </t>
    </r>
    <r>
      <rPr>
        <b/>
        <sz val="10"/>
        <color indexed="52"/>
        <rFont val="Arial"/>
        <family val="2"/>
        <charset val="161"/>
      </rPr>
      <t>mol,</t>
    </r>
    <r>
      <rPr>
        <sz val="10"/>
        <color indexed="43"/>
        <rFont val="Arial"/>
        <charset val="161"/>
      </rPr>
      <t xml:space="preserve"> στο </t>
    </r>
    <r>
      <rPr>
        <b/>
        <sz val="10"/>
        <color indexed="52"/>
        <rFont val="Arial"/>
        <family val="2"/>
        <charset val="161"/>
      </rPr>
      <t>1ο</t>
    </r>
    <r>
      <rPr>
        <sz val="10"/>
        <color indexed="43"/>
        <rFont val="Arial"/>
        <charset val="161"/>
      </rPr>
      <t xml:space="preserve"> δ/μα:</t>
    </r>
  </si>
  <si>
    <r>
      <t xml:space="preserve">Ποσότητα διαλυμένης ουσίας σε </t>
    </r>
    <r>
      <rPr>
        <b/>
        <sz val="10"/>
        <color indexed="52"/>
        <rFont val="Arial"/>
        <family val="2"/>
        <charset val="161"/>
      </rPr>
      <t>mol,</t>
    </r>
    <r>
      <rPr>
        <sz val="10"/>
        <color indexed="43"/>
        <rFont val="Arial"/>
        <charset val="161"/>
      </rPr>
      <t xml:space="preserve"> στο </t>
    </r>
    <r>
      <rPr>
        <b/>
        <sz val="10"/>
        <color indexed="52"/>
        <rFont val="Arial"/>
        <family val="2"/>
        <charset val="161"/>
      </rPr>
      <t>2ο</t>
    </r>
    <r>
      <rPr>
        <sz val="10"/>
        <color indexed="43"/>
        <rFont val="Arial"/>
        <charset val="161"/>
      </rPr>
      <t xml:space="preserve"> δ/μα:</t>
    </r>
  </si>
  <si>
    <r>
      <t xml:space="preserve">Συγκέντρωση </t>
    </r>
    <r>
      <rPr>
        <b/>
        <sz val="10"/>
        <color indexed="52"/>
        <rFont val="Arial"/>
        <family val="2"/>
        <charset val="161"/>
      </rPr>
      <t>τελικού</t>
    </r>
    <r>
      <rPr>
        <sz val="10"/>
        <color indexed="43"/>
        <rFont val="Arial"/>
        <charset val="161"/>
      </rPr>
      <t xml:space="preserve"> διαλύματος:</t>
    </r>
  </si>
  <si>
    <r>
      <t xml:space="preserve">Συγκέντρωση του </t>
    </r>
    <r>
      <rPr>
        <b/>
        <sz val="10"/>
        <color indexed="52"/>
        <rFont val="Arial"/>
        <family val="2"/>
        <charset val="161"/>
      </rPr>
      <t>1ου</t>
    </r>
    <r>
      <rPr>
        <sz val="10"/>
        <color indexed="43"/>
        <rFont val="Arial"/>
        <charset val="161"/>
      </rPr>
      <t xml:space="preserve"> διαλύματος:</t>
    </r>
  </si>
  <si>
    <r>
      <t xml:space="preserve">Περιεκτικότητα </t>
    </r>
    <r>
      <rPr>
        <b/>
        <sz val="10"/>
        <color indexed="52"/>
        <rFont val="Arial"/>
        <family val="2"/>
        <charset val="161"/>
      </rPr>
      <t>%w/v</t>
    </r>
    <r>
      <rPr>
        <sz val="10"/>
        <color indexed="43"/>
        <rFont val="Arial"/>
        <charset val="161"/>
      </rPr>
      <t xml:space="preserve"> του </t>
    </r>
    <r>
      <rPr>
        <b/>
        <sz val="10"/>
        <color indexed="52"/>
        <rFont val="Arial"/>
        <family val="2"/>
        <charset val="161"/>
      </rPr>
      <t>τελικού</t>
    </r>
    <r>
      <rPr>
        <sz val="10"/>
        <color indexed="43"/>
        <rFont val="Arial"/>
        <charset val="161"/>
      </rPr>
      <t xml:space="preserve"> διαλύματος:</t>
    </r>
  </si>
  <si>
    <r>
      <t xml:space="preserve">Περιεκτικότητα </t>
    </r>
    <r>
      <rPr>
        <b/>
        <sz val="10"/>
        <color indexed="52"/>
        <rFont val="Arial"/>
        <family val="2"/>
        <charset val="161"/>
      </rPr>
      <t>%w/v</t>
    </r>
    <r>
      <rPr>
        <sz val="10"/>
        <color indexed="43"/>
        <rFont val="Arial"/>
        <charset val="161"/>
      </rPr>
      <t xml:space="preserve"> του </t>
    </r>
    <r>
      <rPr>
        <b/>
        <sz val="10"/>
        <color indexed="52"/>
        <rFont val="Arial"/>
        <family val="2"/>
        <charset val="161"/>
      </rPr>
      <t>2ου</t>
    </r>
    <r>
      <rPr>
        <sz val="10"/>
        <color indexed="43"/>
        <rFont val="Arial"/>
        <charset val="161"/>
      </rPr>
      <t xml:space="preserve"> διαλύματος;</t>
    </r>
  </si>
  <si>
    <r>
      <t xml:space="preserve">Ποσότητα διαλυμένης ουσίας </t>
    </r>
    <r>
      <rPr>
        <b/>
        <sz val="10"/>
        <color indexed="52"/>
        <rFont val="Arial"/>
        <family val="2"/>
        <charset val="161"/>
      </rPr>
      <t>Θ</t>
    </r>
    <r>
      <rPr>
        <sz val="10"/>
        <color indexed="43"/>
        <rFont val="Arial"/>
        <family val="2"/>
      </rPr>
      <t xml:space="preserve"> στο αρχικό διάλυμα:</t>
    </r>
  </si>
  <si>
    <r>
      <t xml:space="preserve">Ποσότητα διαλυμένης ουσίας </t>
    </r>
    <r>
      <rPr>
        <b/>
        <sz val="10"/>
        <color indexed="52"/>
        <rFont val="Arial"/>
        <family val="2"/>
        <charset val="161"/>
      </rPr>
      <t>Θ</t>
    </r>
    <r>
      <rPr>
        <sz val="10"/>
        <color indexed="43"/>
        <rFont val="Arial"/>
        <family val="2"/>
      </rPr>
      <t xml:space="preserve"> στο τελικό διάλυμα:</t>
    </r>
  </si>
  <si>
    <r>
      <t xml:space="preserve">Η ποσότητα του αρχικού δ/τος </t>
    </r>
    <r>
      <rPr>
        <b/>
        <sz val="10"/>
        <color indexed="52"/>
        <rFont val="Arial"/>
        <family val="2"/>
        <charset val="161"/>
      </rPr>
      <t>("Qg"),</t>
    </r>
    <r>
      <rPr>
        <sz val="10"/>
        <color indexed="43"/>
        <rFont val="Arial"/>
        <family val="2"/>
      </rPr>
      <t xml:space="preserve"> θα ισούται με: </t>
    </r>
  </si>
  <si>
    <r>
      <t xml:space="preserve">Ποσότητα διαλυμένης ουσίας </t>
    </r>
    <r>
      <rPr>
        <b/>
        <sz val="10"/>
        <color indexed="52"/>
        <rFont val="Arial"/>
        <family val="2"/>
        <charset val="161"/>
      </rPr>
      <t>Ψ</t>
    </r>
    <r>
      <rPr>
        <sz val="10"/>
        <color indexed="43"/>
        <rFont val="Arial"/>
        <family val="2"/>
      </rPr>
      <t xml:space="preserve"> στο αρχικό διάλυμα:</t>
    </r>
  </si>
  <si>
    <r>
      <t xml:space="preserve">Ποσότητα διαλυμένης ουσίας </t>
    </r>
    <r>
      <rPr>
        <b/>
        <sz val="10"/>
        <color indexed="52"/>
        <rFont val="Arial"/>
        <family val="2"/>
        <charset val="161"/>
      </rPr>
      <t>Ψ</t>
    </r>
    <r>
      <rPr>
        <sz val="10"/>
        <color indexed="43"/>
        <rFont val="Arial"/>
        <family val="2"/>
      </rPr>
      <t xml:space="preserve"> στο τελικό διάλυμα:</t>
    </r>
  </si>
  <si>
    <r>
      <t xml:space="preserve">Στα δυο προβλήματα που ακολουθούν γίνεται κάθε φορά </t>
    </r>
    <r>
      <rPr>
        <b/>
        <sz val="10"/>
        <color indexed="52"/>
        <rFont val="Arial"/>
        <family val="2"/>
        <charset val="161"/>
      </rPr>
      <t>προσθήκη</t>
    </r>
    <r>
      <rPr>
        <b/>
        <sz val="10"/>
        <color indexed="43"/>
        <rFont val="Arial"/>
        <family val="2"/>
      </rPr>
      <t xml:space="preserve"> </t>
    </r>
    <r>
      <rPr>
        <sz val="10"/>
        <color indexed="43"/>
        <rFont val="Arial"/>
        <family val="2"/>
      </rPr>
      <t>επιπλέον ποσότητας της δ/νης ουσίας σε ένα αρχικό διάλυμά της</t>
    </r>
    <r>
      <rPr>
        <sz val="10"/>
        <color indexed="43"/>
        <rFont val="Arial"/>
        <charset val="161"/>
      </rPr>
      <t xml:space="preserve"> και ζητείται να συμπληρωθούν τα κενά κελιά με το πορτοκαλί χρώμα. </t>
    </r>
  </si>
  <si>
    <t>Όταν σε ένα πρόβλημα έχουμε να κάνουμε με ένα διάλυμα, τρία είναι τα μεγέθη που σχετίζονται με αυτό και μας ενδιαφέρουν. Τα μεγέθη αυτά είναι…</t>
  </si>
  <si>
    <r>
      <t xml:space="preserve">Η </t>
    </r>
    <r>
      <rPr>
        <b/>
        <sz val="10"/>
        <color indexed="52"/>
        <rFont val="Arial"/>
        <family val="2"/>
        <charset val="161"/>
      </rPr>
      <t>ποσότητα</t>
    </r>
    <r>
      <rPr>
        <b/>
        <sz val="10"/>
        <color indexed="43"/>
        <rFont val="Arial"/>
        <family val="2"/>
      </rPr>
      <t xml:space="preserve"> </t>
    </r>
    <r>
      <rPr>
        <sz val="10"/>
        <color indexed="43"/>
        <rFont val="Arial"/>
        <charset val="161"/>
      </rPr>
      <t xml:space="preserve">του </t>
    </r>
    <r>
      <rPr>
        <b/>
        <sz val="10"/>
        <color indexed="52"/>
        <rFont val="Arial"/>
        <family val="2"/>
        <charset val="161"/>
      </rPr>
      <t>διαλύματος,</t>
    </r>
    <r>
      <rPr>
        <sz val="10"/>
        <color indexed="43"/>
        <rFont val="Arial"/>
        <family val="2"/>
      </rPr>
      <t xml:space="preserve"> </t>
    </r>
    <r>
      <rPr>
        <sz val="10"/>
        <color indexed="43"/>
        <rFont val="Arial"/>
        <charset val="161"/>
      </rPr>
      <t xml:space="preserve">η οποία μπορεί να δίνεται ως </t>
    </r>
    <r>
      <rPr>
        <b/>
        <sz val="10"/>
        <color indexed="52"/>
        <rFont val="Arial"/>
        <family val="2"/>
        <charset val="161"/>
      </rPr>
      <t>μάζα,</t>
    </r>
    <r>
      <rPr>
        <sz val="10"/>
        <color indexed="43"/>
        <rFont val="Arial"/>
        <charset val="161"/>
      </rPr>
      <t xml:space="preserve"> συνήθως εκφρασμέ-νη σε </t>
    </r>
    <r>
      <rPr>
        <b/>
        <sz val="10"/>
        <color indexed="52"/>
        <rFont val="Arial"/>
        <family val="2"/>
        <charset val="161"/>
      </rPr>
      <t>"g",</t>
    </r>
    <r>
      <rPr>
        <sz val="10"/>
        <color indexed="43"/>
        <rFont val="Arial"/>
        <charset val="161"/>
      </rPr>
      <t xml:space="preserve"> ή ως </t>
    </r>
    <r>
      <rPr>
        <b/>
        <sz val="10"/>
        <color indexed="52"/>
        <rFont val="Arial"/>
        <family val="2"/>
        <charset val="161"/>
      </rPr>
      <t>όγκος,</t>
    </r>
    <r>
      <rPr>
        <b/>
        <sz val="10"/>
        <color indexed="43"/>
        <rFont val="Arial"/>
        <family val="2"/>
      </rPr>
      <t xml:space="preserve"> </t>
    </r>
    <r>
      <rPr>
        <sz val="10"/>
        <color indexed="43"/>
        <rFont val="Arial"/>
        <charset val="161"/>
      </rPr>
      <t xml:space="preserve">συνήθως εκφρασμένος σε </t>
    </r>
    <r>
      <rPr>
        <b/>
        <sz val="10"/>
        <color indexed="52"/>
        <rFont val="Arial"/>
        <family val="2"/>
        <charset val="161"/>
      </rPr>
      <t>"mL".</t>
    </r>
    <r>
      <rPr>
        <b/>
        <sz val="10"/>
        <color indexed="43"/>
        <rFont val="Arial"/>
        <family val="2"/>
      </rPr>
      <t xml:space="preserve"> </t>
    </r>
  </si>
  <si>
    <r>
      <t xml:space="preserve">Στο συμβολισμό οποιασδήποτε εκατοστιαίας περιεκτικότητας περιέχονται σε κάθε περίπτωση 4 σύμβολα, </t>
    </r>
    <r>
      <rPr>
        <b/>
        <sz val="10"/>
        <color indexed="52"/>
        <rFont val="Arial"/>
        <family val="2"/>
        <charset val="161"/>
      </rPr>
      <t>2 αριθμοί</t>
    </r>
    <r>
      <rPr>
        <b/>
        <sz val="10"/>
        <color indexed="43"/>
        <rFont val="Arial"/>
        <family val="2"/>
      </rPr>
      <t xml:space="preserve"> </t>
    </r>
    <r>
      <rPr>
        <sz val="10"/>
        <color indexed="43"/>
        <rFont val="Arial"/>
        <charset val="161"/>
      </rPr>
      <t xml:space="preserve">και </t>
    </r>
    <r>
      <rPr>
        <b/>
        <sz val="10"/>
        <color indexed="52"/>
        <rFont val="Arial"/>
        <family val="2"/>
        <charset val="161"/>
      </rPr>
      <t>2 γράμματα.</t>
    </r>
  </si>
  <si>
    <t>Επιστροφή…</t>
  </si>
  <si>
    <t>… στην αρχή της σελίδας.</t>
  </si>
  <si>
    <r>
      <t xml:space="preserve">Το παρόν test δημιουργήθηκε σε μορφή </t>
    </r>
    <r>
      <rPr>
        <b/>
        <sz val="9"/>
        <color indexed="8"/>
        <rFont val="Arial"/>
        <family val="2"/>
        <charset val="161"/>
      </rPr>
      <t>Microsoft Office 2007/excel</t>
    </r>
    <r>
      <rPr>
        <sz val="9"/>
        <color indexed="8"/>
        <rFont val="Arial"/>
        <family val="2"/>
        <charset val="161"/>
      </rPr>
      <t xml:space="preserve"> σε υπολογιστή ο οποίος λειτουργεί με </t>
    </r>
    <r>
      <rPr>
        <b/>
        <sz val="9"/>
        <color indexed="8"/>
        <rFont val="Arial"/>
        <family val="2"/>
        <charset val="161"/>
      </rPr>
      <t>Windows</t>
    </r>
    <r>
      <rPr>
        <sz val="9"/>
        <color indexed="8"/>
        <rFont val="Arial"/>
        <family val="2"/>
        <charset val="161"/>
      </rPr>
      <t xml:space="preserve"> </t>
    </r>
    <r>
      <rPr>
        <b/>
        <sz val="9"/>
        <color indexed="8"/>
        <rFont val="Arial"/>
        <family val="2"/>
        <charset val="161"/>
      </rPr>
      <t>7.</t>
    </r>
    <r>
      <rPr>
        <sz val="9"/>
        <color indexed="8"/>
        <rFont val="Arial"/>
        <family val="2"/>
        <charset val="161"/>
      </rPr>
      <t xml:space="preserve"> Απευθύνεται σε μαθητές της Α΄ τάξης του ΓΕ.Λ. και αναφέρεται στις εκφράσεις της περιεκτικότη-τας των διαλυμάτων, που διδάσκονται στο μάθημα Χημείας, αυτής της τάξης. Οι απαντήσεις των ερωτήσεων που θέτονται, πρέπει να αναγράφονται στα αντίστοιχα κενά κελιά, που έχουν χρώμα πορτοκαλί, όπως είναι για παράδειγμα τα</t>
    </r>
    <r>
      <rPr>
        <b/>
        <sz val="9"/>
        <color indexed="8"/>
        <rFont val="Arial"/>
        <family val="2"/>
        <charset val="161"/>
      </rPr>
      <t xml:space="preserve"> F22, F23, D26</t>
    </r>
    <r>
      <rPr>
        <sz val="9"/>
        <color indexed="8"/>
        <rFont val="Arial"/>
        <family val="2"/>
        <charset val="161"/>
      </rPr>
      <t xml:space="preserve"> κλπ. Οι πόντοι που θα συγκεντρώνονται από τις ορθές απαντήσεις, θα εμφανίζο-νται στο πρασινωπό κελί της στήλης </t>
    </r>
    <r>
      <rPr>
        <b/>
        <sz val="9"/>
        <color indexed="8"/>
        <rFont val="Arial"/>
        <family val="2"/>
        <charset val="161"/>
      </rPr>
      <t>"K"</t>
    </r>
    <r>
      <rPr>
        <sz val="9"/>
        <color indexed="8"/>
        <rFont val="Arial"/>
        <family val="2"/>
        <charset val="161"/>
      </rPr>
      <t xml:space="preserve"> στο τέλος κάθε άσκησης. </t>
    </r>
    <r>
      <rPr>
        <b/>
        <sz val="9"/>
        <color indexed="8"/>
        <rFont val="Arial"/>
        <family val="2"/>
        <charset val="161"/>
      </rPr>
      <t>ΠΡΟΣΟΧΗ!</t>
    </r>
    <r>
      <rPr>
        <sz val="9"/>
        <color indexed="8"/>
        <rFont val="Arial"/>
        <family val="2"/>
        <charset val="161"/>
      </rPr>
      <t xml:space="preserve"> Οι παραπάνω πόντοι θα εμφα-νίζονται μόνο εφόσον θα έχουν απαντηθεί όλα τα επιμέρους θέματα της άσκησης.
Για οποιαδήποτε ερώτηση ή πρόβλημα επικοινωνήστε στη διεύθυνση: </t>
    </r>
    <r>
      <rPr>
        <b/>
        <sz val="9"/>
        <color indexed="8"/>
        <rFont val="Arial"/>
        <family val="2"/>
        <charset val="161"/>
      </rPr>
      <t>chmtou@gmail.com</t>
    </r>
    <r>
      <rPr>
        <sz val="9"/>
        <color indexed="8"/>
        <rFont val="Arial"/>
        <family val="2"/>
        <charset val="161"/>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</si>
</sst>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71" x14ac:knownFonts="1">
    <font>
      <sz val="10"/>
      <name val="Arial"/>
      <charset val="161"/>
    </font>
    <font>
      <sz val="10"/>
      <name val="Arial"/>
      <charset val="161"/>
    </font>
    <font>
      <u/>
      <sz val="10"/>
      <color indexed="12"/>
      <name val="Arial"/>
      <charset val="161"/>
    </font>
    <font>
      <sz val="8"/>
      <color indexed="81"/>
      <name val="Tahoma"/>
      <charset val="161"/>
    </font>
    <font>
      <b/>
      <sz val="16"/>
      <color indexed="43"/>
      <name val="Arial"/>
      <family val="2"/>
    </font>
    <font>
      <sz val="16"/>
      <color indexed="43"/>
      <name val="Arial"/>
      <family val="2"/>
    </font>
    <font>
      <sz val="10"/>
      <color indexed="43"/>
      <name val="Arial"/>
      <charset val="161"/>
    </font>
    <font>
      <b/>
      <sz val="20"/>
      <color indexed="43"/>
      <name val="Wingdings"/>
      <charset val="2"/>
    </font>
    <font>
      <b/>
      <sz val="10"/>
      <color indexed="43"/>
      <name val="Arial"/>
      <family val="2"/>
    </font>
    <font>
      <sz val="10"/>
      <color indexed="43"/>
      <name val="Arial"/>
      <family val="2"/>
    </font>
    <font>
      <sz val="12"/>
      <color indexed="43"/>
      <name val="Arial"/>
      <family val="2"/>
    </font>
    <font>
      <b/>
      <sz val="11"/>
      <color indexed="43"/>
      <name val="Arial"/>
      <family val="2"/>
    </font>
    <font>
      <vertAlign val="subscript"/>
      <sz val="10"/>
      <color indexed="43"/>
      <name val="Arial"/>
      <family val="2"/>
    </font>
    <font>
      <b/>
      <vertAlign val="subscript"/>
      <sz val="11"/>
      <color indexed="43"/>
      <name val="Arial"/>
      <family val="2"/>
    </font>
    <font>
      <sz val="9"/>
      <color indexed="43"/>
      <name val="Arial"/>
      <family val="2"/>
    </font>
    <font>
      <sz val="20"/>
      <color indexed="43"/>
      <name val="Wingdings 3"/>
      <family val="1"/>
      <charset val="2"/>
    </font>
    <font>
      <vertAlign val="subscript"/>
      <sz val="9"/>
      <color indexed="43"/>
      <name val="Arial"/>
      <family val="2"/>
    </font>
    <font>
      <b/>
      <sz val="18"/>
      <color indexed="43"/>
      <name val="Arial"/>
      <family val="2"/>
    </font>
    <font>
      <sz val="16"/>
      <color indexed="43"/>
      <name val="Arial"/>
      <charset val="161"/>
    </font>
    <font>
      <b/>
      <sz val="16"/>
      <color indexed="43"/>
      <name val="Wingdings"/>
      <charset val="2"/>
    </font>
    <font>
      <sz val="14"/>
      <color indexed="43"/>
      <name val="Arial"/>
      <family val="2"/>
    </font>
    <font>
      <sz val="10"/>
      <color indexed="8"/>
      <name val="Arial"/>
      <charset val="161"/>
    </font>
    <font>
      <b/>
      <sz val="10"/>
      <color indexed="52"/>
      <name val="Arial"/>
      <family val="2"/>
      <charset val="161"/>
    </font>
    <font>
      <b/>
      <sz val="10"/>
      <color indexed="53"/>
      <name val="Arial"/>
      <family val="2"/>
      <charset val="161"/>
    </font>
    <font>
      <sz val="10"/>
      <color indexed="43"/>
      <name val="Arial"/>
      <family val="2"/>
      <charset val="161"/>
    </font>
    <font>
      <b/>
      <sz val="10"/>
      <color indexed="8"/>
      <name val="Arial"/>
      <family val="2"/>
    </font>
    <font>
      <b/>
      <sz val="8"/>
      <color indexed="8"/>
      <name val="Arial"/>
      <family val="2"/>
    </font>
    <font>
      <b/>
      <sz val="12"/>
      <color indexed="8"/>
      <name val="Arial"/>
      <family val="2"/>
    </font>
    <font>
      <b/>
      <sz val="10"/>
      <color indexed="53"/>
      <name val="Arial"/>
      <family val="2"/>
    </font>
    <font>
      <b/>
      <sz val="9"/>
      <color indexed="8"/>
      <name val="Arial"/>
      <family val="2"/>
    </font>
    <font>
      <sz val="10"/>
      <color indexed="50"/>
      <name val="Arial"/>
      <family val="2"/>
    </font>
    <font>
      <b/>
      <sz val="10"/>
      <color indexed="50"/>
      <name val="Arial"/>
      <family val="2"/>
      <charset val="161"/>
    </font>
    <font>
      <sz val="10"/>
      <color indexed="52"/>
      <name val="Arial"/>
      <family val="2"/>
      <charset val="161"/>
    </font>
    <font>
      <b/>
      <sz val="10"/>
      <color indexed="43"/>
      <name val="Arial"/>
      <family val="2"/>
      <charset val="161"/>
    </font>
    <font>
      <b/>
      <sz val="10"/>
      <color indexed="52"/>
      <name val="Arial"/>
      <family val="2"/>
    </font>
    <font>
      <sz val="10"/>
      <color indexed="10"/>
      <name val="Wingdings 2"/>
      <family val="1"/>
      <charset val="2"/>
    </font>
    <font>
      <vertAlign val="superscript"/>
      <sz val="10"/>
      <color indexed="10"/>
      <name val="Wingdings 2"/>
      <family val="1"/>
      <charset val="2"/>
    </font>
    <font>
      <b/>
      <sz val="10"/>
      <color indexed="51"/>
      <name val="Arial"/>
      <family val="2"/>
      <charset val="161"/>
    </font>
    <font>
      <b/>
      <sz val="10"/>
      <color indexed="10"/>
      <name val="Arial"/>
      <family val="2"/>
      <charset val="161"/>
    </font>
    <font>
      <sz val="10"/>
      <color indexed="10"/>
      <name val="Arial"/>
      <family val="2"/>
      <charset val="161"/>
    </font>
    <font>
      <b/>
      <sz val="10"/>
      <color indexed="11"/>
      <name val="Wingdings"/>
      <charset val="2"/>
    </font>
    <font>
      <b/>
      <sz val="12"/>
      <color indexed="52"/>
      <name val="Arial"/>
      <family val="2"/>
      <charset val="161"/>
    </font>
    <font>
      <sz val="20"/>
      <color indexed="53"/>
      <name val="Arial"/>
      <family val="2"/>
    </font>
    <font>
      <sz val="20"/>
      <color indexed="10"/>
      <name val="Arial"/>
      <family val="2"/>
      <charset val="161"/>
    </font>
    <font>
      <sz val="20"/>
      <color indexed="48"/>
      <name val="Arial"/>
      <family val="2"/>
    </font>
    <font>
      <b/>
      <sz val="20"/>
      <color indexed="48"/>
      <name val="Arial"/>
      <family val="2"/>
    </font>
    <font>
      <sz val="20"/>
      <color indexed="48"/>
      <name val="Arial"/>
      <family val="2"/>
      <charset val="161"/>
    </font>
    <font>
      <sz val="20"/>
      <color indexed="10"/>
      <name val="Wingdings 3"/>
      <family val="1"/>
      <charset val="2"/>
    </font>
    <font>
      <sz val="10"/>
      <color indexed="52"/>
      <name val="Arial"/>
      <charset val="161"/>
    </font>
    <font>
      <sz val="10"/>
      <color indexed="50"/>
      <name val="Arial"/>
      <charset val="161"/>
    </font>
    <font>
      <sz val="10"/>
      <color indexed="51"/>
      <name val="Arial"/>
      <charset val="161"/>
    </font>
    <font>
      <sz val="12"/>
      <color indexed="59"/>
      <name val="Comic Sans MS"/>
      <family val="4"/>
    </font>
    <font>
      <b/>
      <sz val="8"/>
      <color indexed="81"/>
      <name val="Tahoma"/>
      <family val="2"/>
      <charset val="161"/>
    </font>
    <font>
      <b/>
      <sz val="8"/>
      <color indexed="8"/>
      <name val="Tahoma"/>
      <family val="2"/>
      <charset val="161"/>
    </font>
    <font>
      <sz val="8"/>
      <color indexed="8"/>
      <name val="Tahoma"/>
      <family val="2"/>
      <charset val="161"/>
    </font>
    <font>
      <b/>
      <sz val="10"/>
      <color indexed="8"/>
      <name val="Arial"/>
      <family val="2"/>
      <charset val="161"/>
    </font>
    <font>
      <b/>
      <sz val="16"/>
      <color indexed="8"/>
      <name val="Arial"/>
      <family val="2"/>
    </font>
    <font>
      <b/>
      <sz val="16"/>
      <color indexed="8"/>
      <name val="Arial"/>
      <charset val="161"/>
    </font>
    <font>
      <sz val="10"/>
      <color indexed="8"/>
      <name val="Arial"/>
      <family val="2"/>
    </font>
    <font>
      <b/>
      <sz val="10"/>
      <color indexed="50"/>
      <name val="Arial"/>
      <family val="2"/>
    </font>
    <font>
      <b/>
      <vertAlign val="subscript"/>
      <sz val="10"/>
      <color indexed="53"/>
      <name val="Arial"/>
      <family val="2"/>
      <charset val="161"/>
    </font>
    <font>
      <sz val="20"/>
      <color indexed="43"/>
      <name val="Wingdings"/>
      <charset val="2"/>
    </font>
    <font>
      <b/>
      <sz val="12"/>
      <color indexed="52"/>
      <name val="Arial"/>
      <family val="2"/>
    </font>
    <font>
      <b/>
      <sz val="9"/>
      <color indexed="43"/>
      <name val="Arial"/>
      <family val="2"/>
      <charset val="161"/>
    </font>
    <font>
      <sz val="10"/>
      <color indexed="16"/>
      <name val="Arial"/>
      <family val="2"/>
    </font>
    <font>
      <b/>
      <sz val="16"/>
      <color indexed="43"/>
      <name val="Arial"/>
      <family val="2"/>
      <charset val="161"/>
    </font>
    <font>
      <b/>
      <sz val="9"/>
      <color indexed="52"/>
      <name val="Arial"/>
      <family val="2"/>
      <charset val="161"/>
    </font>
    <font>
      <sz val="10"/>
      <color indexed="16"/>
      <name val="Arial"/>
      <charset val="161"/>
    </font>
    <font>
      <u/>
      <sz val="10"/>
      <color indexed="43"/>
      <name val="Arial"/>
      <charset val="161"/>
    </font>
    <font>
      <sz val="9"/>
      <color indexed="8"/>
      <name val="Arial"/>
      <family val="2"/>
      <charset val="161"/>
    </font>
    <font>
      <b/>
      <sz val="9"/>
      <color indexed="8"/>
      <name val="Arial"/>
      <family val="2"/>
      <charset val="161"/>
    </font>
  </fonts>
  <fills count="9">
    <fill>
      <patternFill patternType="none"/>
    </fill>
    <fill>
      <patternFill patternType="gray125"/>
    </fill>
    <fill>
      <patternFill patternType="solid">
        <fgColor indexed="8"/>
        <bgColor indexed="64"/>
      </patternFill>
    </fill>
    <fill>
      <patternFill patternType="solid">
        <fgColor indexed="16"/>
        <bgColor indexed="64"/>
      </patternFill>
    </fill>
    <fill>
      <patternFill patternType="solid">
        <fgColor indexed="53"/>
        <bgColor indexed="64"/>
      </patternFill>
    </fill>
    <fill>
      <patternFill patternType="solid">
        <fgColor indexed="48"/>
        <bgColor indexed="64"/>
      </patternFill>
    </fill>
    <fill>
      <patternFill patternType="solid">
        <fgColor indexed="58"/>
        <bgColor indexed="64"/>
      </patternFill>
    </fill>
    <fill>
      <patternFill patternType="solid">
        <fgColor indexed="19"/>
        <bgColor indexed="64"/>
      </patternFill>
    </fill>
    <fill>
      <patternFill patternType="solid">
        <fgColor indexed="52"/>
        <bgColor indexed="64"/>
      </patternFill>
    </fill>
  </fills>
  <borders count="47">
    <border>
      <left/>
      <right/>
      <top/>
      <bottom/>
      <diagonal/>
    </border>
    <border>
      <left/>
      <right/>
      <top style="thin">
        <color indexed="53"/>
      </top>
      <bottom style="thin">
        <color indexed="53"/>
      </bottom>
      <diagonal/>
    </border>
    <border>
      <left/>
      <right/>
      <top style="thin">
        <color indexed="53"/>
      </top>
      <bottom/>
      <diagonal/>
    </border>
    <border>
      <left/>
      <right style="thin">
        <color indexed="53"/>
      </right>
      <top style="thin">
        <color indexed="53"/>
      </top>
      <bottom/>
      <diagonal/>
    </border>
    <border>
      <left style="thin">
        <color indexed="53"/>
      </left>
      <right/>
      <top style="thin">
        <color indexed="64"/>
      </top>
      <bottom/>
      <diagonal/>
    </border>
    <border>
      <left/>
      <right style="thin">
        <color indexed="64"/>
      </right>
      <top/>
      <bottom/>
      <diagonal/>
    </border>
    <border>
      <left style="thin">
        <color indexed="53"/>
      </left>
      <right/>
      <top/>
      <bottom/>
      <diagonal/>
    </border>
    <border>
      <left style="thin">
        <color indexed="64"/>
      </left>
      <right/>
      <top style="thin">
        <color indexed="64"/>
      </top>
      <bottom style="thin">
        <color indexed="64"/>
      </bottom>
      <diagonal/>
    </border>
    <border>
      <left style="thick">
        <color indexed="52"/>
      </left>
      <right/>
      <top/>
      <bottom/>
      <diagonal/>
    </border>
    <border>
      <left/>
      <right style="thick">
        <color indexed="52"/>
      </right>
      <top/>
      <bottom/>
      <diagonal/>
    </border>
    <border>
      <left style="thick">
        <color indexed="52"/>
      </left>
      <right/>
      <top/>
      <bottom style="thick">
        <color indexed="52"/>
      </bottom>
      <diagonal/>
    </border>
    <border>
      <left/>
      <right style="thick">
        <color indexed="52"/>
      </right>
      <top/>
      <bottom style="thick">
        <color indexed="52"/>
      </bottom>
      <diagonal/>
    </border>
    <border>
      <left/>
      <right/>
      <top style="medium">
        <color indexed="53"/>
      </top>
      <bottom/>
      <diagonal/>
    </border>
    <border>
      <left/>
      <right style="thin">
        <color indexed="53"/>
      </right>
      <top style="medium">
        <color indexed="53"/>
      </top>
      <bottom/>
      <diagonal/>
    </border>
    <border>
      <left style="thin">
        <color indexed="64"/>
      </left>
      <right style="thin">
        <color indexed="64"/>
      </right>
      <top style="thin">
        <color indexed="64"/>
      </top>
      <bottom style="thin">
        <color indexed="64"/>
      </bottom>
      <diagonal/>
    </border>
    <border>
      <left/>
      <right/>
      <top style="medium">
        <color indexed="52"/>
      </top>
      <bottom/>
      <diagonal/>
    </border>
    <border>
      <left style="double">
        <color indexed="43"/>
      </left>
      <right style="double">
        <color indexed="43"/>
      </right>
      <top style="double">
        <color indexed="43"/>
      </top>
      <bottom style="double">
        <color indexed="43"/>
      </bottom>
      <diagonal/>
    </border>
    <border>
      <left style="double">
        <color indexed="43"/>
      </left>
      <right style="double">
        <color indexed="43"/>
      </right>
      <top/>
      <bottom style="double">
        <color indexed="43"/>
      </bottom>
      <diagonal/>
    </border>
    <border>
      <left style="thin">
        <color indexed="53"/>
      </left>
      <right style="medium">
        <color indexed="53"/>
      </right>
      <top/>
      <bottom/>
      <diagonal/>
    </border>
    <border>
      <left style="thin">
        <color indexed="53"/>
      </left>
      <right style="medium">
        <color indexed="53"/>
      </right>
      <top style="medium">
        <color indexed="53"/>
      </top>
      <bottom/>
      <diagonal/>
    </border>
    <border>
      <left/>
      <right/>
      <top/>
      <bottom style="thin">
        <color indexed="53"/>
      </bottom>
      <diagonal/>
    </border>
    <border>
      <left style="thin">
        <color indexed="53"/>
      </left>
      <right style="medium">
        <color indexed="53"/>
      </right>
      <top/>
      <bottom style="medium">
        <color indexed="53"/>
      </bottom>
      <diagonal/>
    </border>
    <border>
      <left/>
      <right style="thin">
        <color indexed="53"/>
      </right>
      <top/>
      <bottom/>
      <diagonal/>
    </border>
    <border>
      <left style="medium">
        <color indexed="53"/>
      </left>
      <right style="medium">
        <color indexed="53"/>
      </right>
      <top style="medium">
        <color indexed="53"/>
      </top>
      <bottom/>
      <diagonal/>
    </border>
    <border>
      <left style="medium">
        <color indexed="53"/>
      </left>
      <right style="medium">
        <color indexed="53"/>
      </right>
      <top/>
      <bottom style="medium">
        <color indexed="53"/>
      </bottom>
      <diagonal/>
    </border>
    <border>
      <left style="thin">
        <color indexed="64"/>
      </left>
      <right/>
      <top/>
      <bottom/>
      <diagonal/>
    </border>
    <border>
      <left style="thin">
        <color indexed="53"/>
      </left>
      <right/>
      <top style="thin">
        <color indexed="53"/>
      </top>
      <bottom style="thin">
        <color indexed="53"/>
      </bottom>
      <diagonal/>
    </border>
    <border>
      <left/>
      <right style="thin">
        <color indexed="53"/>
      </right>
      <top style="thin">
        <color indexed="53"/>
      </top>
      <bottom style="thin">
        <color indexed="5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52"/>
      </left>
      <right style="thick">
        <color indexed="52"/>
      </right>
      <top/>
      <bottom/>
      <diagonal/>
    </border>
    <border>
      <left/>
      <right/>
      <top/>
      <bottom style="thick">
        <color indexed="52"/>
      </bottom>
      <diagonal/>
    </border>
    <border>
      <left style="medium">
        <color indexed="53"/>
      </left>
      <right style="medium">
        <color indexed="53"/>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ck">
        <color indexed="53"/>
      </left>
      <right/>
      <top style="thick">
        <color indexed="53"/>
      </top>
      <bottom/>
      <diagonal/>
    </border>
    <border>
      <left/>
      <right style="thin">
        <color indexed="53"/>
      </right>
      <top style="thick">
        <color indexed="53"/>
      </top>
      <bottom/>
      <diagonal/>
    </border>
    <border>
      <left style="thick">
        <color indexed="53"/>
      </left>
      <right/>
      <top/>
      <bottom style="thick">
        <color indexed="53"/>
      </bottom>
      <diagonal/>
    </border>
    <border>
      <left/>
      <right style="thin">
        <color indexed="53"/>
      </right>
      <top/>
      <bottom style="thick">
        <color indexed="53"/>
      </bottom>
      <diagonal/>
    </border>
    <border>
      <left/>
      <right/>
      <top style="thick">
        <color indexed="53"/>
      </top>
      <bottom/>
      <diagonal/>
    </border>
    <border>
      <left/>
      <right/>
      <top/>
      <bottom style="thick">
        <color indexed="53"/>
      </bottom>
      <diagonal/>
    </border>
    <border>
      <left/>
      <right style="thick">
        <color indexed="53"/>
      </right>
      <top style="thick">
        <color indexed="53"/>
      </top>
      <bottom/>
      <diagonal/>
    </border>
    <border>
      <left/>
      <right style="thick">
        <color indexed="53"/>
      </right>
      <top/>
      <bottom style="thick">
        <color indexed="53"/>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171">
    <xf numFmtId="0" fontId="0" fillId="0" borderId="0" xfId="0"/>
    <xf numFmtId="0" fontId="6" fillId="2" borderId="0" xfId="0" applyFont="1" applyFill="1" applyProtection="1">
      <protection hidden="1"/>
    </xf>
    <xf numFmtId="0" fontId="58" fillId="2" borderId="0" xfId="0" applyFont="1" applyFill="1" applyProtection="1">
      <protection hidden="1"/>
    </xf>
    <xf numFmtId="0" fontId="58" fillId="2" borderId="0" xfId="0" applyFont="1" applyFill="1" applyBorder="1" applyAlignment="1" applyProtection="1">
      <alignment horizontal="right" vertical="center"/>
      <protection hidden="1"/>
    </xf>
    <xf numFmtId="0" fontId="58" fillId="2" borderId="0" xfId="0" applyFont="1" applyFill="1" applyBorder="1" applyProtection="1">
      <protection hidden="1"/>
    </xf>
    <xf numFmtId="0" fontId="21" fillId="2" borderId="0" xfId="0" applyFont="1" applyFill="1" applyProtection="1">
      <protection hidden="1"/>
    </xf>
    <xf numFmtId="0" fontId="21" fillId="2" borderId="0" xfId="0" applyFont="1" applyFill="1" applyBorder="1" applyProtection="1">
      <protection hidden="1"/>
    </xf>
    <xf numFmtId="0" fontId="64" fillId="3" borderId="1" xfId="0" applyFont="1" applyFill="1" applyBorder="1" applyProtection="1">
      <protection hidden="1"/>
    </xf>
    <xf numFmtId="0" fontId="6" fillId="4" borderId="0" xfId="0" applyFont="1" applyFill="1" applyProtection="1">
      <protection hidden="1"/>
    </xf>
    <xf numFmtId="0" fontId="6" fillId="3" borderId="0" xfId="0" applyFont="1" applyFill="1" applyProtection="1">
      <protection hidden="1"/>
    </xf>
    <xf numFmtId="0" fontId="6" fillId="2" borderId="2" xfId="0" applyFont="1" applyFill="1" applyBorder="1" applyProtection="1">
      <protection hidden="1"/>
    </xf>
    <xf numFmtId="0" fontId="6" fillId="2" borderId="3" xfId="0" applyFont="1" applyFill="1" applyBorder="1" applyProtection="1">
      <protection hidden="1"/>
    </xf>
    <xf numFmtId="0" fontId="6" fillId="2" borderId="0" xfId="0" applyFont="1" applyFill="1" applyBorder="1" applyProtection="1">
      <protection hidden="1"/>
    </xf>
    <xf numFmtId="0" fontId="6" fillId="3" borderId="4" xfId="0" applyFont="1" applyFill="1" applyBorder="1" applyProtection="1">
      <protection hidden="1"/>
    </xf>
    <xf numFmtId="0" fontId="37" fillId="2" borderId="0" xfId="0" applyFont="1" applyFill="1" applyAlignment="1" applyProtection="1">
      <alignment horizontal="right" vertical="center"/>
      <protection hidden="1"/>
    </xf>
    <xf numFmtId="0" fontId="22" fillId="2" borderId="5" xfId="0" applyFont="1" applyFill="1" applyBorder="1" applyAlignment="1" applyProtection="1">
      <alignment horizontal="right" vertical="center"/>
      <protection hidden="1"/>
    </xf>
    <xf numFmtId="0" fontId="6" fillId="3" borderId="6" xfId="0" applyFont="1" applyFill="1" applyBorder="1" applyProtection="1">
      <protection hidden="1"/>
    </xf>
    <xf numFmtId="0" fontId="6" fillId="2" borderId="0" xfId="0" applyFont="1" applyFill="1" applyAlignment="1" applyProtection="1">
      <alignment horizontal="justify" vertical="center"/>
      <protection hidden="1"/>
    </xf>
    <xf numFmtId="0" fontId="4" fillId="2" borderId="0" xfId="0" applyFont="1" applyFill="1" applyAlignment="1" applyProtection="1">
      <alignment horizontal="center" vertical="center"/>
      <protection hidden="1"/>
    </xf>
    <xf numFmtId="0" fontId="6" fillId="2" borderId="6" xfId="0" applyFont="1" applyFill="1" applyBorder="1" applyProtection="1">
      <protection hidden="1"/>
    </xf>
    <xf numFmtId="0" fontId="6" fillId="3" borderId="1" xfId="0" applyFont="1" applyFill="1" applyBorder="1" applyProtection="1">
      <protection hidden="1"/>
    </xf>
    <xf numFmtId="0" fontId="6" fillId="3" borderId="0" xfId="0" applyFont="1" applyFill="1" applyBorder="1" applyProtection="1">
      <protection hidden="1"/>
    </xf>
    <xf numFmtId="0" fontId="48" fillId="3" borderId="6" xfId="0" applyFont="1" applyFill="1" applyBorder="1" applyProtection="1">
      <protection hidden="1"/>
    </xf>
    <xf numFmtId="0" fontId="31" fillId="2" borderId="7" xfId="0" applyFont="1" applyFill="1" applyBorder="1" applyAlignment="1" applyProtection="1">
      <alignment horizontal="right" vertical="center"/>
      <protection hidden="1"/>
    </xf>
    <xf numFmtId="0" fontId="40" fillId="2" borderId="0" xfId="0" applyFont="1" applyFill="1" applyAlignment="1" applyProtection="1">
      <alignment horizontal="right"/>
      <protection hidden="1"/>
    </xf>
    <xf numFmtId="0" fontId="35" fillId="2" borderId="0" xfId="0" applyFont="1" applyFill="1" applyAlignment="1" applyProtection="1">
      <alignment horizontal="right" vertical="center"/>
      <protection hidden="1"/>
    </xf>
    <xf numFmtId="0" fontId="9" fillId="2" borderId="0" xfId="0" applyFont="1" applyFill="1" applyBorder="1" applyAlignment="1" applyProtection="1">
      <alignment horizontal="center" vertical="center"/>
      <protection hidden="1"/>
    </xf>
    <xf numFmtId="0" fontId="22" fillId="2" borderId="0" xfId="0" applyFont="1" applyFill="1" applyBorder="1" applyAlignment="1" applyProtection="1">
      <alignment horizontal="right" vertical="center"/>
      <protection hidden="1"/>
    </xf>
    <xf numFmtId="0" fontId="11" fillId="5" borderId="8" xfId="0" applyFont="1" applyFill="1" applyBorder="1" applyProtection="1">
      <protection hidden="1"/>
    </xf>
    <xf numFmtId="0" fontId="11" fillId="5" borderId="9" xfId="0" applyFont="1" applyFill="1" applyBorder="1" applyProtection="1">
      <protection hidden="1"/>
    </xf>
    <xf numFmtId="0" fontId="11" fillId="5" borderId="10" xfId="0" applyFont="1" applyFill="1" applyBorder="1" applyProtection="1">
      <protection hidden="1"/>
    </xf>
    <xf numFmtId="0" fontId="11" fillId="5" borderId="11" xfId="0" applyFont="1" applyFill="1" applyBorder="1" applyProtection="1">
      <protection hidden="1"/>
    </xf>
    <xf numFmtId="0" fontId="9" fillId="2" borderId="0" xfId="0" applyFont="1" applyFill="1" applyProtection="1">
      <protection hidden="1"/>
    </xf>
    <xf numFmtId="0" fontId="6" fillId="2" borderId="12" xfId="0" applyFont="1" applyFill="1" applyBorder="1" applyProtection="1">
      <protection hidden="1"/>
    </xf>
    <xf numFmtId="0" fontId="6" fillId="2" borderId="13" xfId="0" applyFont="1" applyFill="1" applyBorder="1" applyProtection="1">
      <protection hidden="1"/>
    </xf>
    <xf numFmtId="0" fontId="9" fillId="2" borderId="0" xfId="0" applyFont="1" applyFill="1" applyBorder="1" applyProtection="1">
      <protection hidden="1"/>
    </xf>
    <xf numFmtId="0" fontId="37" fillId="2" borderId="14" xfId="0" applyFont="1" applyFill="1" applyBorder="1" applyAlignment="1" applyProtection="1">
      <alignment horizontal="center" vertical="center"/>
      <protection hidden="1"/>
    </xf>
    <xf numFmtId="0" fontId="9" fillId="3" borderId="1" xfId="0" applyFont="1" applyFill="1" applyBorder="1" applyProtection="1">
      <protection hidden="1"/>
    </xf>
    <xf numFmtId="0" fontId="15" fillId="2" borderId="0" xfId="0" applyFont="1" applyFill="1" applyAlignment="1" applyProtection="1">
      <alignment horizontal="center" vertical="center"/>
      <protection hidden="1"/>
    </xf>
    <xf numFmtId="0" fontId="9" fillId="2" borderId="12" xfId="0" applyFont="1" applyFill="1" applyBorder="1" applyProtection="1">
      <protection hidden="1"/>
    </xf>
    <xf numFmtId="0" fontId="21" fillId="3" borderId="0" xfId="0" applyFont="1" applyFill="1" applyProtection="1">
      <protection hidden="1"/>
    </xf>
    <xf numFmtId="0" fontId="6" fillId="2" borderId="15" xfId="0" applyFont="1" applyFill="1" applyBorder="1" applyProtection="1">
      <protection hidden="1"/>
    </xf>
    <xf numFmtId="0" fontId="6" fillId="3" borderId="2" xfId="0" applyFont="1" applyFill="1" applyBorder="1" applyProtection="1">
      <protection hidden="1"/>
    </xf>
    <xf numFmtId="0" fontId="20" fillId="2" borderId="0" xfId="0" applyFont="1" applyFill="1" applyProtection="1">
      <protection hidden="1"/>
    </xf>
    <xf numFmtId="49" fontId="25" fillId="4" borderId="16" xfId="0" applyNumberFormat="1" applyFont="1" applyFill="1" applyBorder="1" applyAlignment="1" applyProtection="1">
      <alignment horizontal="center" vertical="center"/>
      <protection locked="0" hidden="1"/>
    </xf>
    <xf numFmtId="49" fontId="25" fillId="4" borderId="17" xfId="0" applyNumberFormat="1" applyFont="1" applyFill="1" applyBorder="1" applyAlignment="1" applyProtection="1">
      <alignment horizontal="center" vertical="center"/>
      <protection locked="0" hidden="1"/>
    </xf>
    <xf numFmtId="0" fontId="25" fillId="4" borderId="16" xfId="0" applyFont="1" applyFill="1" applyBorder="1" applyAlignment="1" applyProtection="1">
      <alignment horizontal="center" vertical="center"/>
      <protection locked="0" hidden="1"/>
    </xf>
    <xf numFmtId="0" fontId="26" fillId="4" borderId="16" xfId="0" applyFont="1" applyFill="1" applyBorder="1" applyAlignment="1" applyProtection="1">
      <alignment horizontal="center" vertical="center"/>
      <protection locked="0" hidden="1"/>
    </xf>
    <xf numFmtId="0" fontId="29" fillId="4" borderId="16" xfId="0" applyFont="1" applyFill="1" applyBorder="1" applyAlignment="1" applyProtection="1">
      <alignment horizontal="center" vertical="center"/>
      <protection locked="0" hidden="1"/>
    </xf>
    <xf numFmtId="0" fontId="6" fillId="3" borderId="20" xfId="0" applyFont="1" applyFill="1" applyBorder="1" applyAlignment="1" applyProtection="1">
      <alignment horizontal="right" vertical="center"/>
      <protection hidden="1"/>
    </xf>
    <xf numFmtId="0" fontId="65" fillId="3" borderId="0" xfId="0" applyFont="1" applyFill="1" applyAlignment="1" applyProtection="1">
      <alignment horizontal="center" vertical="center"/>
      <protection hidden="1"/>
    </xf>
    <xf numFmtId="0" fontId="61" fillId="6" borderId="19" xfId="0" applyFont="1" applyFill="1" applyBorder="1" applyAlignment="1" applyProtection="1">
      <alignment horizontal="center" vertical="center"/>
      <protection hidden="1"/>
    </xf>
    <xf numFmtId="0" fontId="61" fillId="6" borderId="18" xfId="0" applyFont="1" applyFill="1" applyBorder="1" applyAlignment="1" applyProtection="1">
      <alignment horizontal="center" vertical="center"/>
      <protection hidden="1"/>
    </xf>
    <xf numFmtId="0" fontId="61" fillId="6" borderId="21" xfId="0" applyFont="1" applyFill="1" applyBorder="1" applyAlignment="1" applyProtection="1">
      <alignment horizontal="center" vertical="center"/>
      <protection hidden="1"/>
    </xf>
    <xf numFmtId="0" fontId="63" fillId="6" borderId="19" xfId="0" applyFont="1" applyFill="1" applyBorder="1" applyAlignment="1" applyProtection="1">
      <alignment horizontal="center" vertical="center" wrapText="1"/>
      <protection hidden="1"/>
    </xf>
    <xf numFmtId="0" fontId="63" fillId="6" borderId="18" xfId="0" applyFont="1" applyFill="1" applyBorder="1" applyAlignment="1" applyProtection="1">
      <alignment horizontal="center" vertical="center" wrapText="1"/>
      <protection hidden="1"/>
    </xf>
    <xf numFmtId="0" fontId="63" fillId="6" borderId="21" xfId="0" applyFont="1" applyFill="1" applyBorder="1" applyAlignment="1" applyProtection="1">
      <alignment horizontal="center" vertical="center" wrapText="1"/>
      <protection hidden="1"/>
    </xf>
    <xf numFmtId="0" fontId="24" fillId="6" borderId="16" xfId="0" applyFont="1" applyFill="1" applyBorder="1" applyAlignment="1" applyProtection="1">
      <alignment horizontal="right" vertical="center"/>
      <protection hidden="1"/>
    </xf>
    <xf numFmtId="0" fontId="33" fillId="6" borderId="19" xfId="0" applyFont="1" applyFill="1" applyBorder="1" applyAlignment="1" applyProtection="1">
      <alignment horizontal="center" vertical="center"/>
      <protection hidden="1"/>
    </xf>
    <xf numFmtId="0" fontId="33" fillId="6" borderId="21" xfId="0" applyFont="1" applyFill="1" applyBorder="1" applyAlignment="1" applyProtection="1">
      <alignment horizontal="center" vertical="center"/>
      <protection hidden="1"/>
    </xf>
    <xf numFmtId="0" fontId="9" fillId="2" borderId="0" xfId="0" applyFont="1" applyFill="1" applyBorder="1" applyAlignment="1" applyProtection="1">
      <alignment horizontal="justify" vertical="center" wrapText="1"/>
      <protection hidden="1"/>
    </xf>
    <xf numFmtId="0" fontId="9" fillId="2" borderId="22" xfId="0" applyFont="1" applyFill="1" applyBorder="1" applyAlignment="1" applyProtection="1">
      <alignment horizontal="justify" vertical="center" wrapText="1"/>
      <protection hidden="1"/>
    </xf>
    <xf numFmtId="0" fontId="9" fillId="6" borderId="16" xfId="0" applyFont="1" applyFill="1" applyBorder="1" applyAlignment="1" applyProtection="1">
      <alignment horizontal="right" vertical="center"/>
      <protection hidden="1"/>
    </xf>
    <xf numFmtId="0" fontId="11" fillId="5" borderId="8" xfId="0" applyFont="1" applyFill="1" applyBorder="1" applyAlignment="1" applyProtection="1">
      <alignment horizontal="center" vertical="center" wrapText="1"/>
      <protection hidden="1"/>
    </xf>
    <xf numFmtId="0" fontId="11" fillId="5" borderId="9" xfId="0" applyFont="1" applyFill="1" applyBorder="1" applyAlignment="1" applyProtection="1">
      <alignment horizontal="center" vertical="center"/>
      <protection hidden="1"/>
    </xf>
    <xf numFmtId="0" fontId="11" fillId="5" borderId="8" xfId="0" applyFont="1" applyFill="1" applyBorder="1" applyAlignment="1" applyProtection="1">
      <alignment horizontal="center" vertical="center"/>
      <protection hidden="1"/>
    </xf>
    <xf numFmtId="0" fontId="11" fillId="5" borderId="10" xfId="0" applyFont="1" applyFill="1" applyBorder="1" applyAlignment="1" applyProtection="1">
      <alignment horizontal="center" vertical="center"/>
      <protection hidden="1"/>
    </xf>
    <xf numFmtId="0" fontId="11" fillId="5" borderId="11" xfId="0"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9" fillId="3" borderId="9" xfId="0" applyFont="1" applyFill="1" applyBorder="1" applyAlignment="1" applyProtection="1">
      <alignment horizontal="center" vertical="center" wrapText="1"/>
      <protection hidden="1"/>
    </xf>
    <xf numFmtId="0" fontId="11" fillId="5" borderId="0" xfId="0" applyFont="1" applyFill="1" applyBorder="1" applyAlignment="1" applyProtection="1">
      <alignment horizontal="center" vertical="center"/>
      <protection hidden="1"/>
    </xf>
    <xf numFmtId="0" fontId="11" fillId="5" borderId="31" xfId="0" applyFont="1" applyFill="1" applyBorder="1" applyAlignment="1" applyProtection="1">
      <alignment horizontal="center" vertical="center"/>
      <protection hidden="1"/>
    </xf>
    <xf numFmtId="49" fontId="27" fillId="4" borderId="16" xfId="0" applyNumberFormat="1" applyFont="1" applyFill="1" applyBorder="1" applyAlignment="1" applyProtection="1">
      <alignment horizontal="center" vertical="center"/>
      <protection locked="0" hidden="1"/>
    </xf>
    <xf numFmtId="0" fontId="33" fillId="6" borderId="18" xfId="0" applyFont="1" applyFill="1" applyBorder="1" applyAlignment="1" applyProtection="1">
      <alignment horizontal="center" vertical="center"/>
      <protection hidden="1"/>
    </xf>
    <xf numFmtId="0" fontId="6" fillId="2" borderId="0" xfId="0" applyFont="1" applyFill="1" applyBorder="1" applyAlignment="1" applyProtection="1">
      <alignment horizontal="justify" vertical="center" wrapText="1"/>
      <protection hidden="1"/>
    </xf>
    <xf numFmtId="0" fontId="30" fillId="2" borderId="0" xfId="0" applyFont="1" applyFill="1" applyBorder="1" applyAlignment="1" applyProtection="1">
      <alignment horizontal="justify" vertical="center" wrapText="1"/>
      <protection hidden="1"/>
    </xf>
    <xf numFmtId="0" fontId="9" fillId="2" borderId="0" xfId="0" quotePrefix="1" applyFont="1" applyFill="1" applyBorder="1" applyAlignment="1" applyProtection="1">
      <alignment horizontal="center" vertical="center" wrapText="1"/>
      <protection hidden="1"/>
    </xf>
    <xf numFmtId="0" fontId="9" fillId="2" borderId="0" xfId="0" applyFont="1" applyFill="1" applyBorder="1" applyAlignment="1" applyProtection="1">
      <alignment horizontal="center" vertical="center"/>
      <protection hidden="1"/>
    </xf>
    <xf numFmtId="0" fontId="6" fillId="6" borderId="16" xfId="0" applyFont="1" applyFill="1" applyBorder="1" applyAlignment="1" applyProtection="1">
      <alignment horizontal="right" vertical="center"/>
      <protection hidden="1"/>
    </xf>
    <xf numFmtId="0" fontId="6" fillId="2" borderId="22" xfId="0" applyFont="1" applyFill="1" applyBorder="1" applyAlignment="1" applyProtection="1">
      <alignment horizontal="justify" vertical="center" wrapText="1"/>
      <protection hidden="1"/>
    </xf>
    <xf numFmtId="0" fontId="22" fillId="2" borderId="0" xfId="0" applyFont="1" applyFill="1" applyAlignment="1" applyProtection="1">
      <alignment horizontal="justify" vertical="center" wrapText="1"/>
      <protection hidden="1"/>
    </xf>
    <xf numFmtId="0" fontId="6" fillId="2" borderId="0" xfId="0" applyFont="1" applyFill="1" applyAlignment="1" applyProtection="1">
      <alignment horizontal="justify" vertical="center" wrapText="1"/>
      <protection hidden="1"/>
    </xf>
    <xf numFmtId="0" fontId="56" fillId="7" borderId="23" xfId="0" applyFont="1" applyFill="1" applyBorder="1" applyAlignment="1" applyProtection="1">
      <alignment horizontal="center" vertical="center"/>
      <protection hidden="1"/>
    </xf>
    <xf numFmtId="0" fontId="56" fillId="7" borderId="24" xfId="0" applyFont="1" applyFill="1" applyBorder="1" applyAlignment="1" applyProtection="1">
      <alignment horizontal="center" vertical="center"/>
      <protection hidden="1"/>
    </xf>
    <xf numFmtId="0" fontId="22" fillId="6" borderId="16" xfId="0" applyFont="1" applyFill="1" applyBorder="1" applyAlignment="1" applyProtection="1">
      <alignment horizontal="center" vertical="center"/>
      <protection hidden="1"/>
    </xf>
    <xf numFmtId="0" fontId="6" fillId="2" borderId="25" xfId="0" applyFont="1" applyFill="1" applyBorder="1" applyAlignment="1" applyProtection="1">
      <alignment horizontal="justify" vertical="center"/>
      <protection hidden="1"/>
    </xf>
    <xf numFmtId="0" fontId="6" fillId="2" borderId="0" xfId="0" applyFont="1" applyFill="1" applyBorder="1" applyAlignment="1" applyProtection="1">
      <alignment horizontal="justify" vertical="center"/>
      <protection hidden="1"/>
    </xf>
    <xf numFmtId="0" fontId="6" fillId="2" borderId="22" xfId="0" applyFont="1" applyFill="1" applyBorder="1" applyAlignment="1" applyProtection="1">
      <alignment horizontal="justify" vertical="center"/>
      <protection hidden="1"/>
    </xf>
    <xf numFmtId="0" fontId="24" fillId="6" borderId="17" xfId="0" applyFont="1" applyFill="1" applyBorder="1" applyAlignment="1" applyProtection="1">
      <alignment horizontal="right" vertical="center"/>
      <protection hidden="1"/>
    </xf>
    <xf numFmtId="49" fontId="55" fillId="4" borderId="16" xfId="0" applyNumberFormat="1" applyFont="1" applyFill="1" applyBorder="1" applyAlignment="1" applyProtection="1">
      <alignment horizontal="center" vertical="center"/>
      <protection locked="0" hidden="1"/>
    </xf>
    <xf numFmtId="0" fontId="24" fillId="3" borderId="16" xfId="0" applyFont="1" applyFill="1" applyBorder="1" applyAlignment="1" applyProtection="1">
      <alignment horizontal="center" vertical="center" wrapText="1"/>
      <protection hidden="1"/>
    </xf>
    <xf numFmtId="0" fontId="24" fillId="3" borderId="16" xfId="0" applyFont="1" applyFill="1" applyBorder="1" applyAlignment="1" applyProtection="1">
      <alignment horizontal="center" vertical="center"/>
      <protection hidden="1"/>
    </xf>
    <xf numFmtId="0" fontId="6" fillId="2" borderId="0" xfId="0" applyFont="1" applyFill="1" applyAlignment="1" applyProtection="1">
      <alignment horizontal="justify" vertical="center"/>
      <protection hidden="1"/>
    </xf>
    <xf numFmtId="0" fontId="38" fillId="2" borderId="0" xfId="0" applyFont="1" applyFill="1" applyAlignment="1" applyProtection="1">
      <alignment horizontal="justify" wrapText="1"/>
      <protection hidden="1"/>
    </xf>
    <xf numFmtId="0" fontId="6" fillId="2" borderId="0" xfId="0" applyFont="1" applyFill="1" applyAlignment="1" applyProtection="1">
      <alignment horizontal="justify" wrapText="1"/>
      <protection hidden="1"/>
    </xf>
    <xf numFmtId="0" fontId="4" fillId="2" borderId="0" xfId="0" applyFont="1" applyFill="1" applyAlignment="1" applyProtection="1">
      <alignment horizontal="center" vertical="center"/>
      <protection hidden="1"/>
    </xf>
    <xf numFmtId="0" fontId="49" fillId="2" borderId="0" xfId="0" applyFont="1" applyFill="1" applyAlignment="1" applyProtection="1">
      <alignment horizontal="justify" vertical="center" wrapText="1"/>
      <protection hidden="1"/>
    </xf>
    <xf numFmtId="0" fontId="67" fillId="2" borderId="0" xfId="0" applyFont="1" applyFill="1" applyAlignment="1" applyProtection="1">
      <alignment horizontal="justify" vertical="center" wrapText="1"/>
      <protection hidden="1"/>
    </xf>
    <xf numFmtId="0" fontId="14" fillId="6" borderId="26" xfId="0" applyFont="1" applyFill="1" applyBorder="1" applyAlignment="1" applyProtection="1">
      <alignment horizontal="center" vertical="center" wrapText="1"/>
      <protection hidden="1"/>
    </xf>
    <xf numFmtId="0" fontId="14" fillId="6" borderId="27" xfId="0" applyFont="1" applyFill="1" applyBorder="1" applyAlignment="1" applyProtection="1">
      <alignment horizontal="center" vertical="center" wrapText="1"/>
      <protection hidden="1"/>
    </xf>
    <xf numFmtId="0" fontId="5" fillId="7" borderId="26" xfId="0" applyFont="1" applyFill="1" applyBorder="1" applyAlignment="1" applyProtection="1">
      <alignment horizontal="center" vertical="center"/>
      <protection locked="0" hidden="1"/>
    </xf>
    <xf numFmtId="0" fontId="5" fillId="7" borderId="27" xfId="0" applyFont="1" applyFill="1" applyBorder="1" applyAlignment="1" applyProtection="1">
      <alignment horizontal="center" vertical="center"/>
      <protection locked="0" hidden="1"/>
    </xf>
    <xf numFmtId="0" fontId="47" fillId="2" borderId="0" xfId="0" applyFont="1" applyFill="1" applyBorder="1" applyAlignment="1" applyProtection="1">
      <alignment horizontal="center" vertical="center"/>
      <protection hidden="1"/>
    </xf>
    <xf numFmtId="0" fontId="28" fillId="2" borderId="0" xfId="0" applyFont="1" applyFill="1" applyAlignment="1" applyProtection="1">
      <alignment horizontal="justify" vertical="center" wrapText="1"/>
      <protection hidden="1"/>
    </xf>
    <xf numFmtId="0" fontId="48" fillId="2" borderId="0" xfId="0" applyFont="1" applyFill="1" applyAlignment="1" applyProtection="1">
      <alignment horizontal="justify" vertical="center" wrapText="1"/>
      <protection hidden="1"/>
    </xf>
    <xf numFmtId="0" fontId="9" fillId="6" borderId="16" xfId="0" applyFont="1" applyFill="1" applyBorder="1" applyAlignment="1" applyProtection="1">
      <alignment horizontal="justify" vertical="center" wrapText="1"/>
      <protection hidden="1"/>
    </xf>
    <xf numFmtId="0" fontId="27" fillId="4" borderId="16" xfId="0" applyFont="1" applyFill="1" applyBorder="1" applyAlignment="1" applyProtection="1">
      <alignment horizontal="center" vertical="center"/>
      <protection locked="0" hidden="1"/>
    </xf>
    <xf numFmtId="0" fontId="11" fillId="5" borderId="9" xfId="0" applyFont="1" applyFill="1" applyBorder="1" applyAlignment="1" applyProtection="1">
      <alignment horizontal="center" vertical="center" wrapText="1"/>
      <protection hidden="1"/>
    </xf>
    <xf numFmtId="0" fontId="11" fillId="5" borderId="10" xfId="0" applyFont="1" applyFill="1" applyBorder="1" applyAlignment="1" applyProtection="1">
      <alignment horizontal="center" vertical="center" wrapText="1"/>
      <protection hidden="1"/>
    </xf>
    <xf numFmtId="0" fontId="11" fillId="5" borderId="11" xfId="0" applyFont="1" applyFill="1" applyBorder="1" applyAlignment="1" applyProtection="1">
      <alignment horizontal="center" vertical="center" wrapText="1"/>
      <protection hidden="1"/>
    </xf>
    <xf numFmtId="0" fontId="6" fillId="2" borderId="7" xfId="0" applyFont="1" applyFill="1" applyBorder="1" applyAlignment="1" applyProtection="1">
      <alignment horizontal="justify" vertical="center"/>
      <protection hidden="1"/>
    </xf>
    <xf numFmtId="0" fontId="6" fillId="2" borderId="28" xfId="0" applyFont="1" applyFill="1" applyBorder="1" applyAlignment="1" applyProtection="1">
      <alignment horizontal="justify" vertical="center"/>
      <protection hidden="1"/>
    </xf>
    <xf numFmtId="0" fontId="6" fillId="2" borderId="29" xfId="0" applyFont="1" applyFill="1" applyBorder="1" applyAlignment="1" applyProtection="1">
      <alignment horizontal="justify" vertical="center"/>
      <protection hidden="1"/>
    </xf>
    <xf numFmtId="0" fontId="9" fillId="2" borderId="30" xfId="0" quotePrefix="1" applyFont="1" applyFill="1" applyBorder="1" applyAlignment="1" applyProtection="1">
      <alignment horizontal="center" vertical="center" wrapText="1"/>
      <protection hidden="1"/>
    </xf>
    <xf numFmtId="0" fontId="9" fillId="2" borderId="30" xfId="0" applyFont="1" applyFill="1" applyBorder="1" applyAlignment="1" applyProtection="1">
      <alignment horizontal="center" vertical="center" wrapText="1"/>
      <protection hidden="1"/>
    </xf>
    <xf numFmtId="0" fontId="56" fillId="7" borderId="32" xfId="0" applyFont="1" applyFill="1" applyBorder="1" applyAlignment="1" applyProtection="1">
      <alignment horizontal="center" vertical="center"/>
      <protection hidden="1"/>
    </xf>
    <xf numFmtId="0" fontId="7" fillId="2" borderId="0" xfId="0" applyFont="1" applyFill="1" applyAlignment="1" applyProtection="1">
      <alignment horizontal="center" vertical="center"/>
      <protection hidden="1"/>
    </xf>
    <xf numFmtId="0" fontId="9" fillId="6" borderId="16" xfId="0" applyFont="1" applyFill="1" applyBorder="1" applyAlignment="1" applyProtection="1">
      <alignment horizontal="right" vertical="center" wrapText="1"/>
      <protection hidden="1"/>
    </xf>
    <xf numFmtId="0" fontId="69" fillId="4" borderId="33" xfId="0" applyFont="1" applyFill="1" applyBorder="1" applyAlignment="1" applyProtection="1">
      <alignment horizontal="justify" vertical="center" wrapText="1"/>
      <protection hidden="1"/>
    </xf>
    <xf numFmtId="0" fontId="69" fillId="4" borderId="34" xfId="0" applyFont="1" applyFill="1" applyBorder="1" applyAlignment="1" applyProtection="1">
      <alignment horizontal="justify" vertical="center" wrapText="1"/>
      <protection hidden="1"/>
    </xf>
    <xf numFmtId="0" fontId="69" fillId="4" borderId="35" xfId="0" applyFont="1" applyFill="1" applyBorder="1" applyAlignment="1" applyProtection="1">
      <alignment horizontal="justify" vertical="center" wrapText="1"/>
      <protection hidden="1"/>
    </xf>
    <xf numFmtId="0" fontId="69" fillId="4" borderId="25" xfId="0" applyFont="1" applyFill="1" applyBorder="1" applyAlignment="1" applyProtection="1">
      <alignment horizontal="justify" vertical="center" wrapText="1"/>
      <protection hidden="1"/>
    </xf>
    <xf numFmtId="0" fontId="69" fillId="4" borderId="0" xfId="0" applyFont="1" applyFill="1" applyBorder="1" applyAlignment="1" applyProtection="1">
      <alignment horizontal="justify" vertical="center" wrapText="1"/>
      <protection hidden="1"/>
    </xf>
    <xf numFmtId="0" fontId="69" fillId="4" borderId="5" xfId="0" applyFont="1" applyFill="1" applyBorder="1" applyAlignment="1" applyProtection="1">
      <alignment horizontal="justify" vertical="center" wrapText="1"/>
      <protection hidden="1"/>
    </xf>
    <xf numFmtId="0" fontId="69" fillId="4" borderId="36" xfId="0" applyFont="1" applyFill="1" applyBorder="1" applyAlignment="1" applyProtection="1">
      <alignment horizontal="justify" vertical="center" wrapText="1"/>
      <protection hidden="1"/>
    </xf>
    <xf numFmtId="0" fontId="69" fillId="4" borderId="37" xfId="0" applyFont="1" applyFill="1" applyBorder="1" applyAlignment="1" applyProtection="1">
      <alignment horizontal="justify" vertical="center" wrapText="1"/>
      <protection hidden="1"/>
    </xf>
    <xf numFmtId="0" fontId="69" fillId="4" borderId="38" xfId="0" applyFont="1" applyFill="1" applyBorder="1" applyAlignment="1" applyProtection="1">
      <alignment horizontal="justify" vertical="center" wrapText="1"/>
      <protection hidden="1"/>
    </xf>
    <xf numFmtId="0" fontId="7" fillId="6" borderId="19" xfId="0" applyFont="1" applyFill="1" applyBorder="1" applyAlignment="1" applyProtection="1">
      <alignment horizontal="center" vertical="center"/>
      <protection hidden="1"/>
    </xf>
    <xf numFmtId="0" fontId="7" fillId="6" borderId="21" xfId="0" applyFont="1" applyFill="1" applyBorder="1" applyAlignment="1" applyProtection="1">
      <alignment horizontal="center" vertical="center"/>
      <protection hidden="1"/>
    </xf>
    <xf numFmtId="0" fontId="14" fillId="2" borderId="0" xfId="0" quotePrefix="1" applyFont="1" applyFill="1" applyBorder="1" applyAlignment="1" applyProtection="1">
      <alignment horizontal="center"/>
      <protection hidden="1"/>
    </xf>
    <xf numFmtId="0" fontId="51" fillId="4" borderId="0" xfId="0" applyFont="1" applyFill="1" applyAlignment="1" applyProtection="1">
      <alignment horizontal="right" vertical="center"/>
      <protection hidden="1"/>
    </xf>
    <xf numFmtId="0" fontId="17" fillId="2" borderId="39" xfId="0" applyFont="1" applyFill="1" applyBorder="1" applyAlignment="1" applyProtection="1">
      <alignment horizontal="right" vertical="center"/>
      <protection hidden="1"/>
    </xf>
    <xf numFmtId="0" fontId="17" fillId="2" borderId="40" xfId="0" applyFont="1" applyFill="1" applyBorder="1" applyAlignment="1" applyProtection="1">
      <alignment horizontal="right" vertical="center"/>
      <protection hidden="1"/>
    </xf>
    <xf numFmtId="0" fontId="17" fillId="2" borderId="41" xfId="0" applyFont="1" applyFill="1" applyBorder="1" applyAlignment="1" applyProtection="1">
      <alignment horizontal="right" vertical="center"/>
      <protection hidden="1"/>
    </xf>
    <xf numFmtId="0" fontId="17" fillId="2" borderId="42" xfId="0" applyFont="1" applyFill="1" applyBorder="1" applyAlignment="1" applyProtection="1">
      <alignment horizontal="right" vertical="center"/>
      <protection hidden="1"/>
    </xf>
    <xf numFmtId="0" fontId="17" fillId="6" borderId="43" xfId="0" applyFont="1" applyFill="1" applyBorder="1" applyAlignment="1" applyProtection="1">
      <alignment horizontal="center" vertical="center"/>
      <protection hidden="1"/>
    </xf>
    <xf numFmtId="0" fontId="17" fillId="6" borderId="44" xfId="0" applyFont="1" applyFill="1" applyBorder="1" applyAlignment="1" applyProtection="1">
      <alignment horizontal="center" vertical="center"/>
      <protection hidden="1"/>
    </xf>
    <xf numFmtId="0" fontId="17" fillId="7" borderId="43" xfId="0" applyFont="1" applyFill="1" applyBorder="1" applyAlignment="1" applyProtection="1">
      <alignment horizontal="left" vertical="center"/>
      <protection hidden="1"/>
    </xf>
    <xf numFmtId="0" fontId="17" fillId="7" borderId="45" xfId="0" applyFont="1" applyFill="1" applyBorder="1" applyAlignment="1" applyProtection="1">
      <alignment horizontal="left" vertical="center"/>
      <protection hidden="1"/>
    </xf>
    <xf numFmtId="0" fontId="17" fillId="7" borderId="44" xfId="0" applyFont="1" applyFill="1" applyBorder="1" applyAlignment="1" applyProtection="1">
      <alignment horizontal="left" vertical="center"/>
      <protection hidden="1"/>
    </xf>
    <xf numFmtId="0" fontId="17" fillId="7" borderId="46" xfId="0" applyFont="1" applyFill="1" applyBorder="1" applyAlignment="1" applyProtection="1">
      <alignment horizontal="left" vertical="center"/>
      <protection hidden="1"/>
    </xf>
    <xf numFmtId="0" fontId="18" fillId="3" borderId="2" xfId="0" applyFont="1" applyFill="1" applyBorder="1" applyAlignment="1" applyProtection="1">
      <alignment horizontal="right" vertical="center"/>
      <protection hidden="1"/>
    </xf>
    <xf numFmtId="0" fontId="18" fillId="3" borderId="0" xfId="0" applyFont="1" applyFill="1" applyBorder="1" applyAlignment="1" applyProtection="1">
      <alignment horizontal="right" vertical="center"/>
      <protection hidden="1"/>
    </xf>
    <xf numFmtId="0" fontId="8" fillId="2" borderId="39" xfId="0" applyFont="1" applyFill="1" applyBorder="1" applyAlignment="1" applyProtection="1">
      <alignment horizontal="center" vertical="center" wrapText="1"/>
      <protection hidden="1"/>
    </xf>
    <xf numFmtId="0" fontId="8" fillId="2" borderId="40" xfId="0" applyFont="1" applyFill="1" applyBorder="1" applyAlignment="1" applyProtection="1">
      <alignment horizontal="center" vertical="center"/>
      <protection hidden="1"/>
    </xf>
    <xf numFmtId="0" fontId="8" fillId="2" borderId="41" xfId="0" applyFont="1" applyFill="1" applyBorder="1" applyAlignment="1" applyProtection="1">
      <alignment horizontal="center" vertical="center"/>
      <protection hidden="1"/>
    </xf>
    <xf numFmtId="0" fontId="8" fillId="2" borderId="42" xfId="0" applyFont="1" applyFill="1" applyBorder="1" applyAlignment="1" applyProtection="1">
      <alignment horizontal="center" vertical="center"/>
      <protection hidden="1"/>
    </xf>
    <xf numFmtId="10" fontId="17" fillId="6" borderId="43" xfId="1" applyNumberFormat="1" applyFont="1" applyFill="1" applyBorder="1" applyAlignment="1" applyProtection="1">
      <alignment horizontal="center" vertical="center"/>
      <protection hidden="1"/>
    </xf>
    <xf numFmtId="10" fontId="17" fillId="6" borderId="45" xfId="1" applyNumberFormat="1" applyFont="1" applyFill="1" applyBorder="1" applyAlignment="1" applyProtection="1">
      <alignment horizontal="center" vertical="center"/>
      <protection hidden="1"/>
    </xf>
    <xf numFmtId="10" fontId="17" fillId="6" borderId="44" xfId="1" applyNumberFormat="1" applyFont="1" applyFill="1" applyBorder="1" applyAlignment="1" applyProtection="1">
      <alignment horizontal="center" vertical="center"/>
      <protection hidden="1"/>
    </xf>
    <xf numFmtId="10" fontId="17" fillId="6" borderId="46" xfId="1" applyNumberFormat="1" applyFont="1" applyFill="1" applyBorder="1" applyAlignment="1" applyProtection="1">
      <alignment horizontal="center" vertical="center"/>
      <protection hidden="1"/>
    </xf>
    <xf numFmtId="0" fontId="62" fillId="6" borderId="0" xfId="0" applyFont="1" applyFill="1" applyBorder="1" applyAlignment="1" applyProtection="1">
      <alignment horizontal="center" vertical="center" wrapText="1"/>
      <protection hidden="1"/>
    </xf>
    <xf numFmtId="0" fontId="57" fillId="7" borderId="23" xfId="0" applyFont="1" applyFill="1" applyBorder="1" applyAlignment="1" applyProtection="1">
      <alignment horizontal="center" vertical="center"/>
      <protection hidden="1"/>
    </xf>
    <xf numFmtId="0" fontId="57" fillId="7" borderId="32" xfId="0" applyFont="1" applyFill="1" applyBorder="1" applyAlignment="1" applyProtection="1">
      <alignment horizontal="center" vertical="center"/>
      <protection hidden="1"/>
    </xf>
    <xf numFmtId="0" fontId="57" fillId="7" borderId="24" xfId="0" applyFont="1" applyFill="1" applyBorder="1" applyAlignment="1" applyProtection="1">
      <alignment horizontal="center" vertical="center"/>
      <protection hidden="1"/>
    </xf>
    <xf numFmtId="0" fontId="33" fillId="6" borderId="19" xfId="0" applyFont="1" applyFill="1" applyBorder="1" applyAlignment="1" applyProtection="1">
      <alignment horizontal="center" vertical="center" wrapText="1"/>
      <protection hidden="1"/>
    </xf>
    <xf numFmtId="0" fontId="33" fillId="6" borderId="18" xfId="0" applyFont="1" applyFill="1" applyBorder="1" applyAlignment="1" applyProtection="1">
      <alignment horizontal="center" vertical="center" wrapText="1"/>
      <protection hidden="1"/>
    </xf>
    <xf numFmtId="0" fontId="33" fillId="6" borderId="21" xfId="0" applyFont="1" applyFill="1" applyBorder="1" applyAlignment="1" applyProtection="1">
      <alignment horizontal="center" vertical="center" wrapText="1"/>
      <protection hidden="1"/>
    </xf>
    <xf numFmtId="0" fontId="49" fillId="2" borderId="0" xfId="0" applyFont="1" applyFill="1" applyAlignment="1" applyProtection="1">
      <alignment horizontal="justify" vertical="center"/>
      <protection hidden="1"/>
    </xf>
    <xf numFmtId="0" fontId="45" fillId="2" borderId="0" xfId="0" applyFont="1" applyFill="1" applyAlignment="1" applyProtection="1">
      <alignment horizontal="left"/>
      <protection hidden="1"/>
    </xf>
    <xf numFmtId="0" fontId="44" fillId="2" borderId="0" xfId="0" applyFont="1" applyFill="1" applyAlignment="1" applyProtection="1">
      <alignment horizontal="left"/>
      <protection hidden="1"/>
    </xf>
    <xf numFmtId="0" fontId="21" fillId="8" borderId="0" xfId="0" applyFont="1" applyFill="1" applyAlignment="1" applyProtection="1">
      <alignment horizontal="center" vertical="center"/>
      <protection hidden="1"/>
    </xf>
    <xf numFmtId="0" fontId="68" fillId="3" borderId="0" xfId="2" applyFont="1" applyFill="1" applyAlignment="1" applyProtection="1">
      <alignment horizontal="center" vertical="center"/>
      <protection hidden="1"/>
    </xf>
    <xf numFmtId="0" fontId="22" fillId="2" borderId="0" xfId="0" applyFont="1" applyFill="1" applyAlignment="1" applyProtection="1">
      <alignment horizontal="justify" vertical="center"/>
      <protection hidden="1"/>
    </xf>
    <xf numFmtId="0" fontId="8" fillId="2" borderId="0" xfId="0" applyFont="1" applyFill="1" applyAlignment="1" applyProtection="1">
      <alignment horizontal="justify" vertical="center"/>
      <protection hidden="1"/>
    </xf>
    <xf numFmtId="0" fontId="44" fillId="2" borderId="0" xfId="0" applyFont="1" applyFill="1" applyAlignment="1" applyProtection="1">
      <alignment horizontal="left" vertical="top"/>
      <protection hidden="1"/>
    </xf>
    <xf numFmtId="0" fontId="46" fillId="2" borderId="0" xfId="0" applyFont="1" applyFill="1" applyAlignment="1" applyProtection="1">
      <alignment horizontal="right" vertical="center"/>
      <protection hidden="1"/>
    </xf>
    <xf numFmtId="0" fontId="42" fillId="2" borderId="0" xfId="0" applyFont="1" applyFill="1" applyAlignment="1" applyProtection="1">
      <alignment horizontal="right" vertical="center"/>
      <protection hidden="1"/>
    </xf>
    <xf numFmtId="0" fontId="6" fillId="2" borderId="0" xfId="0" applyFont="1" applyFill="1" applyAlignment="1" applyProtection="1">
      <alignment horizontal="justify"/>
      <protection hidden="1"/>
    </xf>
    <xf numFmtId="0" fontId="50" fillId="2" borderId="0" xfId="0" applyFont="1" applyFill="1" applyAlignment="1" applyProtection="1">
      <alignment horizontal="justify" vertical="center" wrapText="1"/>
      <protection hidden="1"/>
    </xf>
  </cellXfs>
  <cellStyles count="3">
    <cellStyle name="Κανονικό" xfId="0" builtinId="0"/>
    <cellStyle name="Ποσοστό" xfId="1" builtinId="5"/>
    <cellStyle name="Υπερ-σύνδεση" xfId="2" builtinId="8"/>
  </cellStyles>
  <dxfs count="0"/>
  <tableStyles count="0" defaultTableStyle="TableStyleMedium9"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114300</xdr:colOff>
      <xdr:row>105</xdr:row>
      <xdr:rowOff>95250</xdr:rowOff>
    </xdr:from>
    <xdr:to>
      <xdr:col>5</xdr:col>
      <xdr:colOff>542925</xdr:colOff>
      <xdr:row>105</xdr:row>
      <xdr:rowOff>95250</xdr:rowOff>
    </xdr:to>
    <xdr:sp macro="" textlink="">
      <xdr:nvSpPr>
        <xdr:cNvPr id="1025" name="Line 1"/>
        <xdr:cNvSpPr>
          <a:spLocks noChangeShapeType="1"/>
        </xdr:cNvSpPr>
      </xdr:nvSpPr>
      <xdr:spPr bwMode="auto">
        <a:xfrm>
          <a:off x="2981325" y="17564100"/>
          <a:ext cx="428625" cy="0"/>
        </a:xfrm>
        <a:prstGeom prst="line">
          <a:avLst/>
        </a:prstGeom>
        <a:noFill/>
        <a:ln w="19050">
          <a:solidFill>
            <a:srgbClr val="FF0000"/>
          </a:solidFill>
          <a:round/>
          <a:headEnd/>
          <a:tailEnd type="triangle" w="med" len="med"/>
        </a:ln>
      </xdr:spPr>
    </xdr:sp>
    <xdr:clientData/>
  </xdr:twoCellAnchor>
  <xdr:twoCellAnchor>
    <xdr:from>
      <xdr:col>5</xdr:col>
      <xdr:colOff>104775</xdr:colOff>
      <xdr:row>121</xdr:row>
      <xdr:rowOff>114300</xdr:rowOff>
    </xdr:from>
    <xdr:to>
      <xdr:col>5</xdr:col>
      <xdr:colOff>533400</xdr:colOff>
      <xdr:row>121</xdr:row>
      <xdr:rowOff>114300</xdr:rowOff>
    </xdr:to>
    <xdr:sp macro="" textlink="">
      <xdr:nvSpPr>
        <xdr:cNvPr id="1027" name="Line 3"/>
        <xdr:cNvSpPr>
          <a:spLocks noChangeShapeType="1"/>
        </xdr:cNvSpPr>
      </xdr:nvSpPr>
      <xdr:spPr bwMode="auto">
        <a:xfrm>
          <a:off x="2971800" y="20212050"/>
          <a:ext cx="428625" cy="0"/>
        </a:xfrm>
        <a:prstGeom prst="line">
          <a:avLst/>
        </a:prstGeom>
        <a:noFill/>
        <a:ln w="19050">
          <a:solidFill>
            <a:srgbClr val="FF0000"/>
          </a:solidFill>
          <a:round/>
          <a:headEnd/>
          <a:tailEnd type="triangle" w="med" len="med"/>
        </a:ln>
      </xdr:spPr>
    </xdr:sp>
    <xdr:clientData/>
  </xdr:twoCellAnchor>
  <xdr:twoCellAnchor>
    <xdr:from>
      <xdr:col>5</xdr:col>
      <xdr:colOff>114300</xdr:colOff>
      <xdr:row>135</xdr:row>
      <xdr:rowOff>114300</xdr:rowOff>
    </xdr:from>
    <xdr:to>
      <xdr:col>5</xdr:col>
      <xdr:colOff>542925</xdr:colOff>
      <xdr:row>135</xdr:row>
      <xdr:rowOff>114300</xdr:rowOff>
    </xdr:to>
    <xdr:sp macro="" textlink="">
      <xdr:nvSpPr>
        <xdr:cNvPr id="1028" name="Line 4"/>
        <xdr:cNvSpPr>
          <a:spLocks noChangeShapeType="1"/>
        </xdr:cNvSpPr>
      </xdr:nvSpPr>
      <xdr:spPr bwMode="auto">
        <a:xfrm>
          <a:off x="2981325" y="22602825"/>
          <a:ext cx="428625" cy="0"/>
        </a:xfrm>
        <a:prstGeom prst="line">
          <a:avLst/>
        </a:prstGeom>
        <a:noFill/>
        <a:ln w="19050">
          <a:solidFill>
            <a:srgbClr val="FF0000"/>
          </a:solidFill>
          <a:round/>
          <a:headEnd/>
          <a:tailEnd type="triangle" w="med" len="med"/>
        </a:ln>
      </xdr:spPr>
    </xdr:sp>
    <xdr:clientData/>
  </xdr:twoCellAnchor>
  <xdr:twoCellAnchor>
    <xdr:from>
      <xdr:col>5</xdr:col>
      <xdr:colOff>114300</xdr:colOff>
      <xdr:row>156</xdr:row>
      <xdr:rowOff>114300</xdr:rowOff>
    </xdr:from>
    <xdr:to>
      <xdr:col>5</xdr:col>
      <xdr:colOff>542925</xdr:colOff>
      <xdr:row>156</xdr:row>
      <xdr:rowOff>114300</xdr:rowOff>
    </xdr:to>
    <xdr:sp macro="" textlink="">
      <xdr:nvSpPr>
        <xdr:cNvPr id="1029" name="Line 5"/>
        <xdr:cNvSpPr>
          <a:spLocks noChangeShapeType="1"/>
        </xdr:cNvSpPr>
      </xdr:nvSpPr>
      <xdr:spPr bwMode="auto">
        <a:xfrm>
          <a:off x="2981325" y="26165175"/>
          <a:ext cx="428625" cy="0"/>
        </a:xfrm>
        <a:prstGeom prst="line">
          <a:avLst/>
        </a:prstGeom>
        <a:noFill/>
        <a:ln w="19050">
          <a:solidFill>
            <a:srgbClr val="FF0000"/>
          </a:solidFill>
          <a:round/>
          <a:headEnd/>
          <a:tailEnd type="triangle" w="med" len="med"/>
        </a:ln>
      </xdr:spPr>
    </xdr:sp>
    <xdr:clientData/>
  </xdr:twoCellAnchor>
  <xdr:twoCellAnchor>
    <xdr:from>
      <xdr:col>5</xdr:col>
      <xdr:colOff>114300</xdr:colOff>
      <xdr:row>170</xdr:row>
      <xdr:rowOff>114300</xdr:rowOff>
    </xdr:from>
    <xdr:to>
      <xdr:col>5</xdr:col>
      <xdr:colOff>542925</xdr:colOff>
      <xdr:row>170</xdr:row>
      <xdr:rowOff>114300</xdr:rowOff>
    </xdr:to>
    <xdr:sp macro="" textlink="">
      <xdr:nvSpPr>
        <xdr:cNvPr id="1030" name="Line 6"/>
        <xdr:cNvSpPr>
          <a:spLocks noChangeShapeType="1"/>
        </xdr:cNvSpPr>
      </xdr:nvSpPr>
      <xdr:spPr bwMode="auto">
        <a:xfrm>
          <a:off x="2981325" y="28489275"/>
          <a:ext cx="428625" cy="0"/>
        </a:xfrm>
        <a:prstGeom prst="line">
          <a:avLst/>
        </a:prstGeom>
        <a:noFill/>
        <a:ln w="19050">
          <a:solidFill>
            <a:srgbClr val="FF0000"/>
          </a:solidFill>
          <a:round/>
          <a:headEnd/>
          <a:tailEnd type="triangle" w="med" len="med"/>
        </a:ln>
      </xdr:spPr>
    </xdr:sp>
    <xdr:clientData/>
  </xdr:twoCellAnchor>
  <xdr:twoCellAnchor>
    <xdr:from>
      <xdr:col>5</xdr:col>
      <xdr:colOff>76200</xdr:colOff>
      <xdr:row>183</xdr:row>
      <xdr:rowOff>123825</xdr:rowOff>
    </xdr:from>
    <xdr:to>
      <xdr:col>5</xdr:col>
      <xdr:colOff>533400</xdr:colOff>
      <xdr:row>186</xdr:row>
      <xdr:rowOff>85725</xdr:rowOff>
    </xdr:to>
    <xdr:sp macro="" textlink="">
      <xdr:nvSpPr>
        <xdr:cNvPr id="1036" name="Line 12"/>
        <xdr:cNvSpPr>
          <a:spLocks noChangeShapeType="1"/>
        </xdr:cNvSpPr>
      </xdr:nvSpPr>
      <xdr:spPr bwMode="auto">
        <a:xfrm flipV="1">
          <a:off x="2943225" y="30565725"/>
          <a:ext cx="457200" cy="457200"/>
        </a:xfrm>
        <a:prstGeom prst="line">
          <a:avLst/>
        </a:prstGeom>
        <a:noFill/>
        <a:ln w="19050">
          <a:solidFill>
            <a:srgbClr val="FF0000"/>
          </a:solidFill>
          <a:round/>
          <a:headEnd/>
          <a:tailEnd type="triangle" w="med" len="med"/>
        </a:ln>
      </xdr:spPr>
    </xdr:sp>
    <xdr:clientData/>
  </xdr:twoCellAnchor>
  <xdr:twoCellAnchor>
    <xdr:from>
      <xdr:col>4</xdr:col>
      <xdr:colOff>0</xdr:colOff>
      <xdr:row>189</xdr:row>
      <xdr:rowOff>85725</xdr:rowOff>
    </xdr:from>
    <xdr:to>
      <xdr:col>5</xdr:col>
      <xdr:colOff>581025</xdr:colOff>
      <xdr:row>191</xdr:row>
      <xdr:rowOff>28575</xdr:rowOff>
    </xdr:to>
    <xdr:grpSp>
      <xdr:nvGrpSpPr>
        <xdr:cNvPr id="1052" name="Group 28"/>
        <xdr:cNvGrpSpPr>
          <a:grpSpLocks/>
        </xdr:cNvGrpSpPr>
      </xdr:nvGrpSpPr>
      <xdr:grpSpPr bwMode="auto">
        <a:xfrm>
          <a:off x="2257425" y="31527750"/>
          <a:ext cx="1190625" cy="276225"/>
          <a:chOff x="237" y="2980"/>
          <a:chExt cx="125" cy="29"/>
        </a:xfrm>
      </xdr:grpSpPr>
      <xdr:sp macro="" textlink="">
        <xdr:nvSpPr>
          <xdr:cNvPr id="1037" name="Line 13"/>
          <xdr:cNvSpPr>
            <a:spLocks noChangeShapeType="1"/>
          </xdr:cNvSpPr>
        </xdr:nvSpPr>
        <xdr:spPr bwMode="auto">
          <a:xfrm>
            <a:off x="237" y="2980"/>
            <a:ext cx="0" cy="29"/>
          </a:xfrm>
          <a:prstGeom prst="line">
            <a:avLst/>
          </a:prstGeom>
          <a:noFill/>
          <a:ln w="19050">
            <a:solidFill>
              <a:srgbClr val="FF0000"/>
            </a:solidFill>
            <a:round/>
            <a:headEnd/>
            <a:tailEnd/>
          </a:ln>
        </xdr:spPr>
      </xdr:sp>
      <xdr:sp macro="" textlink="">
        <xdr:nvSpPr>
          <xdr:cNvPr id="1038" name="Line 14"/>
          <xdr:cNvSpPr>
            <a:spLocks noChangeShapeType="1"/>
          </xdr:cNvSpPr>
        </xdr:nvSpPr>
        <xdr:spPr bwMode="auto">
          <a:xfrm>
            <a:off x="237" y="3009"/>
            <a:ext cx="125" cy="0"/>
          </a:xfrm>
          <a:prstGeom prst="line">
            <a:avLst/>
          </a:prstGeom>
          <a:noFill/>
          <a:ln w="19050">
            <a:solidFill>
              <a:srgbClr val="FF0000"/>
            </a:solidFill>
            <a:round/>
            <a:headEnd/>
            <a:tailEnd type="triangle" w="med" len="med"/>
          </a:ln>
        </xdr:spPr>
      </xdr:sp>
    </xdr:grpSp>
    <xdr:clientData/>
  </xdr:twoCellAnchor>
  <xdr:twoCellAnchor>
    <xdr:from>
      <xdr:col>5</xdr:col>
      <xdr:colOff>114300</xdr:colOff>
      <xdr:row>206</xdr:row>
      <xdr:rowOff>114300</xdr:rowOff>
    </xdr:from>
    <xdr:to>
      <xdr:col>5</xdr:col>
      <xdr:colOff>542925</xdr:colOff>
      <xdr:row>206</xdr:row>
      <xdr:rowOff>114300</xdr:rowOff>
    </xdr:to>
    <xdr:sp macro="" textlink="">
      <xdr:nvSpPr>
        <xdr:cNvPr id="1039" name="Line 15"/>
        <xdr:cNvSpPr>
          <a:spLocks noChangeShapeType="1"/>
        </xdr:cNvSpPr>
      </xdr:nvSpPr>
      <xdr:spPr bwMode="auto">
        <a:xfrm>
          <a:off x="2981325" y="34337625"/>
          <a:ext cx="428625" cy="0"/>
        </a:xfrm>
        <a:prstGeom prst="line">
          <a:avLst/>
        </a:prstGeom>
        <a:noFill/>
        <a:ln w="19050">
          <a:solidFill>
            <a:srgbClr val="FF0000"/>
          </a:solidFill>
          <a:round/>
          <a:headEnd/>
          <a:tailEnd type="triangle" w="med" len="med"/>
        </a:ln>
      </xdr:spPr>
    </xdr:sp>
    <xdr:clientData/>
  </xdr:twoCellAnchor>
  <xdr:twoCellAnchor>
    <xdr:from>
      <xdr:col>5</xdr:col>
      <xdr:colOff>114300</xdr:colOff>
      <xdr:row>223</xdr:row>
      <xdr:rowOff>114300</xdr:rowOff>
    </xdr:from>
    <xdr:to>
      <xdr:col>5</xdr:col>
      <xdr:colOff>542925</xdr:colOff>
      <xdr:row>223</xdr:row>
      <xdr:rowOff>114300</xdr:rowOff>
    </xdr:to>
    <xdr:sp macro="" textlink="">
      <xdr:nvSpPr>
        <xdr:cNvPr id="1040" name="Line 16"/>
        <xdr:cNvSpPr>
          <a:spLocks noChangeShapeType="1"/>
        </xdr:cNvSpPr>
      </xdr:nvSpPr>
      <xdr:spPr bwMode="auto">
        <a:xfrm>
          <a:off x="2981325" y="37014150"/>
          <a:ext cx="428625" cy="0"/>
        </a:xfrm>
        <a:prstGeom prst="line">
          <a:avLst/>
        </a:prstGeom>
        <a:noFill/>
        <a:ln w="19050">
          <a:solidFill>
            <a:srgbClr val="FF0000"/>
          </a:solidFill>
          <a:round/>
          <a:headEnd/>
          <a:tailEnd type="triangle" w="med" len="med"/>
        </a:ln>
      </xdr:spPr>
    </xdr:sp>
    <xdr:clientData/>
  </xdr:twoCellAnchor>
  <xdr:twoCellAnchor>
    <xdr:from>
      <xdr:col>4</xdr:col>
      <xdr:colOff>57150</xdr:colOff>
      <xdr:row>246</xdr:row>
      <xdr:rowOff>95250</xdr:rowOff>
    </xdr:from>
    <xdr:to>
      <xdr:col>4</xdr:col>
      <xdr:colOff>371475</xdr:colOff>
      <xdr:row>248</xdr:row>
      <xdr:rowOff>76200</xdr:rowOff>
    </xdr:to>
    <xdr:sp macro="" textlink="">
      <xdr:nvSpPr>
        <xdr:cNvPr id="1042" name="Line 18"/>
        <xdr:cNvSpPr>
          <a:spLocks noChangeShapeType="1"/>
        </xdr:cNvSpPr>
      </xdr:nvSpPr>
      <xdr:spPr bwMode="auto">
        <a:xfrm>
          <a:off x="2314575" y="40614600"/>
          <a:ext cx="314325" cy="314325"/>
        </a:xfrm>
        <a:prstGeom prst="line">
          <a:avLst/>
        </a:prstGeom>
        <a:noFill/>
        <a:ln w="19050">
          <a:solidFill>
            <a:srgbClr val="FF0000"/>
          </a:solidFill>
          <a:round/>
          <a:headEnd/>
          <a:tailEnd type="triangle" w="med" len="med"/>
        </a:ln>
      </xdr:spPr>
    </xdr:sp>
    <xdr:clientData/>
  </xdr:twoCellAnchor>
  <xdr:twoCellAnchor>
    <xdr:from>
      <xdr:col>6</xdr:col>
      <xdr:colOff>190500</xdr:colOff>
      <xdr:row>246</xdr:row>
      <xdr:rowOff>114300</xdr:rowOff>
    </xdr:from>
    <xdr:to>
      <xdr:col>6</xdr:col>
      <xdr:colOff>514350</xdr:colOff>
      <xdr:row>248</xdr:row>
      <xdr:rowOff>95250</xdr:rowOff>
    </xdr:to>
    <xdr:sp macro="" textlink="">
      <xdr:nvSpPr>
        <xdr:cNvPr id="1044" name="Line 20"/>
        <xdr:cNvSpPr>
          <a:spLocks noChangeShapeType="1"/>
        </xdr:cNvSpPr>
      </xdr:nvSpPr>
      <xdr:spPr bwMode="auto">
        <a:xfrm flipH="1">
          <a:off x="3667125" y="40633650"/>
          <a:ext cx="323850" cy="314325"/>
        </a:xfrm>
        <a:prstGeom prst="line">
          <a:avLst/>
        </a:prstGeom>
        <a:noFill/>
        <a:ln w="19050">
          <a:solidFill>
            <a:srgbClr val="FF0000"/>
          </a:solidFill>
          <a:round/>
          <a:headEnd/>
          <a:tailEnd type="triangle" w="med" len="med"/>
        </a:ln>
      </xdr:spPr>
    </xdr:sp>
    <xdr:clientData/>
  </xdr:twoCellAnchor>
  <xdr:twoCellAnchor>
    <xdr:from>
      <xdr:col>4</xdr:col>
      <xdr:colOff>47625</xdr:colOff>
      <xdr:row>265</xdr:row>
      <xdr:rowOff>95250</xdr:rowOff>
    </xdr:from>
    <xdr:to>
      <xdr:col>4</xdr:col>
      <xdr:colOff>361950</xdr:colOff>
      <xdr:row>267</xdr:row>
      <xdr:rowOff>76200</xdr:rowOff>
    </xdr:to>
    <xdr:sp macro="" textlink="">
      <xdr:nvSpPr>
        <xdr:cNvPr id="1045" name="Line 21"/>
        <xdr:cNvSpPr>
          <a:spLocks noChangeShapeType="1"/>
        </xdr:cNvSpPr>
      </xdr:nvSpPr>
      <xdr:spPr bwMode="auto">
        <a:xfrm>
          <a:off x="2305050" y="43767375"/>
          <a:ext cx="314325" cy="314325"/>
        </a:xfrm>
        <a:prstGeom prst="line">
          <a:avLst/>
        </a:prstGeom>
        <a:noFill/>
        <a:ln w="19050">
          <a:solidFill>
            <a:srgbClr val="FF0000"/>
          </a:solidFill>
          <a:round/>
          <a:headEnd/>
          <a:tailEnd type="triangle" w="med" len="med"/>
        </a:ln>
      </xdr:spPr>
    </xdr:sp>
    <xdr:clientData/>
  </xdr:twoCellAnchor>
  <xdr:twoCellAnchor>
    <xdr:from>
      <xdr:col>6</xdr:col>
      <xdr:colOff>190500</xdr:colOff>
      <xdr:row>265</xdr:row>
      <xdr:rowOff>114300</xdr:rowOff>
    </xdr:from>
    <xdr:to>
      <xdr:col>6</xdr:col>
      <xdr:colOff>514350</xdr:colOff>
      <xdr:row>267</xdr:row>
      <xdr:rowOff>95250</xdr:rowOff>
    </xdr:to>
    <xdr:sp macro="" textlink="">
      <xdr:nvSpPr>
        <xdr:cNvPr id="1046" name="Line 22"/>
        <xdr:cNvSpPr>
          <a:spLocks noChangeShapeType="1"/>
        </xdr:cNvSpPr>
      </xdr:nvSpPr>
      <xdr:spPr bwMode="auto">
        <a:xfrm flipH="1">
          <a:off x="3667125" y="43786425"/>
          <a:ext cx="323850" cy="314325"/>
        </a:xfrm>
        <a:prstGeom prst="line">
          <a:avLst/>
        </a:prstGeom>
        <a:noFill/>
        <a:ln w="19050">
          <a:solidFill>
            <a:srgbClr val="FF0000"/>
          </a:solidFill>
          <a:round/>
          <a:headEnd/>
          <a:tailEnd type="triangle" w="med" len="med"/>
        </a:ln>
      </xdr:spPr>
    </xdr:sp>
    <xdr:clientData/>
  </xdr:twoCellAnchor>
  <xdr:twoCellAnchor>
    <xdr:from>
      <xdr:col>4</xdr:col>
      <xdr:colOff>85725</xdr:colOff>
      <xdr:row>289</xdr:row>
      <xdr:rowOff>95250</xdr:rowOff>
    </xdr:from>
    <xdr:to>
      <xdr:col>4</xdr:col>
      <xdr:colOff>400050</xdr:colOff>
      <xdr:row>291</xdr:row>
      <xdr:rowOff>76200</xdr:rowOff>
    </xdr:to>
    <xdr:sp macro="" textlink="">
      <xdr:nvSpPr>
        <xdr:cNvPr id="1047" name="Line 23"/>
        <xdr:cNvSpPr>
          <a:spLocks noChangeShapeType="1"/>
        </xdr:cNvSpPr>
      </xdr:nvSpPr>
      <xdr:spPr bwMode="auto">
        <a:xfrm>
          <a:off x="2343150" y="47577375"/>
          <a:ext cx="314325" cy="314325"/>
        </a:xfrm>
        <a:prstGeom prst="line">
          <a:avLst/>
        </a:prstGeom>
        <a:noFill/>
        <a:ln w="19050">
          <a:solidFill>
            <a:srgbClr val="FF0000"/>
          </a:solidFill>
          <a:round/>
          <a:headEnd/>
          <a:tailEnd type="triangle" w="med" len="med"/>
        </a:ln>
      </xdr:spPr>
    </xdr:sp>
    <xdr:clientData/>
  </xdr:twoCellAnchor>
  <xdr:twoCellAnchor>
    <xdr:from>
      <xdr:col>6</xdr:col>
      <xdr:colOff>190500</xdr:colOff>
      <xdr:row>289</xdr:row>
      <xdr:rowOff>114300</xdr:rowOff>
    </xdr:from>
    <xdr:to>
      <xdr:col>6</xdr:col>
      <xdr:colOff>514350</xdr:colOff>
      <xdr:row>291</xdr:row>
      <xdr:rowOff>95250</xdr:rowOff>
    </xdr:to>
    <xdr:sp macro="" textlink="">
      <xdr:nvSpPr>
        <xdr:cNvPr id="1048" name="Line 24"/>
        <xdr:cNvSpPr>
          <a:spLocks noChangeShapeType="1"/>
        </xdr:cNvSpPr>
      </xdr:nvSpPr>
      <xdr:spPr bwMode="auto">
        <a:xfrm flipH="1">
          <a:off x="3667125" y="47596425"/>
          <a:ext cx="323850" cy="314325"/>
        </a:xfrm>
        <a:prstGeom prst="line">
          <a:avLst/>
        </a:prstGeom>
        <a:noFill/>
        <a:ln w="19050">
          <a:solidFill>
            <a:srgbClr val="FF0000"/>
          </a:solidFill>
          <a:round/>
          <a:headEnd/>
          <a:tailEnd type="triangle" w="med" len="med"/>
        </a:ln>
      </xdr:spPr>
    </xdr:sp>
    <xdr:clientData/>
  </xdr:twoCellAnchor>
  <xdr:twoCellAnchor>
    <xdr:from>
      <xdr:col>5</xdr:col>
      <xdr:colOff>114300</xdr:colOff>
      <xdr:row>320</xdr:row>
      <xdr:rowOff>114300</xdr:rowOff>
    </xdr:from>
    <xdr:to>
      <xdr:col>5</xdr:col>
      <xdr:colOff>542925</xdr:colOff>
      <xdr:row>320</xdr:row>
      <xdr:rowOff>114300</xdr:rowOff>
    </xdr:to>
    <xdr:sp macro="" textlink="">
      <xdr:nvSpPr>
        <xdr:cNvPr id="1065" name="Line 41"/>
        <xdr:cNvSpPr>
          <a:spLocks noChangeShapeType="1"/>
        </xdr:cNvSpPr>
      </xdr:nvSpPr>
      <xdr:spPr bwMode="auto">
        <a:xfrm>
          <a:off x="2981325" y="52463700"/>
          <a:ext cx="428625" cy="0"/>
        </a:xfrm>
        <a:prstGeom prst="line">
          <a:avLst/>
        </a:prstGeom>
        <a:noFill/>
        <a:ln w="19050">
          <a:solidFill>
            <a:srgbClr val="FF0000"/>
          </a:solidFill>
          <a:round/>
          <a:headEnd/>
          <a:tailEnd type="triangle" w="med" len="med"/>
        </a:ln>
      </xdr:spPr>
    </xdr:sp>
    <xdr:clientData/>
  </xdr:twoCellAnchor>
  <xdr:twoCellAnchor>
    <xdr:from>
      <xdr:col>5</xdr:col>
      <xdr:colOff>114300</xdr:colOff>
      <xdr:row>336</xdr:row>
      <xdr:rowOff>114300</xdr:rowOff>
    </xdr:from>
    <xdr:to>
      <xdr:col>5</xdr:col>
      <xdr:colOff>542925</xdr:colOff>
      <xdr:row>336</xdr:row>
      <xdr:rowOff>114300</xdr:rowOff>
    </xdr:to>
    <xdr:sp macro="" textlink="">
      <xdr:nvSpPr>
        <xdr:cNvPr id="1074" name="Line 50"/>
        <xdr:cNvSpPr>
          <a:spLocks noChangeShapeType="1"/>
        </xdr:cNvSpPr>
      </xdr:nvSpPr>
      <xdr:spPr bwMode="auto">
        <a:xfrm>
          <a:off x="2981325" y="54968775"/>
          <a:ext cx="428625" cy="0"/>
        </a:xfrm>
        <a:prstGeom prst="line">
          <a:avLst/>
        </a:prstGeom>
        <a:noFill/>
        <a:ln w="19050">
          <a:solidFill>
            <a:srgbClr val="FF0000"/>
          </a:solidFill>
          <a:round/>
          <a:headEnd/>
          <a:tailEnd type="triangle" w="med" len="med"/>
        </a:ln>
      </xdr:spPr>
    </xdr:sp>
    <xdr:clientData/>
  </xdr:twoCellAnchor>
  <xdr:twoCellAnchor>
    <xdr:from>
      <xdr:col>10</xdr:col>
      <xdr:colOff>342900</xdr:colOff>
      <xdr:row>10</xdr:row>
      <xdr:rowOff>76200</xdr:rowOff>
    </xdr:from>
    <xdr:to>
      <xdr:col>14</xdr:col>
      <xdr:colOff>133350</xdr:colOff>
      <xdr:row>14</xdr:row>
      <xdr:rowOff>76200</xdr:rowOff>
    </xdr:to>
    <xdr:grpSp>
      <xdr:nvGrpSpPr>
        <xdr:cNvPr id="1156" name="Group 132"/>
        <xdr:cNvGrpSpPr>
          <a:grpSpLocks/>
        </xdr:cNvGrpSpPr>
      </xdr:nvGrpSpPr>
      <xdr:grpSpPr bwMode="auto">
        <a:xfrm>
          <a:off x="6362700" y="1714500"/>
          <a:ext cx="2028825" cy="647700"/>
          <a:chOff x="668" y="186"/>
          <a:chExt cx="213" cy="68"/>
        </a:xfrm>
      </xdr:grpSpPr>
      <xdr:sp macro="" textlink="">
        <xdr:nvSpPr>
          <xdr:cNvPr id="1092" name="AutoShape 68"/>
          <xdr:cNvSpPr>
            <a:spLocks noChangeArrowheads="1"/>
          </xdr:cNvSpPr>
        </xdr:nvSpPr>
        <xdr:spPr bwMode="auto">
          <a:xfrm>
            <a:off x="668" y="186"/>
            <a:ext cx="213" cy="68"/>
          </a:xfrm>
          <a:prstGeom prst="rightArrow">
            <a:avLst>
              <a:gd name="adj1" fmla="val 50000"/>
              <a:gd name="adj2" fmla="val 78309"/>
            </a:avLst>
          </a:prstGeom>
          <a:gradFill rotWithShape="1">
            <a:gsLst>
              <a:gs pos="0">
                <a:srgbClr val="003300"/>
              </a:gs>
              <a:gs pos="100000">
                <a:srgbClr val="003300">
                  <a:gamma/>
                  <a:shade val="0"/>
                  <a:invGamma/>
                </a:srgbClr>
              </a:gs>
            </a:gsLst>
            <a:lin ang="5400000" scaled="1"/>
          </a:gradFill>
          <a:ln w="9525">
            <a:solidFill>
              <a:srgbClr val="FFFF00"/>
            </a:solidFill>
            <a:miter lim="800000"/>
            <a:headEnd/>
            <a:tailEnd/>
          </a:ln>
        </xdr:spPr>
      </xdr:sp>
      <xdr:sp macro="" textlink="">
        <xdr:nvSpPr>
          <xdr:cNvPr id="1093" name="Text Box 69"/>
          <xdr:cNvSpPr txBox="1">
            <a:spLocks noChangeArrowheads="1"/>
          </xdr:cNvSpPr>
        </xdr:nvSpPr>
        <xdr:spPr bwMode="auto">
          <a:xfrm>
            <a:off x="709" y="210"/>
            <a:ext cx="86" cy="22"/>
          </a:xfrm>
          <a:prstGeom prst="rect">
            <a:avLst/>
          </a:prstGeom>
          <a:gradFill rotWithShape="1">
            <a:gsLst>
              <a:gs pos="0">
                <a:srgbClr val="003300"/>
              </a:gs>
              <a:gs pos="100000">
                <a:srgbClr val="003300">
                  <a:gamma/>
                  <a:shade val="0"/>
                  <a:invGamma/>
                </a:srgbClr>
              </a:gs>
            </a:gsLst>
            <a:lin ang="5400000" scaled="1"/>
          </a:gradFill>
          <a:ln w="9525">
            <a:noFill/>
            <a:miter lim="800000"/>
            <a:headEnd/>
            <a:tailEnd/>
          </a:ln>
        </xdr:spPr>
        <xdr:txBody>
          <a:bodyPr vertOverflow="clip" wrap="square" lIns="36576" tIns="27432" rIns="0" bIns="0" anchor="t" upright="1"/>
          <a:lstStyle/>
          <a:p>
            <a:pPr algn="l" rtl="0">
              <a:defRPr sz="1000"/>
            </a:pPr>
            <a:r>
              <a:rPr lang="el-GR" sz="1200" b="1" i="0" strike="noStrike">
                <a:solidFill>
                  <a:srgbClr val="FF6600"/>
                </a:solidFill>
                <a:latin typeface="Arial"/>
                <a:cs typeface="Arial"/>
              </a:rPr>
              <a:t>ΒΟΗΘΕΙΑ</a:t>
            </a:r>
          </a:p>
        </xdr:txBody>
      </xdr:sp>
    </xdr:grpSp>
    <xdr:clientData/>
  </xdr:twoCellAnchor>
  <xdr:twoCellAnchor>
    <xdr:from>
      <xdr:col>14</xdr:col>
      <xdr:colOff>28575</xdr:colOff>
      <xdr:row>31</xdr:row>
      <xdr:rowOff>57150</xdr:rowOff>
    </xdr:from>
    <xdr:to>
      <xdr:col>23</xdr:col>
      <xdr:colOff>428625</xdr:colOff>
      <xdr:row>36</xdr:row>
      <xdr:rowOff>85725</xdr:rowOff>
    </xdr:to>
    <xdr:grpSp>
      <xdr:nvGrpSpPr>
        <xdr:cNvPr id="1102" name="Group 78"/>
        <xdr:cNvGrpSpPr>
          <a:grpSpLocks/>
        </xdr:cNvGrpSpPr>
      </xdr:nvGrpSpPr>
      <xdr:grpSpPr bwMode="auto">
        <a:xfrm>
          <a:off x="8286750" y="5381625"/>
          <a:ext cx="5276850" cy="542925"/>
          <a:chOff x="870" y="571"/>
          <a:chExt cx="554" cy="57"/>
        </a:xfrm>
      </xdr:grpSpPr>
      <xdr:sp macro="" textlink="">
        <xdr:nvSpPr>
          <xdr:cNvPr id="1095" name="Text Box 71"/>
          <xdr:cNvSpPr txBox="1">
            <a:spLocks noChangeArrowheads="1"/>
          </xdr:cNvSpPr>
        </xdr:nvSpPr>
        <xdr:spPr bwMode="auto">
          <a:xfrm>
            <a:off x="870" y="575"/>
            <a:ext cx="73" cy="44"/>
          </a:xfrm>
          <a:prstGeom prst="rect">
            <a:avLst/>
          </a:prstGeom>
          <a:gradFill rotWithShape="0">
            <a:gsLst>
              <a:gs pos="0">
                <a:srgbClr val="FF9900"/>
              </a:gs>
              <a:gs pos="100000">
                <a:srgbClr val="FF9900">
                  <a:gamma/>
                  <a:shade val="79608"/>
                  <a:invGamma/>
                </a:srgbClr>
              </a:gs>
            </a:gsLst>
            <a:lin ang="2700000" scaled="1"/>
          </a:gradFill>
          <a:ln w="9525">
            <a:solidFill>
              <a:srgbClr val="000000"/>
            </a:solidFill>
            <a:miter lim="800000"/>
            <a:headEnd/>
            <a:tailEnd/>
          </a:ln>
        </xdr:spPr>
        <xdr:txBody>
          <a:bodyPr vertOverflow="clip" wrap="square" lIns="36576" tIns="22860" rIns="36576" bIns="0" anchor="t" upright="1"/>
          <a:lstStyle/>
          <a:p>
            <a:pPr algn="ctr" rtl="0">
              <a:defRPr sz="1000"/>
            </a:pPr>
            <a:r>
              <a:rPr lang="el-GR" sz="1200" b="0" i="0" strike="noStrike">
                <a:solidFill>
                  <a:srgbClr val="000000"/>
                </a:solidFill>
                <a:latin typeface="Arial"/>
                <a:cs typeface="Arial"/>
              </a:rPr>
              <a:t>Διάλυμα</a:t>
            </a:r>
          </a:p>
          <a:p>
            <a:pPr algn="ctr" rtl="0">
              <a:defRPr sz="1000"/>
            </a:pPr>
            <a:r>
              <a:rPr lang="el-GR" sz="1200" b="1" i="0" strike="noStrike">
                <a:solidFill>
                  <a:srgbClr val="000000"/>
                </a:solidFill>
                <a:latin typeface="Arial"/>
                <a:cs typeface="Arial"/>
              </a:rPr>
              <a:t>3%</a:t>
            </a:r>
            <a:r>
              <a:rPr lang="en-US" sz="1200" b="1" i="0" strike="noStrike">
                <a:solidFill>
                  <a:srgbClr val="000000"/>
                </a:solidFill>
                <a:latin typeface="Arial"/>
                <a:cs typeface="Arial"/>
              </a:rPr>
              <a:t>w/w</a:t>
            </a:r>
          </a:p>
        </xdr:txBody>
      </xdr:sp>
      <xdr:sp macro="" textlink="">
        <xdr:nvSpPr>
          <xdr:cNvPr id="1096" name="AutoShape 72"/>
          <xdr:cNvSpPr>
            <a:spLocks noChangeArrowheads="1"/>
          </xdr:cNvSpPr>
        </xdr:nvSpPr>
        <xdr:spPr bwMode="auto">
          <a:xfrm>
            <a:off x="951" y="590"/>
            <a:ext cx="36" cy="18"/>
          </a:xfrm>
          <a:prstGeom prst="rightArrow">
            <a:avLst>
              <a:gd name="adj1" fmla="val 50000"/>
              <a:gd name="adj2" fmla="val 50000"/>
            </a:avLst>
          </a:prstGeom>
          <a:solidFill>
            <a:srgbClr val="FF0000"/>
          </a:solidFill>
          <a:ln w="9525">
            <a:solidFill>
              <a:srgbClr val="000000"/>
            </a:solidFill>
            <a:miter lim="800000"/>
            <a:headEnd/>
            <a:tailEnd/>
          </a:ln>
        </xdr:spPr>
      </xdr:sp>
      <xdr:sp macro="" textlink="">
        <xdr:nvSpPr>
          <xdr:cNvPr id="1097" name="Text Box 73"/>
          <xdr:cNvSpPr txBox="1">
            <a:spLocks noChangeArrowheads="1"/>
          </xdr:cNvSpPr>
        </xdr:nvSpPr>
        <xdr:spPr bwMode="auto">
          <a:xfrm>
            <a:off x="997" y="571"/>
            <a:ext cx="427" cy="57"/>
          </a:xfrm>
          <a:prstGeom prst="rect">
            <a:avLst/>
          </a:prstGeom>
          <a:gradFill rotWithShape="0">
            <a:gsLst>
              <a:gs pos="0">
                <a:srgbClr val="003366"/>
              </a:gs>
              <a:gs pos="100000">
                <a:srgbClr val="003366">
                  <a:gamma/>
                  <a:shade val="75294"/>
                  <a:invGamma/>
                </a:srgbClr>
              </a:gs>
            </a:gsLst>
            <a:lin ang="2700000" scaled="1"/>
          </a:gradFill>
          <a:ln w="9525">
            <a:solidFill>
              <a:srgbClr val="000000"/>
            </a:solidFill>
            <a:miter lim="800000"/>
            <a:headEnd/>
            <a:tailEnd/>
          </a:ln>
        </xdr:spPr>
        <xdr:txBody>
          <a:bodyPr vertOverflow="clip" wrap="square" lIns="36576" tIns="22860" rIns="36576" bIns="0" anchor="t" upright="1"/>
          <a:lstStyle/>
          <a:p>
            <a:pPr algn="ctr" rtl="0">
              <a:defRPr sz="1000"/>
            </a:pPr>
            <a:endParaRPr lang="el-GR" sz="1200" b="0" i="0" strike="noStrike">
              <a:solidFill>
                <a:schemeClr val="bg1"/>
              </a:solidFill>
              <a:latin typeface="Arial"/>
              <a:cs typeface="Arial"/>
            </a:endParaRPr>
          </a:p>
          <a:p>
            <a:pPr algn="ctr" rtl="0">
              <a:defRPr sz="1000"/>
            </a:pPr>
            <a:r>
              <a:rPr lang="el-GR" sz="1200" b="0" i="0" strike="noStrike">
                <a:solidFill>
                  <a:schemeClr val="bg1"/>
                </a:solidFill>
                <a:latin typeface="Arial"/>
                <a:cs typeface="Arial"/>
              </a:rPr>
              <a:t>Σε </a:t>
            </a:r>
            <a:r>
              <a:rPr lang="el-GR" sz="1200" b="1" i="0" strike="noStrike">
                <a:solidFill>
                  <a:srgbClr val="FF6600"/>
                </a:solidFill>
                <a:latin typeface="Arial"/>
                <a:cs typeface="Arial"/>
              </a:rPr>
              <a:t>100</a:t>
            </a:r>
            <a:r>
              <a:rPr lang="en-US" sz="1200" b="1" i="0" strike="noStrike">
                <a:solidFill>
                  <a:srgbClr val="FF6600"/>
                </a:solidFill>
                <a:latin typeface="Arial"/>
                <a:cs typeface="Arial"/>
              </a:rPr>
              <a:t>g </a:t>
            </a:r>
            <a:r>
              <a:rPr lang="el-GR" sz="1200" b="1" i="0" strike="noStrike">
                <a:solidFill>
                  <a:srgbClr val="FF6600"/>
                </a:solidFill>
                <a:latin typeface="Arial"/>
                <a:cs typeface="Arial"/>
              </a:rPr>
              <a:t>διαλύματος</a:t>
            </a:r>
            <a:r>
              <a:rPr lang="el-GR" sz="1200" b="0" i="0" strike="noStrike">
                <a:solidFill>
                  <a:schemeClr val="bg1"/>
                </a:solidFill>
                <a:latin typeface="Arial"/>
                <a:cs typeface="Arial"/>
              </a:rPr>
              <a:t> περιέχονται </a:t>
            </a:r>
            <a:r>
              <a:rPr lang="el-GR" sz="1200" b="1" i="0" strike="noStrike">
                <a:solidFill>
                  <a:srgbClr val="FF6600"/>
                </a:solidFill>
                <a:latin typeface="Arial"/>
                <a:cs typeface="Arial"/>
              </a:rPr>
              <a:t>3</a:t>
            </a:r>
            <a:r>
              <a:rPr lang="en-US" sz="1200" b="1" i="0" strike="noStrike">
                <a:solidFill>
                  <a:srgbClr val="FF6600"/>
                </a:solidFill>
                <a:latin typeface="Arial"/>
                <a:cs typeface="Arial"/>
              </a:rPr>
              <a:t>g </a:t>
            </a:r>
            <a:r>
              <a:rPr lang="el-GR" sz="1200" b="1" i="0" strike="noStrike">
                <a:solidFill>
                  <a:srgbClr val="FF6600"/>
                </a:solidFill>
                <a:latin typeface="Arial"/>
                <a:cs typeface="Arial"/>
              </a:rPr>
              <a:t>διαλυμένης ουσίας.</a:t>
            </a:r>
          </a:p>
        </xdr:txBody>
      </xdr:sp>
    </xdr:grpSp>
    <xdr:clientData/>
  </xdr:twoCellAnchor>
  <xdr:twoCellAnchor>
    <xdr:from>
      <xdr:col>14</xdr:col>
      <xdr:colOff>28575</xdr:colOff>
      <xdr:row>26</xdr:row>
      <xdr:rowOff>133350</xdr:rowOff>
    </xdr:from>
    <xdr:to>
      <xdr:col>18</xdr:col>
      <xdr:colOff>295275</xdr:colOff>
      <xdr:row>27</xdr:row>
      <xdr:rowOff>161925</xdr:rowOff>
    </xdr:to>
    <xdr:sp macro="" textlink="">
      <xdr:nvSpPr>
        <xdr:cNvPr id="1098" name="Text Box 74"/>
        <xdr:cNvSpPr txBox="1">
          <a:spLocks noChangeArrowheads="1"/>
        </xdr:cNvSpPr>
      </xdr:nvSpPr>
      <xdr:spPr bwMode="auto">
        <a:xfrm>
          <a:off x="8286750" y="4552950"/>
          <a:ext cx="2095500" cy="209550"/>
        </a:xfrm>
        <a:prstGeom prst="rect">
          <a:avLst/>
        </a:prstGeom>
        <a:solidFill>
          <a:srgbClr val="800000"/>
        </a:solidFill>
        <a:ln w="9525">
          <a:solidFill>
            <a:srgbClr val="FFFF99"/>
          </a:solidFill>
          <a:miter lim="800000"/>
          <a:headEnd/>
          <a:tailEnd/>
        </a:ln>
      </xdr:spPr>
      <xdr:txBody>
        <a:bodyPr vertOverflow="clip" wrap="square" lIns="27432" tIns="27432" rIns="27432" bIns="27432" anchor="ctr" upright="1"/>
        <a:lstStyle/>
        <a:p>
          <a:pPr algn="ctr" rtl="0">
            <a:defRPr sz="1000"/>
          </a:pPr>
          <a:r>
            <a:rPr lang="el-GR" sz="1100" b="1" i="0" strike="noStrike">
              <a:solidFill>
                <a:srgbClr val="FFFF99"/>
              </a:solidFill>
              <a:latin typeface="Arial"/>
              <a:cs typeface="Arial"/>
            </a:rPr>
            <a:t>Εκατοστιαίες περιεκτικότητες</a:t>
          </a:r>
        </a:p>
      </xdr:txBody>
    </xdr:sp>
    <xdr:clientData/>
  </xdr:twoCellAnchor>
  <xdr:twoCellAnchor>
    <xdr:from>
      <xdr:col>14</xdr:col>
      <xdr:colOff>19050</xdr:colOff>
      <xdr:row>30</xdr:row>
      <xdr:rowOff>38100</xdr:rowOff>
    </xdr:from>
    <xdr:to>
      <xdr:col>16</xdr:col>
      <xdr:colOff>228600</xdr:colOff>
      <xdr:row>31</xdr:row>
      <xdr:rowOff>38100</xdr:rowOff>
    </xdr:to>
    <xdr:sp macro="" textlink="">
      <xdr:nvSpPr>
        <xdr:cNvPr id="1100" name="Text Box 76"/>
        <xdr:cNvSpPr txBox="1">
          <a:spLocks noChangeArrowheads="1"/>
        </xdr:cNvSpPr>
      </xdr:nvSpPr>
      <xdr:spPr bwMode="auto">
        <a:xfrm>
          <a:off x="8277225" y="5181600"/>
          <a:ext cx="819150" cy="180975"/>
        </a:xfrm>
        <a:prstGeom prst="rect">
          <a:avLst/>
        </a:prstGeom>
        <a:gradFill rotWithShape="1">
          <a:gsLst>
            <a:gs pos="0">
              <a:srgbClr val="99CC00"/>
            </a:gs>
            <a:gs pos="100000">
              <a:srgbClr val="99CC00">
                <a:gamma/>
                <a:shade val="46275"/>
                <a:invGamma/>
              </a:srgbClr>
            </a:gs>
          </a:gsLst>
          <a:lin ang="2700000" scaled="1"/>
        </a:gradFill>
        <a:ln w="9525">
          <a:solidFill>
            <a:srgbClr val="000000"/>
          </a:solidFill>
          <a:miter lim="800000"/>
          <a:headEnd/>
          <a:tailEnd/>
        </a:ln>
      </xdr:spPr>
      <xdr:txBody>
        <a:bodyPr vertOverflow="clip" wrap="square" lIns="27432" tIns="22860" rIns="27432" bIns="22860" anchor="ctr" upright="1"/>
        <a:lstStyle/>
        <a:p>
          <a:pPr algn="ctr" rtl="0">
            <a:defRPr sz="1000"/>
          </a:pPr>
          <a:r>
            <a:rPr lang="el-GR" sz="1000" b="1" i="0" strike="noStrike">
              <a:solidFill>
                <a:srgbClr val="000000"/>
              </a:solidFill>
              <a:latin typeface="Arial"/>
              <a:cs typeface="Arial"/>
            </a:rPr>
            <a:t>Παράδειγμα</a:t>
          </a:r>
        </a:p>
      </xdr:txBody>
    </xdr:sp>
    <xdr:clientData/>
  </xdr:twoCellAnchor>
  <xdr:twoCellAnchor>
    <xdr:from>
      <xdr:col>13</xdr:col>
      <xdr:colOff>409575</xdr:colOff>
      <xdr:row>28</xdr:row>
      <xdr:rowOff>28575</xdr:rowOff>
    </xdr:from>
    <xdr:to>
      <xdr:col>13</xdr:col>
      <xdr:colOff>533400</xdr:colOff>
      <xdr:row>28</xdr:row>
      <xdr:rowOff>152400</xdr:rowOff>
    </xdr:to>
    <xdr:sp macro="" textlink="">
      <xdr:nvSpPr>
        <xdr:cNvPr id="1101" name="Oval 77"/>
        <xdr:cNvSpPr>
          <a:spLocks noChangeArrowheads="1"/>
        </xdr:cNvSpPr>
      </xdr:nvSpPr>
      <xdr:spPr bwMode="auto">
        <a:xfrm>
          <a:off x="8058150" y="4810125"/>
          <a:ext cx="123825" cy="123825"/>
        </a:xfrm>
        <a:prstGeom prst="ellipse">
          <a:avLst/>
        </a:prstGeom>
        <a:gradFill rotWithShape="0">
          <a:gsLst>
            <a:gs pos="0">
              <a:srgbClr val="FF0000"/>
            </a:gs>
            <a:gs pos="100000">
              <a:srgbClr val="FF0000">
                <a:gamma/>
                <a:shade val="62353"/>
                <a:invGamma/>
              </a:srgbClr>
            </a:gs>
          </a:gsLst>
          <a:lin ang="2700000" scaled="1"/>
        </a:gradFill>
        <a:ln w="9525">
          <a:solidFill>
            <a:srgbClr val="000000"/>
          </a:solidFill>
          <a:round/>
          <a:headEnd/>
          <a:tailEnd/>
        </a:ln>
      </xdr:spPr>
    </xdr:sp>
    <xdr:clientData/>
  </xdr:twoCellAnchor>
  <xdr:twoCellAnchor>
    <xdr:from>
      <xdr:col>13</xdr:col>
      <xdr:colOff>409575</xdr:colOff>
      <xdr:row>39</xdr:row>
      <xdr:rowOff>28575</xdr:rowOff>
    </xdr:from>
    <xdr:to>
      <xdr:col>13</xdr:col>
      <xdr:colOff>533400</xdr:colOff>
      <xdr:row>39</xdr:row>
      <xdr:rowOff>152400</xdr:rowOff>
    </xdr:to>
    <xdr:sp macro="" textlink="">
      <xdr:nvSpPr>
        <xdr:cNvPr id="1103" name="Oval 79"/>
        <xdr:cNvSpPr>
          <a:spLocks noChangeArrowheads="1"/>
        </xdr:cNvSpPr>
      </xdr:nvSpPr>
      <xdr:spPr bwMode="auto">
        <a:xfrm>
          <a:off x="8058150" y="6353175"/>
          <a:ext cx="123825" cy="123825"/>
        </a:xfrm>
        <a:prstGeom prst="ellipse">
          <a:avLst/>
        </a:prstGeom>
        <a:gradFill rotWithShape="0">
          <a:gsLst>
            <a:gs pos="0">
              <a:srgbClr val="FF0000"/>
            </a:gs>
            <a:gs pos="100000">
              <a:srgbClr val="FF0000">
                <a:gamma/>
                <a:shade val="62353"/>
                <a:invGamma/>
              </a:srgbClr>
            </a:gs>
          </a:gsLst>
          <a:lin ang="2700000" scaled="1"/>
        </a:gradFill>
        <a:ln w="9525">
          <a:solidFill>
            <a:srgbClr val="000000"/>
          </a:solidFill>
          <a:round/>
          <a:headEnd/>
          <a:tailEnd/>
        </a:ln>
      </xdr:spPr>
    </xdr:sp>
    <xdr:clientData/>
  </xdr:twoCellAnchor>
  <xdr:twoCellAnchor>
    <xdr:from>
      <xdr:col>14</xdr:col>
      <xdr:colOff>28575</xdr:colOff>
      <xdr:row>42</xdr:row>
      <xdr:rowOff>95250</xdr:rowOff>
    </xdr:from>
    <xdr:to>
      <xdr:col>23</xdr:col>
      <xdr:colOff>523875</xdr:colOff>
      <xdr:row>45</xdr:row>
      <xdr:rowOff>114300</xdr:rowOff>
    </xdr:to>
    <xdr:grpSp>
      <xdr:nvGrpSpPr>
        <xdr:cNvPr id="1111" name="Group 87"/>
        <xdr:cNvGrpSpPr>
          <a:grpSpLocks/>
        </xdr:cNvGrpSpPr>
      </xdr:nvGrpSpPr>
      <xdr:grpSpPr bwMode="auto">
        <a:xfrm>
          <a:off x="8286750" y="6905625"/>
          <a:ext cx="5372100" cy="542925"/>
          <a:chOff x="870" y="731"/>
          <a:chExt cx="564" cy="57"/>
        </a:xfrm>
      </xdr:grpSpPr>
      <xdr:sp macro="" textlink="">
        <xdr:nvSpPr>
          <xdr:cNvPr id="1106" name="Text Box 82"/>
          <xdr:cNvSpPr txBox="1">
            <a:spLocks noChangeArrowheads="1"/>
          </xdr:cNvSpPr>
        </xdr:nvSpPr>
        <xdr:spPr bwMode="auto">
          <a:xfrm>
            <a:off x="870" y="735"/>
            <a:ext cx="73" cy="44"/>
          </a:xfrm>
          <a:prstGeom prst="rect">
            <a:avLst/>
          </a:prstGeom>
          <a:gradFill rotWithShape="0">
            <a:gsLst>
              <a:gs pos="0">
                <a:srgbClr val="FF9900"/>
              </a:gs>
              <a:gs pos="100000">
                <a:srgbClr val="FF9900">
                  <a:gamma/>
                  <a:shade val="79608"/>
                  <a:invGamma/>
                </a:srgbClr>
              </a:gs>
            </a:gsLst>
            <a:lin ang="2700000" scaled="1"/>
          </a:gradFill>
          <a:ln w="9525">
            <a:solidFill>
              <a:srgbClr val="000000"/>
            </a:solidFill>
            <a:miter lim="800000"/>
            <a:headEnd/>
            <a:tailEnd/>
          </a:ln>
        </xdr:spPr>
        <xdr:txBody>
          <a:bodyPr vertOverflow="clip" wrap="square" lIns="36576" tIns="22860" rIns="36576" bIns="0" anchor="t" upright="1"/>
          <a:lstStyle/>
          <a:p>
            <a:pPr algn="ctr" rtl="0">
              <a:defRPr sz="1000"/>
            </a:pPr>
            <a:r>
              <a:rPr lang="el-GR" sz="1200" b="0" i="0" strike="noStrike">
                <a:solidFill>
                  <a:srgbClr val="000000"/>
                </a:solidFill>
                <a:latin typeface="Arial"/>
                <a:cs typeface="Arial"/>
              </a:rPr>
              <a:t>Διάλυμα</a:t>
            </a:r>
          </a:p>
          <a:p>
            <a:pPr algn="ctr" rtl="0">
              <a:defRPr sz="1000"/>
            </a:pPr>
            <a:r>
              <a:rPr lang="el-GR" sz="1200" b="1" i="0" strike="noStrike">
                <a:solidFill>
                  <a:srgbClr val="000000"/>
                </a:solidFill>
                <a:latin typeface="Arial"/>
                <a:cs typeface="Arial"/>
              </a:rPr>
              <a:t>5%</a:t>
            </a:r>
            <a:r>
              <a:rPr lang="en-US" sz="1200" b="1" i="0" strike="noStrike">
                <a:solidFill>
                  <a:srgbClr val="000000"/>
                </a:solidFill>
                <a:latin typeface="Arial"/>
                <a:cs typeface="Arial"/>
              </a:rPr>
              <a:t>w/v</a:t>
            </a:r>
          </a:p>
        </xdr:txBody>
      </xdr:sp>
      <xdr:sp macro="" textlink="">
        <xdr:nvSpPr>
          <xdr:cNvPr id="1107" name="AutoShape 83"/>
          <xdr:cNvSpPr>
            <a:spLocks noChangeArrowheads="1"/>
          </xdr:cNvSpPr>
        </xdr:nvSpPr>
        <xdr:spPr bwMode="auto">
          <a:xfrm>
            <a:off x="951" y="750"/>
            <a:ext cx="36" cy="18"/>
          </a:xfrm>
          <a:prstGeom prst="rightArrow">
            <a:avLst>
              <a:gd name="adj1" fmla="val 50000"/>
              <a:gd name="adj2" fmla="val 50000"/>
            </a:avLst>
          </a:prstGeom>
          <a:solidFill>
            <a:srgbClr val="FF0000"/>
          </a:solidFill>
          <a:ln w="9525">
            <a:solidFill>
              <a:srgbClr val="000000"/>
            </a:solidFill>
            <a:miter lim="800000"/>
            <a:headEnd/>
            <a:tailEnd/>
          </a:ln>
        </xdr:spPr>
      </xdr:sp>
      <xdr:sp macro="" textlink="">
        <xdr:nvSpPr>
          <xdr:cNvPr id="1108" name="Text Box 84"/>
          <xdr:cNvSpPr txBox="1">
            <a:spLocks noChangeArrowheads="1"/>
          </xdr:cNvSpPr>
        </xdr:nvSpPr>
        <xdr:spPr bwMode="auto">
          <a:xfrm>
            <a:off x="997" y="731"/>
            <a:ext cx="437" cy="57"/>
          </a:xfrm>
          <a:prstGeom prst="rect">
            <a:avLst/>
          </a:prstGeom>
          <a:gradFill rotWithShape="0">
            <a:gsLst>
              <a:gs pos="0">
                <a:srgbClr val="003366"/>
              </a:gs>
              <a:gs pos="100000">
                <a:srgbClr val="003366">
                  <a:gamma/>
                  <a:shade val="75294"/>
                  <a:invGamma/>
                </a:srgbClr>
              </a:gs>
            </a:gsLst>
            <a:lin ang="2700000" scaled="1"/>
          </a:gradFill>
          <a:ln w="9525">
            <a:solidFill>
              <a:srgbClr val="000000"/>
            </a:solidFill>
            <a:miter lim="800000"/>
            <a:headEnd/>
            <a:tailEnd/>
          </a:ln>
        </xdr:spPr>
        <xdr:txBody>
          <a:bodyPr vertOverflow="clip" wrap="square" lIns="36576" tIns="22860" rIns="36576" bIns="0" anchor="t" upright="1"/>
          <a:lstStyle/>
          <a:p>
            <a:pPr algn="ctr" rtl="0">
              <a:defRPr sz="1000"/>
            </a:pPr>
            <a:endParaRPr lang="el-GR" sz="1200" b="0" i="0" strike="noStrike">
              <a:solidFill>
                <a:schemeClr val="bg1"/>
              </a:solidFill>
              <a:latin typeface="Arial"/>
              <a:cs typeface="Arial"/>
            </a:endParaRPr>
          </a:p>
          <a:p>
            <a:pPr algn="ctr" rtl="0">
              <a:defRPr sz="1000"/>
            </a:pPr>
            <a:r>
              <a:rPr lang="el-GR" sz="1200" b="0" i="0" strike="noStrike">
                <a:solidFill>
                  <a:schemeClr val="bg1"/>
                </a:solidFill>
                <a:latin typeface="Arial"/>
                <a:cs typeface="Arial"/>
              </a:rPr>
              <a:t>Σε </a:t>
            </a:r>
            <a:r>
              <a:rPr lang="el-GR" sz="1200" b="1" i="0" strike="noStrike">
                <a:solidFill>
                  <a:srgbClr val="FF6600"/>
                </a:solidFill>
                <a:latin typeface="Arial"/>
                <a:cs typeface="Arial"/>
              </a:rPr>
              <a:t>100</a:t>
            </a:r>
            <a:r>
              <a:rPr lang="en-US" sz="1200" b="1" i="0" strike="noStrike">
                <a:solidFill>
                  <a:srgbClr val="FF6600"/>
                </a:solidFill>
                <a:latin typeface="Arial"/>
                <a:cs typeface="Arial"/>
              </a:rPr>
              <a:t>mL </a:t>
            </a:r>
            <a:r>
              <a:rPr lang="el-GR" sz="1200" b="1" i="0" strike="noStrike">
                <a:solidFill>
                  <a:srgbClr val="FF6600"/>
                </a:solidFill>
                <a:latin typeface="Arial"/>
                <a:cs typeface="Arial"/>
              </a:rPr>
              <a:t>διαλύματος</a:t>
            </a:r>
            <a:r>
              <a:rPr lang="el-GR" sz="1200" b="0" i="0" strike="noStrike">
                <a:solidFill>
                  <a:srgbClr val="FF6600"/>
                </a:solidFill>
                <a:latin typeface="Arial"/>
                <a:cs typeface="Arial"/>
              </a:rPr>
              <a:t> </a:t>
            </a:r>
            <a:r>
              <a:rPr lang="el-GR" sz="1200" b="0" i="0" strike="noStrike">
                <a:solidFill>
                  <a:schemeClr val="bg1"/>
                </a:solidFill>
                <a:latin typeface="Arial"/>
                <a:cs typeface="Arial"/>
              </a:rPr>
              <a:t>περιέχονται </a:t>
            </a:r>
            <a:r>
              <a:rPr lang="el-GR" sz="1200" b="1" i="0" strike="noStrike">
                <a:solidFill>
                  <a:srgbClr val="FF6600"/>
                </a:solidFill>
                <a:latin typeface="Arial"/>
                <a:cs typeface="Arial"/>
              </a:rPr>
              <a:t>5</a:t>
            </a:r>
            <a:r>
              <a:rPr lang="en-US" sz="1200" b="1" i="0" strike="noStrike">
                <a:solidFill>
                  <a:srgbClr val="FF6600"/>
                </a:solidFill>
                <a:latin typeface="Arial"/>
                <a:cs typeface="Arial"/>
              </a:rPr>
              <a:t>g </a:t>
            </a:r>
            <a:r>
              <a:rPr lang="el-GR" sz="1200" b="1" i="0" strike="noStrike">
                <a:solidFill>
                  <a:srgbClr val="FF6600"/>
                </a:solidFill>
                <a:latin typeface="Arial"/>
                <a:cs typeface="Arial"/>
              </a:rPr>
              <a:t>διαλυμένης ουσίας.</a:t>
            </a:r>
          </a:p>
        </xdr:txBody>
      </xdr:sp>
    </xdr:grpSp>
    <xdr:clientData/>
  </xdr:twoCellAnchor>
  <xdr:twoCellAnchor>
    <xdr:from>
      <xdr:col>13</xdr:col>
      <xdr:colOff>409575</xdr:colOff>
      <xdr:row>46</xdr:row>
      <xdr:rowOff>28575</xdr:rowOff>
    </xdr:from>
    <xdr:to>
      <xdr:col>13</xdr:col>
      <xdr:colOff>533400</xdr:colOff>
      <xdr:row>46</xdr:row>
      <xdr:rowOff>152400</xdr:rowOff>
    </xdr:to>
    <xdr:sp macro="" textlink="">
      <xdr:nvSpPr>
        <xdr:cNvPr id="1109" name="Oval 85"/>
        <xdr:cNvSpPr>
          <a:spLocks noChangeArrowheads="1"/>
        </xdr:cNvSpPr>
      </xdr:nvSpPr>
      <xdr:spPr bwMode="auto">
        <a:xfrm>
          <a:off x="8058150" y="7553325"/>
          <a:ext cx="123825" cy="123825"/>
        </a:xfrm>
        <a:prstGeom prst="ellipse">
          <a:avLst/>
        </a:prstGeom>
        <a:gradFill rotWithShape="0">
          <a:gsLst>
            <a:gs pos="0">
              <a:srgbClr val="FF0000"/>
            </a:gs>
            <a:gs pos="100000">
              <a:srgbClr val="FF0000">
                <a:gamma/>
                <a:shade val="62353"/>
                <a:invGamma/>
              </a:srgbClr>
            </a:gs>
          </a:gsLst>
          <a:lin ang="2700000" scaled="1"/>
        </a:gradFill>
        <a:ln w="9525">
          <a:solidFill>
            <a:srgbClr val="000000"/>
          </a:solidFill>
          <a:round/>
          <a:headEnd/>
          <a:tailEnd/>
        </a:ln>
      </xdr:spPr>
    </xdr:sp>
    <xdr:clientData/>
  </xdr:twoCellAnchor>
  <xdr:twoCellAnchor>
    <xdr:from>
      <xdr:col>14</xdr:col>
      <xdr:colOff>28575</xdr:colOff>
      <xdr:row>49</xdr:row>
      <xdr:rowOff>95250</xdr:rowOff>
    </xdr:from>
    <xdr:to>
      <xdr:col>23</xdr:col>
      <xdr:colOff>514350</xdr:colOff>
      <xdr:row>52</xdr:row>
      <xdr:rowOff>114300</xdr:rowOff>
    </xdr:to>
    <xdr:grpSp>
      <xdr:nvGrpSpPr>
        <xdr:cNvPr id="1116" name="Group 92"/>
        <xdr:cNvGrpSpPr>
          <a:grpSpLocks/>
        </xdr:cNvGrpSpPr>
      </xdr:nvGrpSpPr>
      <xdr:grpSpPr bwMode="auto">
        <a:xfrm>
          <a:off x="8286750" y="8115300"/>
          <a:ext cx="5362575" cy="552450"/>
          <a:chOff x="870" y="859"/>
          <a:chExt cx="563" cy="57"/>
        </a:xfrm>
      </xdr:grpSpPr>
      <xdr:sp macro="" textlink="">
        <xdr:nvSpPr>
          <xdr:cNvPr id="1113" name="Text Box 89"/>
          <xdr:cNvSpPr txBox="1">
            <a:spLocks noChangeArrowheads="1"/>
          </xdr:cNvSpPr>
        </xdr:nvSpPr>
        <xdr:spPr bwMode="auto">
          <a:xfrm>
            <a:off x="870" y="864"/>
            <a:ext cx="73" cy="44"/>
          </a:xfrm>
          <a:prstGeom prst="rect">
            <a:avLst/>
          </a:prstGeom>
          <a:gradFill rotWithShape="0">
            <a:gsLst>
              <a:gs pos="0">
                <a:srgbClr val="FF9900"/>
              </a:gs>
              <a:gs pos="100000">
                <a:srgbClr val="FF9900">
                  <a:gamma/>
                  <a:shade val="79608"/>
                  <a:invGamma/>
                </a:srgbClr>
              </a:gs>
            </a:gsLst>
            <a:lin ang="2700000" scaled="1"/>
          </a:gradFill>
          <a:ln w="9525">
            <a:solidFill>
              <a:srgbClr val="000000"/>
            </a:solidFill>
            <a:miter lim="800000"/>
            <a:headEnd/>
            <a:tailEnd/>
          </a:ln>
        </xdr:spPr>
        <xdr:txBody>
          <a:bodyPr vertOverflow="clip" wrap="square" lIns="36576" tIns="22860" rIns="36576" bIns="0" anchor="t" upright="1"/>
          <a:lstStyle/>
          <a:p>
            <a:pPr algn="ctr" rtl="0">
              <a:defRPr sz="1000"/>
            </a:pPr>
            <a:r>
              <a:rPr lang="el-GR" sz="1200" b="0" i="0" strike="noStrike">
                <a:solidFill>
                  <a:srgbClr val="000000"/>
                </a:solidFill>
                <a:latin typeface="Arial"/>
                <a:cs typeface="Arial"/>
              </a:rPr>
              <a:t>Διάλυμα</a:t>
            </a:r>
          </a:p>
          <a:p>
            <a:pPr algn="ctr" rtl="0">
              <a:defRPr sz="1000"/>
            </a:pPr>
            <a:r>
              <a:rPr lang="el-GR" sz="1200" b="1" i="0" strike="noStrike">
                <a:solidFill>
                  <a:srgbClr val="000000"/>
                </a:solidFill>
                <a:latin typeface="Arial"/>
                <a:cs typeface="Arial"/>
              </a:rPr>
              <a:t>7%</a:t>
            </a:r>
            <a:r>
              <a:rPr lang="en-US" sz="1200" b="1" i="0" strike="noStrike">
                <a:solidFill>
                  <a:srgbClr val="000000"/>
                </a:solidFill>
                <a:latin typeface="Arial"/>
                <a:cs typeface="Arial"/>
              </a:rPr>
              <a:t>v/v</a:t>
            </a:r>
          </a:p>
        </xdr:txBody>
      </xdr:sp>
      <xdr:sp macro="" textlink="">
        <xdr:nvSpPr>
          <xdr:cNvPr id="1114" name="AutoShape 90"/>
          <xdr:cNvSpPr>
            <a:spLocks noChangeArrowheads="1"/>
          </xdr:cNvSpPr>
        </xdr:nvSpPr>
        <xdr:spPr bwMode="auto">
          <a:xfrm>
            <a:off x="951" y="878"/>
            <a:ext cx="36" cy="18"/>
          </a:xfrm>
          <a:prstGeom prst="rightArrow">
            <a:avLst>
              <a:gd name="adj1" fmla="val 50000"/>
              <a:gd name="adj2" fmla="val 50000"/>
            </a:avLst>
          </a:prstGeom>
          <a:solidFill>
            <a:srgbClr val="FF0000"/>
          </a:solidFill>
          <a:ln w="9525">
            <a:solidFill>
              <a:srgbClr val="000000"/>
            </a:solidFill>
            <a:miter lim="800000"/>
            <a:headEnd/>
            <a:tailEnd/>
          </a:ln>
        </xdr:spPr>
      </xdr:sp>
      <xdr:sp macro="" textlink="">
        <xdr:nvSpPr>
          <xdr:cNvPr id="1115" name="Text Box 91"/>
          <xdr:cNvSpPr txBox="1">
            <a:spLocks noChangeArrowheads="1"/>
          </xdr:cNvSpPr>
        </xdr:nvSpPr>
        <xdr:spPr bwMode="auto">
          <a:xfrm>
            <a:off x="997" y="859"/>
            <a:ext cx="436" cy="57"/>
          </a:xfrm>
          <a:prstGeom prst="rect">
            <a:avLst/>
          </a:prstGeom>
          <a:gradFill rotWithShape="0">
            <a:gsLst>
              <a:gs pos="0">
                <a:srgbClr val="003366"/>
              </a:gs>
              <a:gs pos="100000">
                <a:srgbClr val="003366">
                  <a:gamma/>
                  <a:shade val="75294"/>
                  <a:invGamma/>
                </a:srgbClr>
              </a:gs>
            </a:gsLst>
            <a:lin ang="2700000" scaled="1"/>
          </a:gradFill>
          <a:ln w="9525">
            <a:solidFill>
              <a:srgbClr val="000000"/>
            </a:solidFill>
            <a:miter lim="800000"/>
            <a:headEnd/>
            <a:tailEnd/>
          </a:ln>
        </xdr:spPr>
        <xdr:txBody>
          <a:bodyPr vertOverflow="clip" wrap="square" lIns="36576" tIns="22860" rIns="36576" bIns="0" anchor="ctr" anchorCtr="0" upright="1"/>
          <a:lstStyle/>
          <a:p>
            <a:pPr algn="ctr" rtl="0">
              <a:defRPr sz="1000"/>
            </a:pPr>
            <a:r>
              <a:rPr lang="el-GR" sz="1200" b="0" i="0" strike="noStrike">
                <a:solidFill>
                  <a:schemeClr val="bg1"/>
                </a:solidFill>
                <a:latin typeface="Arial"/>
                <a:cs typeface="Arial"/>
              </a:rPr>
              <a:t>Σε </a:t>
            </a:r>
            <a:r>
              <a:rPr lang="el-GR" sz="1200" b="1" i="0" strike="noStrike">
                <a:solidFill>
                  <a:srgbClr val="FF6600"/>
                </a:solidFill>
                <a:latin typeface="Arial"/>
                <a:cs typeface="Arial"/>
              </a:rPr>
              <a:t>100</a:t>
            </a:r>
            <a:r>
              <a:rPr lang="en-US" sz="1200" b="1" i="0" strike="noStrike">
                <a:solidFill>
                  <a:srgbClr val="FF6600"/>
                </a:solidFill>
                <a:latin typeface="Arial"/>
                <a:cs typeface="Arial"/>
              </a:rPr>
              <a:t>mL </a:t>
            </a:r>
            <a:r>
              <a:rPr lang="el-GR" sz="1200" b="1" i="0" strike="noStrike">
                <a:solidFill>
                  <a:srgbClr val="FF6600"/>
                </a:solidFill>
                <a:latin typeface="Arial"/>
                <a:cs typeface="Arial"/>
              </a:rPr>
              <a:t>διαλύματος</a:t>
            </a:r>
            <a:r>
              <a:rPr lang="el-GR" sz="1200" b="0" i="0" strike="noStrike">
                <a:solidFill>
                  <a:srgbClr val="FF6600"/>
                </a:solidFill>
                <a:latin typeface="Arial"/>
                <a:cs typeface="Arial"/>
              </a:rPr>
              <a:t> </a:t>
            </a:r>
            <a:r>
              <a:rPr lang="el-GR" sz="1200" b="0" i="0" strike="noStrike">
                <a:solidFill>
                  <a:schemeClr val="bg1"/>
                </a:solidFill>
                <a:latin typeface="Arial"/>
                <a:cs typeface="Arial"/>
              </a:rPr>
              <a:t>περιέχονται </a:t>
            </a:r>
            <a:r>
              <a:rPr lang="el-GR" sz="1200" b="1" i="0" strike="noStrike">
                <a:solidFill>
                  <a:srgbClr val="FF6600"/>
                </a:solidFill>
                <a:latin typeface="Arial"/>
                <a:cs typeface="Arial"/>
              </a:rPr>
              <a:t>7</a:t>
            </a:r>
            <a:r>
              <a:rPr lang="en-US" sz="1200" b="1" i="0" strike="noStrike">
                <a:solidFill>
                  <a:srgbClr val="FF6600"/>
                </a:solidFill>
                <a:latin typeface="Arial"/>
                <a:cs typeface="Arial"/>
              </a:rPr>
              <a:t>mL </a:t>
            </a:r>
            <a:r>
              <a:rPr lang="el-GR" sz="1200" b="1" i="0" strike="noStrike">
                <a:solidFill>
                  <a:srgbClr val="FF6600"/>
                </a:solidFill>
                <a:latin typeface="Arial"/>
                <a:cs typeface="Arial"/>
              </a:rPr>
              <a:t>διαλυμένης ουσίας.</a:t>
            </a:r>
          </a:p>
        </xdr:txBody>
      </xdr:sp>
    </xdr:grpSp>
    <xdr:clientData/>
  </xdr:twoCellAnchor>
  <xdr:twoCellAnchor>
    <xdr:from>
      <xdr:col>14</xdr:col>
      <xdr:colOff>9525</xdr:colOff>
      <xdr:row>75</xdr:row>
      <xdr:rowOff>104775</xdr:rowOff>
    </xdr:from>
    <xdr:to>
      <xdr:col>17</xdr:col>
      <xdr:colOff>495300</xdr:colOff>
      <xdr:row>76</xdr:row>
      <xdr:rowOff>133350</xdr:rowOff>
    </xdr:to>
    <xdr:sp macro="" textlink="">
      <xdr:nvSpPr>
        <xdr:cNvPr id="1117" name="Text Box 93"/>
        <xdr:cNvSpPr txBox="1">
          <a:spLocks noChangeArrowheads="1"/>
        </xdr:cNvSpPr>
      </xdr:nvSpPr>
      <xdr:spPr bwMode="auto">
        <a:xfrm>
          <a:off x="8267700" y="12611100"/>
          <a:ext cx="1704975" cy="219075"/>
        </a:xfrm>
        <a:prstGeom prst="rect">
          <a:avLst/>
        </a:prstGeom>
        <a:solidFill>
          <a:srgbClr val="800000"/>
        </a:solidFill>
        <a:ln w="9525" algn="ctr">
          <a:solidFill>
            <a:srgbClr val="FFFF99"/>
          </a:solidFill>
          <a:miter lim="800000"/>
          <a:headEnd/>
          <a:tailEnd/>
        </a:ln>
        <a:effectLst/>
      </xdr:spPr>
      <xdr:txBody>
        <a:bodyPr vertOverflow="clip" wrap="square" lIns="27432" tIns="27432" rIns="27432" bIns="27432" anchor="ctr" upright="1"/>
        <a:lstStyle/>
        <a:p>
          <a:pPr algn="ctr" rtl="0">
            <a:defRPr sz="1000"/>
          </a:pPr>
          <a:r>
            <a:rPr lang="el-GR" sz="1100" b="1" i="0" strike="noStrike">
              <a:solidFill>
                <a:srgbClr val="FFFF99"/>
              </a:solidFill>
              <a:latin typeface="Arial"/>
              <a:cs typeface="Arial"/>
            </a:rPr>
            <a:t>Μοριακότητα κατ' όγκο (</a:t>
          </a:r>
          <a:r>
            <a:rPr lang="en-US" sz="1100" b="1" i="0" strike="noStrike">
              <a:solidFill>
                <a:srgbClr val="FFFF99"/>
              </a:solidFill>
              <a:latin typeface="Arial"/>
              <a:cs typeface="Arial"/>
            </a:rPr>
            <a:t>Molarity)</a:t>
          </a:r>
        </a:p>
      </xdr:txBody>
    </xdr:sp>
    <xdr:clientData/>
  </xdr:twoCellAnchor>
  <xdr:twoCellAnchor>
    <xdr:from>
      <xdr:col>14</xdr:col>
      <xdr:colOff>28575</xdr:colOff>
      <xdr:row>80</xdr:row>
      <xdr:rowOff>85725</xdr:rowOff>
    </xdr:from>
    <xdr:to>
      <xdr:col>23</xdr:col>
      <xdr:colOff>533400</xdr:colOff>
      <xdr:row>83</xdr:row>
      <xdr:rowOff>133350</xdr:rowOff>
    </xdr:to>
    <xdr:grpSp>
      <xdr:nvGrpSpPr>
        <xdr:cNvPr id="1123" name="Group 99"/>
        <xdr:cNvGrpSpPr>
          <a:grpSpLocks/>
        </xdr:cNvGrpSpPr>
      </xdr:nvGrpSpPr>
      <xdr:grpSpPr bwMode="auto">
        <a:xfrm>
          <a:off x="8286750" y="13496925"/>
          <a:ext cx="5381625" cy="542925"/>
          <a:chOff x="870" y="1035"/>
          <a:chExt cx="565" cy="57"/>
        </a:xfrm>
      </xdr:grpSpPr>
      <xdr:sp macro="" textlink="">
        <xdr:nvSpPr>
          <xdr:cNvPr id="1120" name="Text Box 96"/>
          <xdr:cNvSpPr txBox="1">
            <a:spLocks noChangeArrowheads="1"/>
          </xdr:cNvSpPr>
        </xdr:nvSpPr>
        <xdr:spPr bwMode="auto">
          <a:xfrm>
            <a:off x="870" y="1040"/>
            <a:ext cx="73" cy="44"/>
          </a:xfrm>
          <a:prstGeom prst="rect">
            <a:avLst/>
          </a:prstGeom>
          <a:gradFill rotWithShape="0">
            <a:gsLst>
              <a:gs pos="0">
                <a:srgbClr val="FF9900"/>
              </a:gs>
              <a:gs pos="100000">
                <a:srgbClr val="FF9900">
                  <a:gamma/>
                  <a:shade val="79608"/>
                  <a:invGamma/>
                </a:srgbClr>
              </a:gs>
            </a:gsLst>
            <a:lin ang="2700000" scaled="1"/>
          </a:gradFill>
          <a:ln w="9525">
            <a:solidFill>
              <a:srgbClr val="000000"/>
            </a:solidFill>
            <a:miter lim="800000"/>
            <a:headEnd/>
            <a:tailEnd/>
          </a:ln>
        </xdr:spPr>
        <xdr:txBody>
          <a:bodyPr vertOverflow="clip" wrap="square" lIns="36576" tIns="22860" rIns="36576" bIns="0" anchor="t" upright="1"/>
          <a:lstStyle/>
          <a:p>
            <a:pPr algn="ctr" rtl="0">
              <a:defRPr sz="1000"/>
            </a:pPr>
            <a:r>
              <a:rPr lang="el-GR" sz="1200" b="0" i="0" strike="noStrike">
                <a:solidFill>
                  <a:srgbClr val="000000"/>
                </a:solidFill>
                <a:latin typeface="Arial"/>
                <a:cs typeface="Arial"/>
              </a:rPr>
              <a:t>Διάλυμα</a:t>
            </a:r>
          </a:p>
          <a:p>
            <a:pPr algn="ctr" rtl="0">
              <a:defRPr sz="1000"/>
            </a:pPr>
            <a:r>
              <a:rPr lang="el-GR" sz="1200" b="1" i="0" strike="noStrike">
                <a:solidFill>
                  <a:srgbClr val="000000"/>
                </a:solidFill>
                <a:latin typeface="Arial"/>
                <a:cs typeface="Arial"/>
              </a:rPr>
              <a:t>0,2Μ</a:t>
            </a:r>
          </a:p>
        </xdr:txBody>
      </xdr:sp>
      <xdr:sp macro="" textlink="">
        <xdr:nvSpPr>
          <xdr:cNvPr id="1121" name="AutoShape 97"/>
          <xdr:cNvSpPr>
            <a:spLocks noChangeArrowheads="1"/>
          </xdr:cNvSpPr>
        </xdr:nvSpPr>
        <xdr:spPr bwMode="auto">
          <a:xfrm>
            <a:off x="951" y="1054"/>
            <a:ext cx="36" cy="18"/>
          </a:xfrm>
          <a:prstGeom prst="rightArrow">
            <a:avLst>
              <a:gd name="adj1" fmla="val 50000"/>
              <a:gd name="adj2" fmla="val 50000"/>
            </a:avLst>
          </a:prstGeom>
          <a:solidFill>
            <a:srgbClr val="FF0000"/>
          </a:solidFill>
          <a:ln w="9525">
            <a:solidFill>
              <a:srgbClr val="000000"/>
            </a:solidFill>
            <a:miter lim="800000"/>
            <a:headEnd/>
            <a:tailEnd/>
          </a:ln>
        </xdr:spPr>
      </xdr:sp>
      <xdr:sp macro="" textlink="">
        <xdr:nvSpPr>
          <xdr:cNvPr id="1122" name="Text Box 98"/>
          <xdr:cNvSpPr txBox="1">
            <a:spLocks noChangeArrowheads="1"/>
          </xdr:cNvSpPr>
        </xdr:nvSpPr>
        <xdr:spPr bwMode="auto">
          <a:xfrm>
            <a:off x="995" y="1035"/>
            <a:ext cx="440" cy="57"/>
          </a:xfrm>
          <a:prstGeom prst="rect">
            <a:avLst/>
          </a:prstGeom>
          <a:gradFill rotWithShape="0">
            <a:gsLst>
              <a:gs pos="0">
                <a:srgbClr val="003366"/>
              </a:gs>
              <a:gs pos="100000">
                <a:srgbClr val="003366">
                  <a:gamma/>
                  <a:shade val="75294"/>
                  <a:invGamma/>
                </a:srgbClr>
              </a:gs>
            </a:gsLst>
            <a:lin ang="2700000" scaled="1"/>
          </a:gradFill>
          <a:ln w="9525">
            <a:solidFill>
              <a:srgbClr val="000000"/>
            </a:solidFill>
            <a:miter lim="800000"/>
            <a:headEnd/>
            <a:tailEnd/>
          </a:ln>
        </xdr:spPr>
        <xdr:txBody>
          <a:bodyPr vertOverflow="clip" wrap="square" lIns="36576" tIns="22860" rIns="36576" bIns="0" anchor="t" upright="1"/>
          <a:lstStyle/>
          <a:p>
            <a:pPr algn="ctr" rtl="0">
              <a:defRPr sz="1000"/>
            </a:pPr>
            <a:endParaRPr lang="el-GR" sz="1200" b="0" i="0" strike="noStrike">
              <a:solidFill>
                <a:schemeClr val="bg1"/>
              </a:solidFill>
              <a:latin typeface="Arial"/>
              <a:cs typeface="Arial"/>
            </a:endParaRPr>
          </a:p>
          <a:p>
            <a:pPr algn="ctr" rtl="0">
              <a:defRPr sz="1000"/>
            </a:pPr>
            <a:r>
              <a:rPr lang="el-GR" sz="1200" b="0" i="0" strike="noStrike">
                <a:solidFill>
                  <a:schemeClr val="bg1"/>
                </a:solidFill>
                <a:latin typeface="Arial"/>
                <a:cs typeface="Arial"/>
              </a:rPr>
              <a:t>Σε </a:t>
            </a:r>
            <a:r>
              <a:rPr lang="el-GR" sz="1200" b="1" i="0" strike="noStrike">
                <a:solidFill>
                  <a:srgbClr val="FF6600"/>
                </a:solidFill>
                <a:latin typeface="Arial"/>
                <a:cs typeface="Arial"/>
              </a:rPr>
              <a:t>1</a:t>
            </a:r>
            <a:r>
              <a:rPr lang="en-US" sz="1200" b="1" i="0" strike="noStrike">
                <a:solidFill>
                  <a:srgbClr val="FF6600"/>
                </a:solidFill>
                <a:latin typeface="Arial"/>
                <a:cs typeface="Arial"/>
              </a:rPr>
              <a:t>L </a:t>
            </a:r>
            <a:r>
              <a:rPr lang="el-GR" sz="1200" b="1" i="0" strike="noStrike">
                <a:solidFill>
                  <a:srgbClr val="FF6600"/>
                </a:solidFill>
                <a:latin typeface="Arial"/>
                <a:cs typeface="Arial"/>
              </a:rPr>
              <a:t>διαλύματος</a:t>
            </a:r>
            <a:r>
              <a:rPr lang="el-GR" sz="1200" b="0" i="0" strike="noStrike">
                <a:solidFill>
                  <a:srgbClr val="FF6600"/>
                </a:solidFill>
                <a:latin typeface="Arial"/>
                <a:cs typeface="Arial"/>
              </a:rPr>
              <a:t> </a:t>
            </a:r>
            <a:r>
              <a:rPr lang="el-GR" sz="1200" b="0" i="0" strike="noStrike">
                <a:solidFill>
                  <a:schemeClr val="bg1"/>
                </a:solidFill>
                <a:latin typeface="Arial"/>
                <a:cs typeface="Arial"/>
              </a:rPr>
              <a:t>περιέχονται </a:t>
            </a:r>
            <a:r>
              <a:rPr lang="el-GR" sz="1200" b="1" i="0" strike="noStrike">
                <a:solidFill>
                  <a:srgbClr val="FF6600"/>
                </a:solidFill>
                <a:latin typeface="Arial"/>
                <a:cs typeface="Arial"/>
              </a:rPr>
              <a:t>0,2</a:t>
            </a:r>
            <a:r>
              <a:rPr lang="en-US" sz="1200" b="1" i="0" strike="noStrike">
                <a:solidFill>
                  <a:srgbClr val="FF6600"/>
                </a:solidFill>
                <a:latin typeface="Arial"/>
                <a:cs typeface="Arial"/>
              </a:rPr>
              <a:t>mol </a:t>
            </a:r>
            <a:r>
              <a:rPr lang="el-GR" sz="1200" b="1" i="0" strike="noStrike">
                <a:solidFill>
                  <a:srgbClr val="FF6600"/>
                </a:solidFill>
                <a:latin typeface="Arial"/>
                <a:cs typeface="Arial"/>
              </a:rPr>
              <a:t>διαλυμένης ουσίας.</a:t>
            </a:r>
          </a:p>
        </xdr:txBody>
      </xdr:sp>
    </xdr:grpSp>
    <xdr:clientData/>
  </xdr:twoCellAnchor>
  <xdr:twoCellAnchor>
    <xdr:from>
      <xdr:col>14</xdr:col>
      <xdr:colOff>19050</xdr:colOff>
      <xdr:row>54</xdr:row>
      <xdr:rowOff>47625</xdr:rowOff>
    </xdr:from>
    <xdr:to>
      <xdr:col>16</xdr:col>
      <xdr:colOff>371475</xdr:colOff>
      <xdr:row>55</xdr:row>
      <xdr:rowOff>95250</xdr:rowOff>
    </xdr:to>
    <xdr:sp macro="" textlink="">
      <xdr:nvSpPr>
        <xdr:cNvPr id="1126" name="Text Box 102"/>
        <xdr:cNvSpPr txBox="1">
          <a:spLocks noChangeArrowheads="1"/>
        </xdr:cNvSpPr>
      </xdr:nvSpPr>
      <xdr:spPr bwMode="auto">
        <a:xfrm>
          <a:off x="8277225" y="8924925"/>
          <a:ext cx="962025" cy="219075"/>
        </a:xfrm>
        <a:prstGeom prst="rect">
          <a:avLst/>
        </a:prstGeom>
        <a:gradFill rotWithShape="1">
          <a:gsLst>
            <a:gs pos="0">
              <a:srgbClr val="808000"/>
            </a:gs>
            <a:gs pos="100000">
              <a:srgbClr val="808000">
                <a:gamma/>
                <a:tint val="36863"/>
                <a:invGamma/>
              </a:srgbClr>
            </a:gs>
          </a:gsLst>
          <a:lin ang="2700000" scaled="1"/>
        </a:gradFill>
        <a:ln w="9525">
          <a:solidFill>
            <a:srgbClr val="000000"/>
          </a:solidFill>
          <a:miter lim="800000"/>
          <a:headEnd/>
          <a:tailEnd/>
        </a:ln>
      </xdr:spPr>
      <xdr:txBody>
        <a:bodyPr vertOverflow="clip" wrap="square" lIns="27432" tIns="22860" rIns="27432" bIns="22860" anchor="ctr" upright="1"/>
        <a:lstStyle/>
        <a:p>
          <a:pPr algn="ctr" rtl="0">
            <a:defRPr sz="1000"/>
          </a:pPr>
          <a:r>
            <a:rPr lang="el-GR" sz="1000" b="1" i="0" strike="noStrike">
              <a:solidFill>
                <a:srgbClr val="000000"/>
              </a:solidFill>
              <a:latin typeface="Arial"/>
              <a:cs typeface="Arial"/>
            </a:rPr>
            <a:t>Παρατηρήσεις</a:t>
          </a:r>
        </a:p>
      </xdr:txBody>
    </xdr:sp>
    <xdr:clientData/>
  </xdr:twoCellAnchor>
  <xdr:twoCellAnchor>
    <xdr:from>
      <xdr:col>14</xdr:col>
      <xdr:colOff>85725</xdr:colOff>
      <xdr:row>67</xdr:row>
      <xdr:rowOff>85725</xdr:rowOff>
    </xdr:from>
    <xdr:to>
      <xdr:col>23</xdr:col>
      <xdr:colOff>28575</xdr:colOff>
      <xdr:row>73</xdr:row>
      <xdr:rowOff>38100</xdr:rowOff>
    </xdr:to>
    <xdr:grpSp>
      <xdr:nvGrpSpPr>
        <xdr:cNvPr id="1148" name="Group 124"/>
        <xdr:cNvGrpSpPr>
          <a:grpSpLocks/>
        </xdr:cNvGrpSpPr>
      </xdr:nvGrpSpPr>
      <xdr:grpSpPr bwMode="auto">
        <a:xfrm>
          <a:off x="8343900" y="11201400"/>
          <a:ext cx="4819650" cy="981075"/>
          <a:chOff x="876" y="1178"/>
          <a:chExt cx="506" cy="101"/>
        </a:xfrm>
      </xdr:grpSpPr>
      <xdr:sp macro="" textlink="">
        <xdr:nvSpPr>
          <xdr:cNvPr id="1127" name="Text Box 103"/>
          <xdr:cNvSpPr txBox="1">
            <a:spLocks noChangeArrowheads="1"/>
          </xdr:cNvSpPr>
        </xdr:nvSpPr>
        <xdr:spPr bwMode="auto">
          <a:xfrm>
            <a:off x="876" y="1208"/>
            <a:ext cx="164" cy="43"/>
          </a:xfrm>
          <a:prstGeom prst="rect">
            <a:avLst/>
          </a:prstGeom>
          <a:gradFill rotWithShape="0">
            <a:gsLst>
              <a:gs pos="0">
                <a:srgbClr val="003366"/>
              </a:gs>
              <a:gs pos="100000">
                <a:srgbClr val="003366">
                  <a:gamma/>
                  <a:shade val="72941"/>
                  <a:invGamma/>
                </a:srgbClr>
              </a:gs>
            </a:gsLst>
            <a:lin ang="2700000" scaled="1"/>
          </a:gradFill>
          <a:ln w="9525">
            <a:solidFill>
              <a:srgbClr val="000000"/>
            </a:solidFill>
            <a:miter lim="800000"/>
            <a:headEnd/>
            <a:tailEnd/>
          </a:ln>
        </xdr:spPr>
        <xdr:txBody>
          <a:bodyPr vertOverflow="clip" wrap="square" lIns="36576" tIns="22860" rIns="0" bIns="0" anchor="t" upright="1"/>
          <a:lstStyle/>
          <a:p>
            <a:pPr algn="l" rtl="0">
              <a:defRPr sz="1000"/>
            </a:pPr>
            <a:r>
              <a:rPr lang="el-GR" sz="1200" b="0" i="0" strike="noStrike">
                <a:solidFill>
                  <a:schemeClr val="bg1"/>
                </a:solidFill>
                <a:latin typeface="Arial"/>
                <a:cs typeface="Arial"/>
              </a:rPr>
              <a:t>Διάλυμα</a:t>
            </a:r>
            <a:r>
              <a:rPr lang="el-GR" sz="1200" b="0" i="0" strike="noStrike">
                <a:solidFill>
                  <a:srgbClr val="000000"/>
                </a:solidFill>
                <a:latin typeface="Arial"/>
                <a:cs typeface="Arial"/>
              </a:rPr>
              <a:t> </a:t>
            </a:r>
            <a:r>
              <a:rPr lang="el-GR" sz="2400" b="0" i="0" strike="noStrike">
                <a:solidFill>
                  <a:srgbClr val="FF0000"/>
                </a:solidFill>
                <a:latin typeface="Arial"/>
                <a:cs typeface="Arial"/>
              </a:rPr>
              <a:t>5</a:t>
            </a:r>
            <a:r>
              <a:rPr lang="el-GR" sz="2400" b="0" i="0" strike="noStrike">
                <a:solidFill>
                  <a:srgbClr val="00FFFF"/>
                </a:solidFill>
                <a:latin typeface="Arial"/>
                <a:cs typeface="Arial"/>
              </a:rPr>
              <a:t>%</a:t>
            </a:r>
            <a:r>
              <a:rPr lang="en-US" sz="2400" b="0" i="0" strike="noStrike">
                <a:solidFill>
                  <a:srgbClr val="FF0000"/>
                </a:solidFill>
                <a:latin typeface="Arial"/>
                <a:cs typeface="Arial"/>
              </a:rPr>
              <a:t>w</a:t>
            </a:r>
            <a:r>
              <a:rPr lang="en-US" sz="2400" b="0" i="0" strike="noStrike">
                <a:solidFill>
                  <a:srgbClr val="FFCC00"/>
                </a:solidFill>
                <a:latin typeface="Arial"/>
                <a:cs typeface="Arial"/>
              </a:rPr>
              <a:t>/</a:t>
            </a:r>
            <a:r>
              <a:rPr lang="en-US" sz="2400" b="0" i="0" strike="noStrike">
                <a:solidFill>
                  <a:srgbClr val="00FFFF"/>
                </a:solidFill>
                <a:latin typeface="Arial"/>
                <a:cs typeface="Arial"/>
              </a:rPr>
              <a:t>v</a:t>
            </a:r>
          </a:p>
        </xdr:txBody>
      </xdr:sp>
      <xdr:grpSp>
        <xdr:nvGrpSpPr>
          <xdr:cNvPr id="1137" name="Group 113"/>
          <xdr:cNvGrpSpPr>
            <a:grpSpLocks/>
          </xdr:cNvGrpSpPr>
        </xdr:nvGrpSpPr>
        <xdr:grpSpPr bwMode="auto">
          <a:xfrm>
            <a:off x="950" y="1183"/>
            <a:ext cx="48" cy="28"/>
            <a:chOff x="988" y="1183"/>
            <a:chExt cx="48" cy="28"/>
          </a:xfrm>
        </xdr:grpSpPr>
        <xdr:sp macro="" textlink="">
          <xdr:nvSpPr>
            <xdr:cNvPr id="1133" name="Line 109"/>
            <xdr:cNvSpPr>
              <a:spLocks noChangeShapeType="1"/>
            </xdr:cNvSpPr>
          </xdr:nvSpPr>
          <xdr:spPr bwMode="auto">
            <a:xfrm>
              <a:off x="988" y="1183"/>
              <a:ext cx="0" cy="28"/>
            </a:xfrm>
            <a:prstGeom prst="line">
              <a:avLst/>
            </a:prstGeom>
            <a:noFill/>
            <a:ln w="19050">
              <a:solidFill>
                <a:srgbClr val="99CC00"/>
              </a:solidFill>
              <a:round/>
              <a:headEnd/>
              <a:tailEnd type="triangle" w="med" len="med"/>
            </a:ln>
          </xdr:spPr>
        </xdr:sp>
        <xdr:sp macro="" textlink="">
          <xdr:nvSpPr>
            <xdr:cNvPr id="1134" name="Line 110"/>
            <xdr:cNvSpPr>
              <a:spLocks noChangeShapeType="1"/>
            </xdr:cNvSpPr>
          </xdr:nvSpPr>
          <xdr:spPr bwMode="auto">
            <a:xfrm>
              <a:off x="988" y="1183"/>
              <a:ext cx="48" cy="0"/>
            </a:xfrm>
            <a:prstGeom prst="line">
              <a:avLst/>
            </a:prstGeom>
            <a:noFill/>
            <a:ln w="19050">
              <a:solidFill>
                <a:srgbClr val="99CC00"/>
              </a:solidFill>
              <a:round/>
              <a:headEnd/>
              <a:tailEnd/>
            </a:ln>
          </xdr:spPr>
        </xdr:sp>
        <xdr:sp macro="" textlink="">
          <xdr:nvSpPr>
            <xdr:cNvPr id="1136" name="Line 112"/>
            <xdr:cNvSpPr>
              <a:spLocks noChangeShapeType="1"/>
            </xdr:cNvSpPr>
          </xdr:nvSpPr>
          <xdr:spPr bwMode="auto">
            <a:xfrm>
              <a:off x="1036" y="1183"/>
              <a:ext cx="0" cy="28"/>
            </a:xfrm>
            <a:prstGeom prst="line">
              <a:avLst/>
            </a:prstGeom>
            <a:noFill/>
            <a:ln w="19050">
              <a:solidFill>
                <a:srgbClr val="99CC00"/>
              </a:solidFill>
              <a:round/>
              <a:headEnd/>
              <a:tailEnd type="triangle" w="med" len="med"/>
            </a:ln>
          </xdr:spPr>
        </xdr:sp>
      </xdr:grpSp>
      <xdr:sp macro="" textlink="">
        <xdr:nvSpPr>
          <xdr:cNvPr id="1139" name="Text Box 115"/>
          <xdr:cNvSpPr txBox="1">
            <a:spLocks noChangeArrowheads="1"/>
          </xdr:cNvSpPr>
        </xdr:nvSpPr>
        <xdr:spPr bwMode="auto">
          <a:xfrm>
            <a:off x="1057" y="1178"/>
            <a:ext cx="325" cy="33"/>
          </a:xfrm>
          <a:prstGeom prst="rect">
            <a:avLst/>
          </a:prstGeom>
          <a:gradFill rotWithShape="0">
            <a:gsLst>
              <a:gs pos="0">
                <a:srgbClr val="FF9900"/>
              </a:gs>
              <a:gs pos="100000">
                <a:srgbClr val="FF9900">
                  <a:gamma/>
                  <a:shade val="72941"/>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n-US" sz="1600" b="0" i="0" strike="noStrike">
                <a:solidFill>
                  <a:srgbClr val="000000"/>
                </a:solidFill>
                <a:latin typeface="Arial"/>
                <a:cs typeface="Arial"/>
              </a:rPr>
              <a:t>"5-w" </a:t>
            </a:r>
            <a:r>
              <a:rPr lang="en-US" sz="1600" b="1" i="0" strike="noStrike">
                <a:solidFill>
                  <a:srgbClr val="000000"/>
                </a:solidFill>
                <a:latin typeface="Symbol"/>
              </a:rPr>
              <a:t>Þ</a:t>
            </a:r>
            <a:r>
              <a:rPr lang="en-US" sz="1600" b="0" i="0" strike="noStrike">
                <a:solidFill>
                  <a:srgbClr val="000000"/>
                </a:solidFill>
                <a:latin typeface="Arial"/>
                <a:cs typeface="Arial"/>
              </a:rPr>
              <a:t> "5g </a:t>
            </a:r>
            <a:r>
              <a:rPr lang="el-GR" sz="1600" b="0" i="0" strike="noStrike">
                <a:solidFill>
                  <a:srgbClr val="000000"/>
                </a:solidFill>
                <a:latin typeface="Arial"/>
                <a:cs typeface="Arial"/>
              </a:rPr>
              <a:t>διαλυμένης ουσίας" </a:t>
            </a:r>
          </a:p>
        </xdr:txBody>
      </xdr:sp>
      <xdr:sp macro="" textlink="">
        <xdr:nvSpPr>
          <xdr:cNvPr id="1140" name="Line 116"/>
          <xdr:cNvSpPr>
            <a:spLocks noChangeShapeType="1"/>
          </xdr:cNvSpPr>
        </xdr:nvSpPr>
        <xdr:spPr bwMode="auto">
          <a:xfrm>
            <a:off x="998" y="1193"/>
            <a:ext cx="53" cy="0"/>
          </a:xfrm>
          <a:prstGeom prst="line">
            <a:avLst/>
          </a:prstGeom>
          <a:noFill/>
          <a:ln w="19050">
            <a:solidFill>
              <a:srgbClr val="99CC00"/>
            </a:solidFill>
            <a:round/>
            <a:headEnd/>
            <a:tailEnd type="triangle" w="med" len="med"/>
          </a:ln>
        </xdr:spPr>
      </xdr:sp>
      <xdr:grpSp>
        <xdr:nvGrpSpPr>
          <xdr:cNvPr id="1145" name="Group 121"/>
          <xdr:cNvGrpSpPr>
            <a:grpSpLocks/>
          </xdr:cNvGrpSpPr>
        </xdr:nvGrpSpPr>
        <xdr:grpSpPr bwMode="auto">
          <a:xfrm>
            <a:off x="970" y="1245"/>
            <a:ext cx="57" cy="28"/>
            <a:chOff x="970" y="1247"/>
            <a:chExt cx="57" cy="28"/>
          </a:xfrm>
        </xdr:grpSpPr>
        <xdr:sp macro="" textlink="">
          <xdr:nvSpPr>
            <xdr:cNvPr id="1142" name="Line 118"/>
            <xdr:cNvSpPr>
              <a:spLocks noChangeShapeType="1"/>
            </xdr:cNvSpPr>
          </xdr:nvSpPr>
          <xdr:spPr bwMode="auto">
            <a:xfrm flipV="1">
              <a:off x="971" y="1247"/>
              <a:ext cx="0" cy="28"/>
            </a:xfrm>
            <a:prstGeom prst="line">
              <a:avLst/>
            </a:prstGeom>
            <a:noFill/>
            <a:ln w="19050">
              <a:solidFill>
                <a:srgbClr val="99CC00"/>
              </a:solidFill>
              <a:round/>
              <a:headEnd/>
              <a:tailEnd type="triangle" w="med" len="med"/>
            </a:ln>
          </xdr:spPr>
        </xdr:sp>
        <xdr:sp macro="" textlink="">
          <xdr:nvSpPr>
            <xdr:cNvPr id="1143" name="Line 119"/>
            <xdr:cNvSpPr>
              <a:spLocks noChangeShapeType="1"/>
            </xdr:cNvSpPr>
          </xdr:nvSpPr>
          <xdr:spPr bwMode="auto">
            <a:xfrm flipV="1">
              <a:off x="970" y="1275"/>
              <a:ext cx="57" cy="0"/>
            </a:xfrm>
            <a:prstGeom prst="line">
              <a:avLst/>
            </a:prstGeom>
            <a:noFill/>
            <a:ln w="19050">
              <a:solidFill>
                <a:srgbClr val="99CC00"/>
              </a:solidFill>
              <a:round/>
              <a:headEnd/>
              <a:tailEnd/>
            </a:ln>
          </xdr:spPr>
        </xdr:sp>
        <xdr:sp macro="" textlink="">
          <xdr:nvSpPr>
            <xdr:cNvPr id="1144" name="Line 120"/>
            <xdr:cNvSpPr>
              <a:spLocks noChangeShapeType="1"/>
            </xdr:cNvSpPr>
          </xdr:nvSpPr>
          <xdr:spPr bwMode="auto">
            <a:xfrm flipV="1">
              <a:off x="1026" y="1247"/>
              <a:ext cx="0" cy="28"/>
            </a:xfrm>
            <a:prstGeom prst="line">
              <a:avLst/>
            </a:prstGeom>
            <a:noFill/>
            <a:ln w="19050">
              <a:solidFill>
                <a:srgbClr val="99CC00"/>
              </a:solidFill>
              <a:round/>
              <a:headEnd/>
              <a:tailEnd type="triangle" w="med" len="med"/>
            </a:ln>
          </xdr:spPr>
        </xdr:sp>
      </xdr:grpSp>
      <xdr:sp macro="" textlink="">
        <xdr:nvSpPr>
          <xdr:cNvPr id="1146" name="Text Box 122"/>
          <xdr:cNvSpPr txBox="1">
            <a:spLocks noChangeArrowheads="1"/>
          </xdr:cNvSpPr>
        </xdr:nvSpPr>
        <xdr:spPr bwMode="auto">
          <a:xfrm>
            <a:off x="1057" y="1246"/>
            <a:ext cx="305" cy="33"/>
          </a:xfrm>
          <a:prstGeom prst="rect">
            <a:avLst/>
          </a:prstGeom>
          <a:gradFill rotWithShape="0">
            <a:gsLst>
              <a:gs pos="0">
                <a:srgbClr val="808000"/>
              </a:gs>
              <a:gs pos="100000">
                <a:srgbClr val="808000">
                  <a:gamma/>
                  <a:shade val="75294"/>
                  <a:invGamma/>
                </a:srgbClr>
              </a:gs>
            </a:gsLst>
            <a:lin ang="2700000" scaled="1"/>
          </a:gradFill>
          <a:ln w="9525">
            <a:solidFill>
              <a:srgbClr val="000000"/>
            </a:solidFill>
            <a:miter lim="800000"/>
            <a:headEnd/>
            <a:tailEnd/>
          </a:ln>
        </xdr:spPr>
        <xdr:txBody>
          <a:bodyPr vertOverflow="clip" wrap="square" lIns="36576" tIns="32004" rIns="0" bIns="0" anchor="t" upright="1"/>
          <a:lstStyle/>
          <a:p>
            <a:pPr algn="l" rtl="0">
              <a:defRPr sz="1000"/>
            </a:pPr>
            <a:r>
              <a:rPr lang="en-US" sz="1600" b="0" i="0" strike="noStrike">
                <a:solidFill>
                  <a:srgbClr val="000000"/>
                </a:solidFill>
                <a:latin typeface="Arial"/>
                <a:cs typeface="Arial"/>
              </a:rPr>
              <a:t>"100-v" </a:t>
            </a:r>
            <a:r>
              <a:rPr lang="en-US" sz="1600" b="1" i="0" strike="noStrike">
                <a:solidFill>
                  <a:srgbClr val="000000"/>
                </a:solidFill>
                <a:latin typeface="Symbol"/>
              </a:rPr>
              <a:t>Þ</a:t>
            </a:r>
            <a:r>
              <a:rPr lang="en-US" sz="1600" b="0" i="0" strike="noStrike">
                <a:solidFill>
                  <a:srgbClr val="000000"/>
                </a:solidFill>
                <a:latin typeface="Arial"/>
                <a:cs typeface="Arial"/>
              </a:rPr>
              <a:t> "100mL </a:t>
            </a:r>
            <a:r>
              <a:rPr lang="el-GR" sz="1600" b="0" i="0" strike="noStrike">
                <a:solidFill>
                  <a:srgbClr val="000000"/>
                </a:solidFill>
                <a:latin typeface="Arial"/>
                <a:cs typeface="Arial"/>
              </a:rPr>
              <a:t>διαλύματος" </a:t>
            </a:r>
          </a:p>
        </xdr:txBody>
      </xdr:sp>
      <xdr:sp macro="" textlink="">
        <xdr:nvSpPr>
          <xdr:cNvPr id="1147" name="Line 123"/>
          <xdr:cNvSpPr>
            <a:spLocks noChangeShapeType="1"/>
          </xdr:cNvSpPr>
        </xdr:nvSpPr>
        <xdr:spPr bwMode="auto">
          <a:xfrm>
            <a:off x="1027" y="1264"/>
            <a:ext cx="25" cy="0"/>
          </a:xfrm>
          <a:prstGeom prst="line">
            <a:avLst/>
          </a:prstGeom>
          <a:noFill/>
          <a:ln w="19050">
            <a:solidFill>
              <a:srgbClr val="99CC00"/>
            </a:solidFill>
            <a:round/>
            <a:headEnd/>
            <a:tailEnd type="triangle" w="med" len="med"/>
          </a:ln>
        </xdr:spPr>
      </xdr:sp>
    </xdr:grpSp>
    <xdr:clientData/>
  </xdr:twoCellAnchor>
  <xdr:twoCellAnchor>
    <xdr:from>
      <xdr:col>16</xdr:col>
      <xdr:colOff>600075</xdr:colOff>
      <xdr:row>89</xdr:row>
      <xdr:rowOff>0</xdr:rowOff>
    </xdr:from>
    <xdr:to>
      <xdr:col>17</xdr:col>
      <xdr:colOff>276225</xdr:colOff>
      <xdr:row>89</xdr:row>
      <xdr:rowOff>0</xdr:rowOff>
    </xdr:to>
    <xdr:sp macro="" textlink="">
      <xdr:nvSpPr>
        <xdr:cNvPr id="1150" name="Line 126"/>
        <xdr:cNvSpPr>
          <a:spLocks noChangeShapeType="1"/>
        </xdr:cNvSpPr>
      </xdr:nvSpPr>
      <xdr:spPr bwMode="auto">
        <a:xfrm>
          <a:off x="9467850" y="14925675"/>
          <a:ext cx="285750" cy="0"/>
        </a:xfrm>
        <a:prstGeom prst="line">
          <a:avLst/>
        </a:prstGeom>
        <a:noFill/>
        <a:ln w="19050">
          <a:solidFill>
            <a:srgbClr val="3366FF"/>
          </a:solidFill>
          <a:round/>
          <a:headEnd/>
          <a:tailEnd/>
        </a:ln>
      </xdr:spPr>
    </xdr:sp>
    <xdr:clientData/>
  </xdr:twoCellAnchor>
  <xdr:twoCellAnchor>
    <xdr:from>
      <xdr:col>14</xdr:col>
      <xdr:colOff>19050</xdr:colOff>
      <xdr:row>41</xdr:row>
      <xdr:rowOff>57150</xdr:rowOff>
    </xdr:from>
    <xdr:to>
      <xdr:col>16</xdr:col>
      <xdr:colOff>228600</xdr:colOff>
      <xdr:row>42</xdr:row>
      <xdr:rowOff>76200</xdr:rowOff>
    </xdr:to>
    <xdr:sp macro="" textlink="">
      <xdr:nvSpPr>
        <xdr:cNvPr id="1152" name="Text Box 128"/>
        <xdr:cNvSpPr txBox="1">
          <a:spLocks noChangeArrowheads="1"/>
        </xdr:cNvSpPr>
      </xdr:nvSpPr>
      <xdr:spPr bwMode="auto">
        <a:xfrm>
          <a:off x="8277225" y="6705600"/>
          <a:ext cx="819150" cy="180975"/>
        </a:xfrm>
        <a:prstGeom prst="rect">
          <a:avLst/>
        </a:prstGeom>
        <a:gradFill rotWithShape="1">
          <a:gsLst>
            <a:gs pos="0">
              <a:srgbClr val="99CC00"/>
            </a:gs>
            <a:gs pos="100000">
              <a:srgbClr val="99CC00">
                <a:gamma/>
                <a:shade val="46275"/>
                <a:invGamma/>
              </a:srgbClr>
            </a:gs>
          </a:gsLst>
          <a:lin ang="2700000" scaled="1"/>
        </a:gradFill>
        <a:ln w="9525">
          <a:solidFill>
            <a:srgbClr val="000000"/>
          </a:solidFill>
          <a:miter lim="800000"/>
          <a:headEnd/>
          <a:tailEnd/>
        </a:ln>
      </xdr:spPr>
      <xdr:txBody>
        <a:bodyPr vertOverflow="clip" wrap="square" lIns="27432" tIns="22860" rIns="27432" bIns="22860" anchor="ctr" upright="1"/>
        <a:lstStyle/>
        <a:p>
          <a:pPr algn="ctr" rtl="0">
            <a:defRPr sz="1000"/>
          </a:pPr>
          <a:r>
            <a:rPr lang="el-GR" sz="1000" b="1" i="0" strike="noStrike">
              <a:solidFill>
                <a:srgbClr val="000000"/>
              </a:solidFill>
              <a:latin typeface="Arial"/>
              <a:cs typeface="Arial"/>
            </a:rPr>
            <a:t>Παράδειγμα</a:t>
          </a:r>
        </a:p>
      </xdr:txBody>
    </xdr:sp>
    <xdr:clientData/>
  </xdr:twoCellAnchor>
  <xdr:twoCellAnchor>
    <xdr:from>
      <xdr:col>14</xdr:col>
      <xdr:colOff>19050</xdr:colOff>
      <xdr:row>48</xdr:row>
      <xdr:rowOff>85725</xdr:rowOff>
    </xdr:from>
    <xdr:to>
      <xdr:col>16</xdr:col>
      <xdr:colOff>228600</xdr:colOff>
      <xdr:row>49</xdr:row>
      <xdr:rowOff>104775</xdr:rowOff>
    </xdr:to>
    <xdr:sp macro="" textlink="">
      <xdr:nvSpPr>
        <xdr:cNvPr id="1153" name="Text Box 129"/>
        <xdr:cNvSpPr txBox="1">
          <a:spLocks noChangeArrowheads="1"/>
        </xdr:cNvSpPr>
      </xdr:nvSpPr>
      <xdr:spPr bwMode="auto">
        <a:xfrm>
          <a:off x="8277225" y="7943850"/>
          <a:ext cx="819150" cy="180975"/>
        </a:xfrm>
        <a:prstGeom prst="rect">
          <a:avLst/>
        </a:prstGeom>
        <a:gradFill rotWithShape="1">
          <a:gsLst>
            <a:gs pos="0">
              <a:srgbClr val="99CC00"/>
            </a:gs>
            <a:gs pos="100000">
              <a:srgbClr val="99CC00">
                <a:gamma/>
                <a:shade val="46275"/>
                <a:invGamma/>
              </a:srgbClr>
            </a:gs>
          </a:gsLst>
          <a:lin ang="2700000" scaled="1"/>
        </a:gradFill>
        <a:ln w="9525">
          <a:solidFill>
            <a:srgbClr val="000000"/>
          </a:solidFill>
          <a:miter lim="800000"/>
          <a:headEnd/>
          <a:tailEnd/>
        </a:ln>
      </xdr:spPr>
      <xdr:txBody>
        <a:bodyPr vertOverflow="clip" wrap="square" lIns="27432" tIns="22860" rIns="27432" bIns="22860" anchor="ctr" upright="1"/>
        <a:lstStyle/>
        <a:p>
          <a:pPr algn="ctr" rtl="0">
            <a:defRPr sz="1000"/>
          </a:pPr>
          <a:r>
            <a:rPr lang="el-GR" sz="1000" b="1" i="0" strike="noStrike">
              <a:solidFill>
                <a:srgbClr val="000000"/>
              </a:solidFill>
              <a:latin typeface="Arial"/>
              <a:cs typeface="Arial"/>
            </a:rPr>
            <a:t>Παράδειγμα</a:t>
          </a:r>
        </a:p>
      </xdr:txBody>
    </xdr:sp>
    <xdr:clientData/>
  </xdr:twoCellAnchor>
  <xdr:twoCellAnchor>
    <xdr:from>
      <xdr:col>14</xdr:col>
      <xdr:colOff>19050</xdr:colOff>
      <xdr:row>79</xdr:row>
      <xdr:rowOff>85725</xdr:rowOff>
    </xdr:from>
    <xdr:to>
      <xdr:col>16</xdr:col>
      <xdr:colOff>228600</xdr:colOff>
      <xdr:row>80</xdr:row>
      <xdr:rowOff>95250</xdr:rowOff>
    </xdr:to>
    <xdr:sp macro="" textlink="">
      <xdr:nvSpPr>
        <xdr:cNvPr id="1154" name="Text Box 130"/>
        <xdr:cNvSpPr txBox="1">
          <a:spLocks noChangeArrowheads="1"/>
        </xdr:cNvSpPr>
      </xdr:nvSpPr>
      <xdr:spPr bwMode="auto">
        <a:xfrm>
          <a:off x="8277225" y="13325475"/>
          <a:ext cx="819150" cy="180975"/>
        </a:xfrm>
        <a:prstGeom prst="rect">
          <a:avLst/>
        </a:prstGeom>
        <a:gradFill rotWithShape="1">
          <a:gsLst>
            <a:gs pos="0">
              <a:srgbClr val="99CC00"/>
            </a:gs>
            <a:gs pos="100000">
              <a:srgbClr val="99CC00">
                <a:gamma/>
                <a:shade val="46275"/>
                <a:invGamma/>
              </a:srgbClr>
            </a:gs>
          </a:gsLst>
          <a:lin ang="2700000" scaled="1"/>
        </a:gradFill>
        <a:ln w="9525">
          <a:solidFill>
            <a:srgbClr val="000000"/>
          </a:solidFill>
          <a:miter lim="800000"/>
          <a:headEnd/>
          <a:tailEnd/>
        </a:ln>
      </xdr:spPr>
      <xdr:txBody>
        <a:bodyPr vertOverflow="clip" wrap="square" lIns="27432" tIns="22860" rIns="27432" bIns="22860" anchor="ctr" upright="1"/>
        <a:lstStyle/>
        <a:p>
          <a:pPr algn="ctr" rtl="0">
            <a:defRPr sz="1000"/>
          </a:pPr>
          <a:r>
            <a:rPr lang="el-GR" sz="1000" b="1" i="0" strike="noStrike">
              <a:solidFill>
                <a:srgbClr val="000000"/>
              </a:solidFill>
              <a:latin typeface="Arial"/>
              <a:cs typeface="Arial"/>
            </a:rPr>
            <a:t>Παράδειγμα</a:t>
          </a:r>
        </a:p>
      </xdr:txBody>
    </xdr:sp>
    <xdr:clientData/>
  </xdr:twoCellAnchor>
  <xdr:twoCellAnchor>
    <xdr:from>
      <xdr:col>9</xdr:col>
      <xdr:colOff>76200</xdr:colOff>
      <xdr:row>16</xdr:row>
      <xdr:rowOff>19051</xdr:rowOff>
    </xdr:from>
    <xdr:to>
      <xdr:col>14</xdr:col>
      <xdr:colOff>104775</xdr:colOff>
      <xdr:row>22</xdr:row>
      <xdr:rowOff>133351</xdr:rowOff>
    </xdr:to>
    <xdr:sp macro="" textlink="">
      <xdr:nvSpPr>
        <xdr:cNvPr id="1050" name="AutoShape 26"/>
        <xdr:cNvSpPr>
          <a:spLocks noChangeArrowheads="1"/>
        </xdr:cNvSpPr>
      </xdr:nvSpPr>
      <xdr:spPr bwMode="auto">
        <a:xfrm>
          <a:off x="5486400" y="2628901"/>
          <a:ext cx="2876550" cy="1200150"/>
        </a:xfrm>
        <a:prstGeom prst="wedgeRoundRectCallout">
          <a:avLst>
            <a:gd name="adj1" fmla="val -31126"/>
            <a:gd name="adj2" fmla="val 76847"/>
            <a:gd name="adj3" fmla="val 16667"/>
          </a:avLst>
        </a:prstGeom>
        <a:gradFill rotWithShape="1">
          <a:gsLst>
            <a:gs pos="0">
              <a:srgbClr val="FF9900"/>
            </a:gs>
            <a:gs pos="100000">
              <a:srgbClr val="FF9900">
                <a:gamma/>
                <a:shade val="74118"/>
                <a:invGamma/>
              </a:srgbClr>
            </a:gs>
          </a:gsLst>
          <a:lin ang="2700000" scaled="1"/>
        </a:gradFill>
        <a:ln w="9525">
          <a:solidFill>
            <a:srgbClr val="000000"/>
          </a:solidFill>
          <a:miter lim="800000"/>
          <a:headEnd/>
          <a:tailEnd/>
        </a:ln>
      </xdr:spPr>
      <xdr:txBody>
        <a:bodyPr vertOverflow="clip" wrap="square" lIns="27432" tIns="22860" rIns="0" bIns="0" anchor="t" upright="1"/>
        <a:lstStyle/>
        <a:p>
          <a:pPr algn="l" rtl="0">
            <a:defRPr sz="1000"/>
          </a:pPr>
          <a:r>
            <a:rPr lang="el-GR" sz="1000" b="1" i="0" strike="noStrike">
              <a:solidFill>
                <a:srgbClr val="000000"/>
              </a:solidFill>
              <a:latin typeface="Arial"/>
              <a:cs typeface="Arial"/>
            </a:rPr>
            <a:t>ΠΡΟΣΟΧΗ! </a:t>
          </a:r>
          <a:r>
            <a:rPr lang="el-GR" sz="1000" b="0" i="0" strike="noStrike">
              <a:solidFill>
                <a:srgbClr val="000000"/>
              </a:solidFill>
              <a:latin typeface="Arial"/>
              <a:cs typeface="Arial"/>
            </a:rPr>
            <a:t>Όταν γράφεις δεκαδικούς αριθμούς θα πρέπει για την υποδιαστολή τους να χρησι</a:t>
          </a:r>
          <a:r>
            <a:rPr lang="en-US" sz="1000" b="0" i="0" strike="noStrike">
              <a:solidFill>
                <a:srgbClr val="000000"/>
              </a:solidFill>
              <a:latin typeface="Arial"/>
              <a:cs typeface="Arial"/>
            </a:rPr>
            <a:t>-</a:t>
          </a:r>
          <a:r>
            <a:rPr lang="el-GR" sz="1000" b="0" i="0" strike="noStrike">
              <a:solidFill>
                <a:srgbClr val="000000"/>
              </a:solidFill>
              <a:latin typeface="Arial"/>
              <a:cs typeface="Arial"/>
            </a:rPr>
            <a:t>μοποιείς το </a:t>
          </a:r>
          <a:r>
            <a:rPr lang="el-GR" sz="1000" b="1" i="0" strike="noStrike">
              <a:solidFill>
                <a:srgbClr val="000000"/>
              </a:solidFill>
              <a:latin typeface="Arial"/>
              <a:cs typeface="Arial"/>
            </a:rPr>
            <a:t>κόμα</a:t>
          </a:r>
          <a:r>
            <a:rPr lang="el-GR" sz="1000" b="0" i="0" strike="noStrike">
              <a:solidFill>
                <a:srgbClr val="000000"/>
              </a:solidFill>
              <a:latin typeface="Arial"/>
              <a:cs typeface="Arial"/>
            </a:rPr>
            <a:t> </a:t>
          </a:r>
          <a:r>
            <a:rPr lang="el-GR" sz="1000" b="1" i="0" strike="noStrike">
              <a:solidFill>
                <a:srgbClr val="000000"/>
              </a:solidFill>
              <a:latin typeface="Arial"/>
              <a:cs typeface="Arial"/>
            </a:rPr>
            <a:t>","</a:t>
          </a:r>
          <a:r>
            <a:rPr lang="el-GR" sz="1000" b="0" i="0" strike="noStrike">
              <a:solidFill>
                <a:srgbClr val="000000"/>
              </a:solidFill>
              <a:latin typeface="Arial"/>
              <a:cs typeface="Arial"/>
            </a:rPr>
            <a:t> και </a:t>
          </a:r>
          <a:r>
            <a:rPr lang="el-GR" sz="1000" b="1" i="0" strike="noStrike">
              <a:solidFill>
                <a:srgbClr val="000000"/>
              </a:solidFill>
              <a:latin typeface="Arial"/>
              <a:cs typeface="Arial"/>
            </a:rPr>
            <a:t>όχι</a:t>
          </a:r>
          <a:r>
            <a:rPr lang="el-GR" sz="1000" b="0" i="0" strike="noStrike">
              <a:solidFill>
                <a:srgbClr val="000000"/>
              </a:solidFill>
              <a:latin typeface="Arial"/>
              <a:cs typeface="Arial"/>
            </a:rPr>
            <a:t> την </a:t>
          </a:r>
          <a:r>
            <a:rPr lang="el-GR" sz="1000" b="1" i="0" strike="noStrike">
              <a:solidFill>
                <a:srgbClr val="000000"/>
              </a:solidFill>
              <a:latin typeface="Arial"/>
              <a:cs typeface="Arial"/>
            </a:rPr>
            <a:t>τελεία</a:t>
          </a:r>
          <a:r>
            <a:rPr lang="el-GR" sz="1000" b="0" i="0" strike="noStrike">
              <a:solidFill>
                <a:srgbClr val="000000"/>
              </a:solidFill>
              <a:latin typeface="Arial"/>
              <a:cs typeface="Arial"/>
            </a:rPr>
            <a:t> </a:t>
          </a:r>
          <a:r>
            <a:rPr lang="el-GR" sz="1000" b="1" i="0" strike="noStrike">
              <a:solidFill>
                <a:srgbClr val="000000"/>
              </a:solidFill>
              <a:latin typeface="Arial"/>
              <a:cs typeface="Arial"/>
            </a:rPr>
            <a:t>"."</a:t>
          </a:r>
          <a:r>
            <a:rPr lang="el-GR" sz="1000" b="0" i="0" strike="noStrike">
              <a:solidFill>
                <a:srgbClr val="000000"/>
              </a:solidFill>
              <a:latin typeface="Arial"/>
              <a:cs typeface="Arial"/>
            </a:rPr>
            <a:t>, π.χ. το πηλίκο της διάιρεσης του 47 δια του 10, θα γραφεί </a:t>
          </a:r>
          <a:r>
            <a:rPr lang="el-GR" sz="1000" b="1" i="0" strike="noStrike">
              <a:solidFill>
                <a:srgbClr val="000000"/>
              </a:solidFill>
              <a:latin typeface="Arial"/>
              <a:cs typeface="Arial"/>
            </a:rPr>
            <a:t>"4,7"</a:t>
          </a:r>
          <a:r>
            <a:rPr lang="el-GR" sz="1000" b="0" i="0" strike="noStrike">
              <a:solidFill>
                <a:srgbClr val="000000"/>
              </a:solidFill>
              <a:latin typeface="Arial"/>
              <a:cs typeface="Arial"/>
            </a:rPr>
            <a:t> και </a:t>
          </a:r>
          <a:r>
            <a:rPr lang="el-GR" sz="1000" b="1" i="0" strike="noStrike">
              <a:solidFill>
                <a:srgbClr val="000000"/>
              </a:solidFill>
              <a:latin typeface="Arial"/>
              <a:cs typeface="Arial"/>
            </a:rPr>
            <a:t>όχι "4.7".</a:t>
          </a:r>
          <a:r>
            <a:rPr lang="el-GR" sz="1000" b="0" i="0" strike="noStrike">
              <a:solidFill>
                <a:srgbClr val="000000"/>
              </a:solidFill>
              <a:latin typeface="Arial"/>
              <a:cs typeface="Arial"/>
            </a:rPr>
            <a:t> Ακόμη μεγαλύτερη προσοχή απαιτείται, όταν διασχίζουμε δρόμους πυκνής κυκλοφορίας!....</a:t>
          </a:r>
        </a:p>
      </xdr:txBody>
    </xdr:sp>
    <xdr:clientData/>
  </xdr:twoCellAnchor>
  <xdr:twoCellAnchor>
    <xdr:from>
      <xdr:col>1</xdr:col>
      <xdr:colOff>457200</xdr:colOff>
      <xdr:row>85</xdr:row>
      <xdr:rowOff>76200</xdr:rowOff>
    </xdr:from>
    <xdr:to>
      <xdr:col>2</xdr:col>
      <xdr:colOff>9525</xdr:colOff>
      <xdr:row>86</xdr:row>
      <xdr:rowOff>95250</xdr:rowOff>
    </xdr:to>
    <xdr:sp macro="" textlink="">
      <xdr:nvSpPr>
        <xdr:cNvPr id="1166" name="Text Box 142"/>
        <xdr:cNvSpPr txBox="1">
          <a:spLocks noChangeArrowheads="1"/>
        </xdr:cNvSpPr>
      </xdr:nvSpPr>
      <xdr:spPr bwMode="auto">
        <a:xfrm>
          <a:off x="838200" y="14344650"/>
          <a:ext cx="161925" cy="180975"/>
        </a:xfrm>
        <a:prstGeom prst="rect">
          <a:avLst/>
        </a:prstGeom>
        <a:solidFill>
          <a:srgbClr val="000000"/>
        </a:solidFill>
        <a:ln w="9525">
          <a:noFill/>
          <a:miter lim="800000"/>
          <a:headEnd/>
          <a:tailEnd/>
        </a:ln>
      </xdr:spPr>
      <xdr:txBody>
        <a:bodyPr vertOverflow="clip" wrap="square" lIns="27432" tIns="22860" rIns="0" bIns="0" anchor="t" upright="1"/>
        <a:lstStyle/>
        <a:p>
          <a:pPr algn="l" rtl="1">
            <a:defRPr sz="1000"/>
          </a:pPr>
          <a:r>
            <a:rPr lang="el-GR" sz="1000" b="1" i="0" strike="noStrike">
              <a:solidFill>
                <a:srgbClr val="99CC00"/>
              </a:solidFill>
              <a:latin typeface="Arial"/>
              <a:cs typeface="Arial"/>
            </a:rPr>
            <a:t>θ.</a:t>
          </a:r>
        </a:p>
      </xdr:txBody>
    </xdr:sp>
    <xdr:clientData/>
  </xdr:twoCellAnchor>
  <xdr:twoCellAnchor>
    <xdr:from>
      <xdr:col>9</xdr:col>
      <xdr:colOff>485775</xdr:colOff>
      <xdr:row>37</xdr:row>
      <xdr:rowOff>85725</xdr:rowOff>
    </xdr:from>
    <xdr:to>
      <xdr:col>13</xdr:col>
      <xdr:colOff>304800</xdr:colOff>
      <xdr:row>46</xdr:row>
      <xdr:rowOff>28575</xdr:rowOff>
    </xdr:to>
    <xdr:sp macro="" textlink="">
      <xdr:nvSpPr>
        <xdr:cNvPr id="1057" name="AutoShape 33"/>
        <xdr:cNvSpPr>
          <a:spLocks noChangeArrowheads="1"/>
        </xdr:cNvSpPr>
      </xdr:nvSpPr>
      <xdr:spPr bwMode="auto">
        <a:xfrm>
          <a:off x="5895975" y="6086475"/>
          <a:ext cx="2057400" cy="1466850"/>
        </a:xfrm>
        <a:prstGeom prst="wedgeRoundRectCallout">
          <a:avLst>
            <a:gd name="adj1" fmla="val -45833"/>
            <a:gd name="adj2" fmla="val 74167"/>
            <a:gd name="adj3" fmla="val 16667"/>
          </a:avLst>
        </a:prstGeom>
        <a:gradFill rotWithShape="1">
          <a:gsLst>
            <a:gs pos="0">
              <a:srgbClr val="FF9900"/>
            </a:gs>
            <a:gs pos="100000">
              <a:srgbClr val="FF9900">
                <a:gamma/>
                <a:shade val="74118"/>
                <a:invGamma/>
              </a:srgbClr>
            </a:gs>
          </a:gsLst>
          <a:lin ang="2700000" scaled="1"/>
        </a:gradFill>
        <a:ln w="9525" algn="ctr">
          <a:solidFill>
            <a:srgbClr val="000000"/>
          </a:solidFill>
          <a:miter lim="800000"/>
          <a:headEnd/>
          <a:tailEnd/>
        </a:ln>
        <a:effectLst/>
      </xdr:spPr>
      <xdr:txBody>
        <a:bodyPr vertOverflow="clip" wrap="square" lIns="27432" tIns="22860" rIns="0" bIns="0" anchor="t" upright="1"/>
        <a:lstStyle/>
        <a:p>
          <a:pPr algn="l" rtl="1">
            <a:defRPr sz="1000"/>
          </a:pPr>
          <a:r>
            <a:rPr lang="el-GR" sz="1000" b="0" i="0" strike="noStrike">
              <a:solidFill>
                <a:srgbClr val="000000"/>
              </a:solidFill>
              <a:latin typeface="Arial"/>
              <a:cs typeface="Arial"/>
            </a:rPr>
            <a:t>Δε μπορώ να καταλάβω τι σημαίνει αυτό το μικρό κόκκινο σημάδι που βρίσκεται στην πάνω δεξιά γωνία ορισμένων κελιών, όπως είναι τα </a:t>
          </a:r>
          <a:r>
            <a:rPr lang="en-US" sz="1000" b="1" i="0" strike="noStrike">
              <a:solidFill>
                <a:srgbClr val="000000"/>
              </a:solidFill>
              <a:latin typeface="Arial"/>
              <a:cs typeface="Arial"/>
            </a:rPr>
            <a:t>B16,</a:t>
          </a:r>
          <a:r>
            <a:rPr lang="en-US" sz="1000" b="0" i="0" strike="noStrike">
              <a:solidFill>
                <a:srgbClr val="000000"/>
              </a:solidFill>
              <a:latin typeface="Arial"/>
              <a:cs typeface="Arial"/>
            </a:rPr>
            <a:t> </a:t>
          </a:r>
          <a:r>
            <a:rPr lang="en-US" sz="1000" b="1" i="0" strike="noStrike">
              <a:solidFill>
                <a:srgbClr val="000000"/>
              </a:solidFill>
              <a:latin typeface="Arial"/>
              <a:cs typeface="Arial"/>
            </a:rPr>
            <a:t>F25</a:t>
          </a:r>
          <a:r>
            <a:rPr lang="en-US" sz="1000" b="0" i="0" strike="noStrike">
              <a:solidFill>
                <a:srgbClr val="000000"/>
              </a:solidFill>
              <a:latin typeface="Arial"/>
              <a:cs typeface="Arial"/>
            </a:rPr>
            <a:t> </a:t>
          </a:r>
          <a:r>
            <a:rPr lang="el-GR" sz="1000" b="0" i="0" strike="noStrike">
              <a:solidFill>
                <a:srgbClr val="000000"/>
              </a:solidFill>
              <a:latin typeface="Arial"/>
              <a:cs typeface="Arial"/>
            </a:rPr>
            <a:t>κλπ. Ίσως αν οδηγηθεί ο δείκτης του ποντικιού πάνω σε ένα τέτοιο κελί, το "μυστήριο" να λυθεί.</a:t>
          </a:r>
        </a:p>
      </xdr:txBody>
    </xdr:sp>
    <xdr:clientData/>
  </xdr:twoCellAnchor>
  <mc:AlternateContent xmlns:mc="http://schemas.openxmlformats.org/markup-compatibility/2006">
    <mc:Choice xmlns:a14="http://schemas.microsoft.com/office/drawing/2010/main" Requires="a14">
      <xdr:twoCellAnchor>
        <xdr:from>
          <xdr:col>9</xdr:col>
          <xdr:colOff>123825</xdr:colOff>
          <xdr:row>48</xdr:row>
          <xdr:rowOff>47625</xdr:rowOff>
        </xdr:from>
        <xdr:to>
          <xdr:col>10</xdr:col>
          <xdr:colOff>57150</xdr:colOff>
          <xdr:row>54</xdr:row>
          <xdr:rowOff>9525</xdr:rowOff>
        </xdr:to>
        <xdr:sp macro="" textlink="">
          <xdr:nvSpPr>
            <xdr:cNvPr id="1164" name="Object 140" hidden="1">
              <a:extLst>
                <a:ext uri="{63B3BB69-23CF-44E3-9099-C40C66FF867C}">
                  <a14:compatExt spid="_x0000_s116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24</xdr:row>
          <xdr:rowOff>85725</xdr:rowOff>
        </xdr:from>
        <xdr:to>
          <xdr:col>10</xdr:col>
          <xdr:colOff>219075</xdr:colOff>
          <xdr:row>29</xdr:row>
          <xdr:rowOff>57150</xdr:rowOff>
        </xdr:to>
        <xdr:sp macro="" textlink="">
          <xdr:nvSpPr>
            <xdr:cNvPr id="1162" name="Object 138" hidden="1">
              <a:extLst>
                <a:ext uri="{63B3BB69-23CF-44E3-9099-C40C66FF867C}">
                  <a14:compatExt spid="_x0000_s116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368"/>
  <sheetViews>
    <sheetView tabSelected="1" workbookViewId="0">
      <selection sqref="A1:I3"/>
    </sheetView>
  </sheetViews>
  <sheetFormatPr defaultColWidth="9.140625" defaultRowHeight="12.75" x14ac:dyDescent="0.2"/>
  <cols>
    <col min="1" max="1" width="5.7109375" style="1" customWidth="1"/>
    <col min="2" max="2" width="9.140625" style="1"/>
    <col min="3" max="3" width="9.85546875" style="1" customWidth="1"/>
    <col min="4" max="7" width="9.140625" style="1"/>
    <col min="8" max="8" width="10.7109375" style="1" bestFit="1" customWidth="1"/>
    <col min="9" max="10" width="9.140625" style="1"/>
    <col min="11" max="11" width="11" style="1" bestFit="1" customWidth="1"/>
    <col min="12" max="12" width="4.28515625" style="1" customWidth="1"/>
    <col min="13" max="15" width="9.140625" style="1"/>
    <col min="16" max="16" width="9.140625" style="1" hidden="1" customWidth="1"/>
    <col min="17" max="16384" width="9.140625" style="1"/>
  </cols>
  <sheetData>
    <row r="1" spans="1:25" ht="12.75" customHeight="1" x14ac:dyDescent="0.2">
      <c r="A1" s="50" t="s">
        <v>166</v>
      </c>
      <c r="B1" s="50"/>
      <c r="C1" s="50"/>
      <c r="D1" s="50"/>
      <c r="E1" s="50"/>
      <c r="F1" s="50"/>
      <c r="G1" s="50"/>
      <c r="H1" s="50"/>
      <c r="I1" s="50"/>
      <c r="J1" s="9"/>
      <c r="K1" s="9"/>
      <c r="L1" s="8"/>
      <c r="Y1" s="8"/>
    </row>
    <row r="2" spans="1:25" ht="12.75" customHeight="1" x14ac:dyDescent="0.2">
      <c r="A2" s="50"/>
      <c r="B2" s="50"/>
      <c r="C2" s="50"/>
      <c r="D2" s="50"/>
      <c r="E2" s="50"/>
      <c r="F2" s="50"/>
      <c r="G2" s="50"/>
      <c r="H2" s="50"/>
      <c r="I2" s="50"/>
      <c r="J2" s="9"/>
      <c r="K2" s="9"/>
      <c r="L2" s="8"/>
      <c r="Y2" s="8"/>
    </row>
    <row r="3" spans="1:25" ht="12.75" customHeight="1" x14ac:dyDescent="0.2">
      <c r="A3" s="50"/>
      <c r="B3" s="50"/>
      <c r="C3" s="50"/>
      <c r="D3" s="50"/>
      <c r="E3" s="50"/>
      <c r="F3" s="50"/>
      <c r="G3" s="50"/>
      <c r="H3" s="50"/>
      <c r="I3" s="50"/>
      <c r="J3" s="9"/>
      <c r="K3" s="9"/>
      <c r="L3" s="8"/>
      <c r="Y3" s="8"/>
    </row>
    <row r="4" spans="1:25" ht="14.25" customHeight="1" x14ac:dyDescent="0.2">
      <c r="A4" s="9"/>
      <c r="B4" s="9"/>
      <c r="C4" s="9"/>
      <c r="D4" s="9"/>
      <c r="E4" s="9"/>
      <c r="F4" s="9"/>
      <c r="G4" s="49" t="s">
        <v>168</v>
      </c>
      <c r="H4" s="49"/>
      <c r="I4" s="49"/>
      <c r="J4" s="9"/>
      <c r="K4" s="9"/>
      <c r="L4" s="8"/>
      <c r="Y4" s="8"/>
    </row>
    <row r="5" spans="1:25" ht="12.75" customHeight="1" x14ac:dyDescent="0.2">
      <c r="A5" s="10"/>
      <c r="B5" s="10"/>
      <c r="C5" s="10"/>
      <c r="D5" s="10"/>
      <c r="E5" s="10"/>
      <c r="F5" s="10"/>
      <c r="G5" s="10"/>
      <c r="H5" s="10"/>
      <c r="I5" s="11"/>
      <c r="J5" s="9"/>
      <c r="K5" s="9"/>
      <c r="L5" s="8"/>
      <c r="P5" s="117" t="s">
        <v>70</v>
      </c>
      <c r="Y5" s="8"/>
    </row>
    <row r="6" spans="1:25" ht="12.75" customHeight="1" x14ac:dyDescent="0.2">
      <c r="A6" s="12"/>
      <c r="B6" s="119" t="s">
        <v>213</v>
      </c>
      <c r="C6" s="120"/>
      <c r="D6" s="120"/>
      <c r="E6" s="120"/>
      <c r="F6" s="120"/>
      <c r="G6" s="120"/>
      <c r="H6" s="120"/>
      <c r="I6" s="120"/>
      <c r="J6" s="121"/>
      <c r="K6" s="9"/>
      <c r="L6" s="8"/>
      <c r="P6" s="117"/>
      <c r="Y6" s="8"/>
    </row>
    <row r="7" spans="1:25" ht="12.75" customHeight="1" x14ac:dyDescent="0.2">
      <c r="A7" s="12"/>
      <c r="B7" s="122"/>
      <c r="C7" s="123"/>
      <c r="D7" s="123"/>
      <c r="E7" s="123"/>
      <c r="F7" s="123"/>
      <c r="G7" s="123"/>
      <c r="H7" s="123"/>
      <c r="I7" s="123"/>
      <c r="J7" s="124"/>
      <c r="K7" s="9"/>
      <c r="L7" s="8"/>
      <c r="P7" s="117" t="s">
        <v>71</v>
      </c>
      <c r="Y7" s="8"/>
    </row>
    <row r="8" spans="1:25" ht="12.75" customHeight="1" x14ac:dyDescent="0.2">
      <c r="A8" s="12"/>
      <c r="B8" s="122"/>
      <c r="C8" s="123"/>
      <c r="D8" s="123"/>
      <c r="E8" s="123"/>
      <c r="F8" s="123"/>
      <c r="G8" s="123"/>
      <c r="H8" s="123"/>
      <c r="I8" s="123"/>
      <c r="J8" s="124"/>
      <c r="K8" s="9"/>
      <c r="L8" s="8"/>
      <c r="P8" s="117"/>
      <c r="Y8" s="8"/>
    </row>
    <row r="9" spans="1:25" ht="12.75" customHeight="1" x14ac:dyDescent="0.2">
      <c r="A9" s="12"/>
      <c r="B9" s="122"/>
      <c r="C9" s="123"/>
      <c r="D9" s="123"/>
      <c r="E9" s="123"/>
      <c r="F9" s="123"/>
      <c r="G9" s="123"/>
      <c r="H9" s="123"/>
      <c r="I9" s="123"/>
      <c r="J9" s="124"/>
      <c r="K9" s="9"/>
      <c r="L9" s="8"/>
      <c r="Y9" s="8"/>
    </row>
    <row r="10" spans="1:25" ht="12.75" customHeight="1" x14ac:dyDescent="0.2">
      <c r="A10" s="12"/>
      <c r="B10" s="122"/>
      <c r="C10" s="123"/>
      <c r="D10" s="123"/>
      <c r="E10" s="123"/>
      <c r="F10" s="123"/>
      <c r="G10" s="123"/>
      <c r="H10" s="123"/>
      <c r="I10" s="123"/>
      <c r="J10" s="124"/>
      <c r="K10" s="9"/>
      <c r="L10" s="8"/>
      <c r="Y10" s="8"/>
    </row>
    <row r="11" spans="1:25" ht="12.75" customHeight="1" x14ac:dyDescent="0.2">
      <c r="A11" s="12"/>
      <c r="B11" s="122"/>
      <c r="C11" s="123"/>
      <c r="D11" s="123"/>
      <c r="E11" s="123"/>
      <c r="F11" s="123"/>
      <c r="G11" s="123"/>
      <c r="H11" s="123"/>
      <c r="I11" s="123"/>
      <c r="J11" s="124"/>
      <c r="K11" s="9"/>
      <c r="L11" s="8"/>
      <c r="Y11" s="8"/>
    </row>
    <row r="12" spans="1:25" ht="12.75" customHeight="1" x14ac:dyDescent="0.2">
      <c r="A12" s="12"/>
      <c r="B12" s="122"/>
      <c r="C12" s="123"/>
      <c r="D12" s="123"/>
      <c r="E12" s="123"/>
      <c r="F12" s="123"/>
      <c r="G12" s="123"/>
      <c r="H12" s="123"/>
      <c r="I12" s="123"/>
      <c r="J12" s="124"/>
      <c r="K12" s="9"/>
      <c r="L12" s="8"/>
      <c r="Y12" s="8"/>
    </row>
    <row r="13" spans="1:25" ht="12.75" customHeight="1" x14ac:dyDescent="0.2">
      <c r="A13" s="12"/>
      <c r="B13" s="122"/>
      <c r="C13" s="123"/>
      <c r="D13" s="123"/>
      <c r="E13" s="123"/>
      <c r="F13" s="123"/>
      <c r="G13" s="123"/>
      <c r="H13" s="123"/>
      <c r="I13" s="123"/>
      <c r="J13" s="124"/>
      <c r="K13" s="9"/>
      <c r="L13" s="8"/>
      <c r="Q13" s="82" t="s">
        <v>208</v>
      </c>
      <c r="R13" s="82"/>
      <c r="S13" s="82"/>
      <c r="T13" s="82"/>
      <c r="U13" s="82"/>
      <c r="V13" s="82"/>
      <c r="W13" s="82"/>
      <c r="X13" s="82"/>
      <c r="Y13" s="8"/>
    </row>
    <row r="14" spans="1:25" ht="12.75" customHeight="1" x14ac:dyDescent="0.2">
      <c r="A14" s="12"/>
      <c r="B14" s="125"/>
      <c r="C14" s="126"/>
      <c r="D14" s="126"/>
      <c r="E14" s="126"/>
      <c r="F14" s="126"/>
      <c r="G14" s="126"/>
      <c r="H14" s="126"/>
      <c r="I14" s="126"/>
      <c r="J14" s="127"/>
      <c r="K14" s="9"/>
      <c r="L14" s="8"/>
      <c r="Q14" s="82"/>
      <c r="R14" s="82"/>
      <c r="S14" s="82"/>
      <c r="T14" s="82"/>
      <c r="U14" s="82"/>
      <c r="V14" s="82"/>
      <c r="W14" s="82"/>
      <c r="X14" s="82"/>
      <c r="Y14" s="8"/>
    </row>
    <row r="15" spans="1:25" ht="12.75" customHeight="1" x14ac:dyDescent="0.2">
      <c r="A15" s="12"/>
      <c r="B15" s="12"/>
      <c r="C15" s="12"/>
      <c r="D15" s="12"/>
      <c r="E15" s="12"/>
      <c r="F15" s="12"/>
      <c r="G15" s="12"/>
      <c r="H15" s="12"/>
      <c r="I15" s="12"/>
      <c r="J15" s="13"/>
      <c r="K15" s="9"/>
      <c r="L15" s="8"/>
      <c r="O15" s="14" t="s">
        <v>81</v>
      </c>
      <c r="Q15" s="82" t="s">
        <v>209</v>
      </c>
      <c r="R15" s="82"/>
      <c r="S15" s="82"/>
      <c r="T15" s="82"/>
      <c r="U15" s="82"/>
      <c r="V15" s="82"/>
      <c r="W15" s="82"/>
      <c r="X15" s="82"/>
      <c r="Y15" s="8"/>
    </row>
    <row r="16" spans="1:25" ht="12.75" customHeight="1" x14ac:dyDescent="0.2">
      <c r="A16" s="15" t="s">
        <v>0</v>
      </c>
      <c r="B16" s="75" t="s">
        <v>186</v>
      </c>
      <c r="C16" s="75"/>
      <c r="D16" s="75"/>
      <c r="E16" s="75"/>
      <c r="F16" s="75"/>
      <c r="G16" s="75"/>
      <c r="H16" s="75"/>
      <c r="I16" s="75"/>
      <c r="J16" s="16"/>
      <c r="K16" s="9"/>
      <c r="L16" s="8"/>
      <c r="Q16" s="82"/>
      <c r="R16" s="82"/>
      <c r="S16" s="82"/>
      <c r="T16" s="82"/>
      <c r="U16" s="82"/>
      <c r="V16" s="82"/>
      <c r="W16" s="82"/>
      <c r="X16" s="82"/>
      <c r="Y16" s="8"/>
    </row>
    <row r="17" spans="2:25" ht="12.75" customHeight="1" x14ac:dyDescent="0.2">
      <c r="B17" s="75"/>
      <c r="C17" s="75"/>
      <c r="D17" s="75"/>
      <c r="E17" s="75"/>
      <c r="F17" s="75"/>
      <c r="G17" s="75"/>
      <c r="H17" s="75"/>
      <c r="I17" s="75"/>
      <c r="J17" s="16"/>
      <c r="K17" s="9"/>
      <c r="L17" s="8"/>
      <c r="O17" s="14" t="s">
        <v>82</v>
      </c>
      <c r="Q17" s="82" t="s">
        <v>145</v>
      </c>
      <c r="R17" s="82"/>
      <c r="S17" s="82"/>
      <c r="T17" s="82"/>
      <c r="U17" s="82"/>
      <c r="V17" s="82"/>
      <c r="W17" s="82"/>
      <c r="X17" s="82"/>
      <c r="Y17" s="8"/>
    </row>
    <row r="18" spans="2:25" ht="13.5" thickBot="1" x14ac:dyDescent="0.25">
      <c r="I18" s="12"/>
      <c r="J18" s="16"/>
      <c r="K18" s="9"/>
      <c r="L18" s="8"/>
      <c r="Q18" s="82"/>
      <c r="R18" s="82"/>
      <c r="S18" s="82"/>
      <c r="T18" s="82"/>
      <c r="U18" s="82"/>
      <c r="V18" s="82"/>
      <c r="W18" s="82"/>
      <c r="X18" s="82"/>
      <c r="Y18" s="8"/>
    </row>
    <row r="19" spans="2:25" ht="15" customHeight="1" thickTop="1" thickBot="1" x14ac:dyDescent="0.25">
      <c r="B19" s="91" t="s">
        <v>18</v>
      </c>
      <c r="C19" s="92"/>
      <c r="D19" s="91" t="s">
        <v>73</v>
      </c>
      <c r="E19" s="92"/>
      <c r="F19" s="91" t="s">
        <v>19</v>
      </c>
      <c r="G19" s="92"/>
      <c r="I19" s="12"/>
      <c r="J19" s="16"/>
      <c r="K19" s="9"/>
      <c r="L19" s="8"/>
      <c r="Q19" s="82"/>
      <c r="R19" s="82"/>
      <c r="S19" s="82"/>
      <c r="T19" s="82"/>
      <c r="U19" s="82"/>
      <c r="V19" s="82"/>
      <c r="W19" s="82"/>
      <c r="X19" s="82"/>
      <c r="Y19" s="8"/>
    </row>
    <row r="20" spans="2:25" ht="15" customHeight="1" thickTop="1" thickBot="1" x14ac:dyDescent="0.25">
      <c r="B20" s="91"/>
      <c r="C20" s="92"/>
      <c r="D20" s="91"/>
      <c r="E20" s="92"/>
      <c r="F20" s="91"/>
      <c r="G20" s="92"/>
      <c r="I20" s="12"/>
      <c r="J20" s="16"/>
      <c r="K20" s="9"/>
      <c r="L20" s="8"/>
      <c r="O20" s="14" t="s">
        <v>83</v>
      </c>
      <c r="Q20" s="1" t="s">
        <v>146</v>
      </c>
      <c r="Y20" s="8"/>
    </row>
    <row r="21" spans="2:25" ht="15" customHeight="1" thickTop="1" thickBot="1" x14ac:dyDescent="0.25">
      <c r="B21" s="92"/>
      <c r="C21" s="92"/>
      <c r="D21" s="92"/>
      <c r="E21" s="92"/>
      <c r="F21" s="92"/>
      <c r="G21" s="92"/>
      <c r="I21" s="12"/>
      <c r="J21" s="16"/>
      <c r="K21" s="9"/>
      <c r="L21" s="8"/>
      <c r="Q21" s="82" t="s">
        <v>84</v>
      </c>
      <c r="R21" s="82"/>
      <c r="S21" s="82"/>
      <c r="T21" s="82"/>
      <c r="U21" s="82"/>
      <c r="V21" s="82"/>
      <c r="W21" s="82"/>
      <c r="X21" s="82"/>
      <c r="Y21" s="8"/>
    </row>
    <row r="22" spans="2:25" ht="14.25" thickTop="1" thickBot="1" x14ac:dyDescent="0.25">
      <c r="B22" s="85" t="s">
        <v>20</v>
      </c>
      <c r="C22" s="85"/>
      <c r="D22" s="85" t="s">
        <v>1</v>
      </c>
      <c r="E22" s="85"/>
      <c r="F22" s="90"/>
      <c r="G22" s="90"/>
      <c r="H22" s="2" t="str">
        <f>IF(F22="","",IF(F22="48g","G","R"))</f>
        <v/>
      </c>
      <c r="I22" s="12"/>
      <c r="J22" s="16"/>
      <c r="K22" s="9"/>
      <c r="L22" s="8"/>
      <c r="Q22" s="82"/>
      <c r="R22" s="82"/>
      <c r="S22" s="82"/>
      <c r="T22" s="82"/>
      <c r="U22" s="82"/>
      <c r="V22" s="82"/>
      <c r="W22" s="82"/>
      <c r="X22" s="82"/>
      <c r="Y22" s="8"/>
    </row>
    <row r="23" spans="2:25" ht="14.25" thickTop="1" thickBot="1" x14ac:dyDescent="0.25">
      <c r="B23" s="85" t="s">
        <v>21</v>
      </c>
      <c r="C23" s="85"/>
      <c r="D23" s="85" t="s">
        <v>2</v>
      </c>
      <c r="E23" s="85"/>
      <c r="F23" s="90"/>
      <c r="G23" s="90"/>
      <c r="H23" s="2" t="str">
        <f>IF(F23="","",IF(F23="45g","G","R"))</f>
        <v/>
      </c>
      <c r="I23" s="12"/>
      <c r="J23" s="16"/>
      <c r="K23" s="9"/>
      <c r="L23" s="8"/>
      <c r="O23" s="82" t="s">
        <v>85</v>
      </c>
      <c r="P23" s="82"/>
      <c r="Q23" s="82"/>
      <c r="R23" s="82"/>
      <c r="S23" s="82"/>
      <c r="T23" s="82"/>
      <c r="U23" s="82"/>
      <c r="V23" s="82"/>
      <c r="W23" s="82"/>
      <c r="X23" s="82"/>
      <c r="Y23" s="8"/>
    </row>
    <row r="24" spans="2:25" ht="14.25" thickTop="1" thickBot="1" x14ac:dyDescent="0.25">
      <c r="B24" s="85" t="s">
        <v>22</v>
      </c>
      <c r="C24" s="85"/>
      <c r="D24" s="85" t="s">
        <v>3</v>
      </c>
      <c r="E24" s="85"/>
      <c r="F24" s="90"/>
      <c r="G24" s="90"/>
      <c r="H24" s="2" t="str">
        <f>IF(F24="","",IF(OR(F24="24mL",F24="0,024L"),"G","R"))</f>
        <v/>
      </c>
      <c r="I24" s="12"/>
      <c r="J24" s="16"/>
      <c r="K24" s="9"/>
      <c r="L24" s="8"/>
      <c r="O24" s="93" t="s">
        <v>86</v>
      </c>
      <c r="P24" s="93"/>
      <c r="Q24" s="93"/>
      <c r="R24" s="93"/>
      <c r="S24" s="93"/>
      <c r="T24" s="93"/>
      <c r="U24" s="93"/>
      <c r="V24" s="93"/>
      <c r="W24" s="93"/>
      <c r="X24" s="93"/>
      <c r="Y24" s="8"/>
    </row>
    <row r="25" spans="2:25" ht="14.25" thickTop="1" thickBot="1" x14ac:dyDescent="0.25">
      <c r="B25" s="85" t="s">
        <v>23</v>
      </c>
      <c r="C25" s="85"/>
      <c r="D25" s="85" t="s">
        <v>4</v>
      </c>
      <c r="E25" s="85"/>
      <c r="F25" s="90"/>
      <c r="G25" s="90"/>
      <c r="H25" s="2" t="str">
        <f>IF(F25="","",IF(F25="0,192mol","G","R"))</f>
        <v/>
      </c>
      <c r="I25" s="12"/>
      <c r="J25" s="16"/>
      <c r="K25" s="9"/>
      <c r="L25" s="8"/>
      <c r="O25" s="82" t="s">
        <v>147</v>
      </c>
      <c r="P25" s="82"/>
      <c r="Q25" s="82"/>
      <c r="R25" s="82"/>
      <c r="S25" s="82"/>
      <c r="T25" s="82"/>
      <c r="U25" s="82"/>
      <c r="V25" s="82"/>
      <c r="W25" s="82"/>
      <c r="X25" s="82"/>
      <c r="Y25" s="8"/>
    </row>
    <row r="26" spans="2:25" ht="14.25" thickTop="1" thickBot="1" x14ac:dyDescent="0.25">
      <c r="B26" s="85" t="s">
        <v>24</v>
      </c>
      <c r="C26" s="85"/>
      <c r="D26" s="90"/>
      <c r="E26" s="90"/>
      <c r="F26" s="85" t="s">
        <v>5</v>
      </c>
      <c r="G26" s="85"/>
      <c r="H26" s="2" t="str">
        <f>IF(D26="","",IF(D26="4%w/w","G","R"))</f>
        <v/>
      </c>
      <c r="I26" s="12"/>
      <c r="J26" s="16"/>
      <c r="K26" s="9"/>
      <c r="L26" s="8"/>
      <c r="O26" s="82"/>
      <c r="P26" s="82"/>
      <c r="Q26" s="82"/>
      <c r="R26" s="82"/>
      <c r="S26" s="82"/>
      <c r="T26" s="82"/>
      <c r="U26" s="82"/>
      <c r="V26" s="82"/>
      <c r="W26" s="82"/>
      <c r="X26" s="82"/>
      <c r="Y26" s="8"/>
    </row>
    <row r="27" spans="2:25" ht="14.25" thickTop="1" thickBot="1" x14ac:dyDescent="0.25">
      <c r="B27" s="85" t="s">
        <v>17</v>
      </c>
      <c r="C27" s="85"/>
      <c r="D27" s="90"/>
      <c r="E27" s="90"/>
      <c r="F27" s="85" t="s">
        <v>6</v>
      </c>
      <c r="G27" s="85"/>
      <c r="H27" s="2" t="str">
        <f>IF(D27="","",IF(D27="3,8%w/v","G","R"))</f>
        <v/>
      </c>
      <c r="I27" s="12"/>
      <c r="J27" s="16"/>
      <c r="K27" s="9"/>
      <c r="L27" s="8"/>
      <c r="Y27" s="8"/>
    </row>
    <row r="28" spans="2:25" ht="14.25" thickTop="1" thickBot="1" x14ac:dyDescent="0.25">
      <c r="B28" s="85" t="s">
        <v>25</v>
      </c>
      <c r="C28" s="85"/>
      <c r="D28" s="90"/>
      <c r="E28" s="90"/>
      <c r="F28" s="85" t="s">
        <v>7</v>
      </c>
      <c r="G28" s="85"/>
      <c r="H28" s="2" t="str">
        <f>IF(D28="","",IF(D28="5%v/v","G","R"))</f>
        <v/>
      </c>
      <c r="I28" s="12"/>
      <c r="J28" s="16"/>
      <c r="K28" s="9"/>
      <c r="L28" s="8"/>
      <c r="Y28" s="8"/>
    </row>
    <row r="29" spans="2:25" ht="14.25" thickTop="1" thickBot="1" x14ac:dyDescent="0.25">
      <c r="B29" s="85" t="s">
        <v>26</v>
      </c>
      <c r="C29" s="85"/>
      <c r="D29" s="90"/>
      <c r="E29" s="90"/>
      <c r="F29" s="85" t="s">
        <v>8</v>
      </c>
      <c r="G29" s="85"/>
      <c r="H29" s="2" t="str">
        <f>IF(D29="","",IF(OR(D29="0,4M",D29="0,4Μ",D29="0,4mol/L"),"G","R"))</f>
        <v/>
      </c>
      <c r="I29" s="12"/>
      <c r="J29" s="16"/>
      <c r="K29" s="9"/>
      <c r="L29" s="8"/>
      <c r="O29" s="81" t="s">
        <v>148</v>
      </c>
      <c r="P29" s="82"/>
      <c r="Q29" s="82"/>
      <c r="R29" s="82"/>
      <c r="S29" s="82"/>
      <c r="T29" s="82"/>
      <c r="U29" s="82"/>
      <c r="V29" s="82"/>
      <c r="W29" s="82"/>
      <c r="X29" s="82"/>
      <c r="Y29" s="8"/>
    </row>
    <row r="30" spans="2:25" ht="14.25" thickTop="1" thickBot="1" x14ac:dyDescent="0.25">
      <c r="B30" s="90"/>
      <c r="C30" s="90"/>
      <c r="D30" s="85" t="s">
        <v>9</v>
      </c>
      <c r="E30" s="85"/>
      <c r="F30" s="85" t="s">
        <v>10</v>
      </c>
      <c r="G30" s="85"/>
      <c r="H30" s="2" t="str">
        <f>IF(B30="","",IF(B30="32g","G","R"))</f>
        <v/>
      </c>
      <c r="I30" s="12"/>
      <c r="J30" s="16"/>
      <c r="K30" s="9"/>
      <c r="L30" s="8"/>
      <c r="O30" s="82"/>
      <c r="P30" s="82"/>
      <c r="Q30" s="82"/>
      <c r="R30" s="82"/>
      <c r="S30" s="82"/>
      <c r="T30" s="82"/>
      <c r="U30" s="82"/>
      <c r="V30" s="82"/>
      <c r="W30" s="82"/>
      <c r="X30" s="82"/>
      <c r="Y30" s="8"/>
    </row>
    <row r="31" spans="2:25" ht="14.25" thickTop="1" thickBot="1" x14ac:dyDescent="0.25">
      <c r="B31" s="90"/>
      <c r="C31" s="90"/>
      <c r="D31" s="85" t="s">
        <v>11</v>
      </c>
      <c r="E31" s="85"/>
      <c r="F31" s="85" t="s">
        <v>12</v>
      </c>
      <c r="G31" s="85"/>
      <c r="H31" s="2" t="str">
        <f>IF(B31="","",IF(OR(B31="250mL",B31="0,25L"),"G","R"))</f>
        <v/>
      </c>
      <c r="I31" s="12"/>
      <c r="J31" s="16"/>
      <c r="K31" s="9"/>
      <c r="L31" s="8"/>
      <c r="Y31" s="8"/>
    </row>
    <row r="32" spans="2:25" ht="13.5" customHeight="1" thickTop="1" thickBot="1" x14ac:dyDescent="0.25">
      <c r="B32" s="90"/>
      <c r="C32" s="90"/>
      <c r="D32" s="85" t="s">
        <v>13</v>
      </c>
      <c r="E32" s="85"/>
      <c r="F32" s="85" t="s">
        <v>14</v>
      </c>
      <c r="G32" s="85"/>
      <c r="H32" s="2" t="str">
        <f>IF(B32="","",IF(OR(B32="60mL",B32="0,06L"),"G","R"))</f>
        <v/>
      </c>
      <c r="I32" s="12"/>
      <c r="J32" s="128" t="str">
        <f>IF(K32="","",IF(K32=80,"J","L"))</f>
        <v/>
      </c>
      <c r="K32" s="83" t="str">
        <f>IF(OR(H22="",H23="",H24="",H25="",H26="",H27="",H28="",H29="",H30="",H31="",H32="",H33=""),"",SUM(B34:G35))</f>
        <v/>
      </c>
      <c r="L32" s="8"/>
      <c r="Y32" s="8"/>
    </row>
    <row r="33" spans="1:25" ht="13.5" customHeight="1" thickTop="1" thickBot="1" x14ac:dyDescent="0.25">
      <c r="B33" s="90"/>
      <c r="C33" s="90"/>
      <c r="D33" s="85" t="s">
        <v>15</v>
      </c>
      <c r="E33" s="85"/>
      <c r="F33" s="85" t="s">
        <v>16</v>
      </c>
      <c r="G33" s="85"/>
      <c r="H33" s="2" t="str">
        <f>IF(B33="","",IF(OR(B33="150mL",B33="0,15L"),"G","R"))</f>
        <v/>
      </c>
      <c r="I33" s="12"/>
      <c r="J33" s="129"/>
      <c r="K33" s="84"/>
      <c r="L33" s="8"/>
      <c r="P33" s="18"/>
      <c r="Y33" s="8"/>
    </row>
    <row r="34" spans="1:25" ht="13.5" hidden="1" customHeight="1" thickTop="1" x14ac:dyDescent="0.2">
      <c r="B34" s="2" t="str">
        <f>IF(H22&lt;&gt;"G","",5)</f>
        <v/>
      </c>
      <c r="C34" s="2" t="str">
        <f>IF(H23&lt;&gt;"G","",5)</f>
        <v/>
      </c>
      <c r="D34" s="2" t="str">
        <f>IF(H24&lt;&gt;"G","",10)</f>
        <v/>
      </c>
      <c r="E34" s="2" t="str">
        <f>IF(H25&lt;&gt;"G","",5)</f>
        <v/>
      </c>
      <c r="F34" s="2" t="str">
        <f>IF(H26&lt;&gt;"G","",5)</f>
        <v/>
      </c>
      <c r="G34" s="2" t="str">
        <f>IF(H27&lt;&gt;"G","",10)</f>
        <v/>
      </c>
      <c r="I34" s="12"/>
      <c r="J34" s="19"/>
      <c r="L34" s="8"/>
      <c r="Y34" s="8"/>
    </row>
    <row r="35" spans="1:25" ht="12.75" hidden="1" customHeight="1" x14ac:dyDescent="0.2">
      <c r="B35" s="2" t="str">
        <f>IF(H28&lt;&gt;"G","",5)</f>
        <v/>
      </c>
      <c r="C35" s="2" t="str">
        <f>IF(H29&lt;&gt;"G","",10)</f>
        <v/>
      </c>
      <c r="D35" s="2" t="str">
        <f>IF(OR(G4&lt;&gt;"Επιμέλεια: Τουκμενίδης Μηνάς",H30&lt;&gt;"G"),"",5)</f>
        <v/>
      </c>
      <c r="E35" s="2" t="str">
        <f>IF(H31&lt;&gt;"G","",5)</f>
        <v/>
      </c>
      <c r="F35" s="2" t="str">
        <f>IF(H32&lt;&gt;"G","",5)</f>
        <v/>
      </c>
      <c r="G35" s="2" t="str">
        <f>IF(H33&lt;&gt;"G","",10)</f>
        <v/>
      </c>
      <c r="I35" s="12"/>
      <c r="J35" s="19"/>
      <c r="L35" s="8"/>
      <c r="Y35" s="8"/>
    </row>
    <row r="36" spans="1:25" ht="13.5" thickTop="1" x14ac:dyDescent="0.2">
      <c r="A36" s="12"/>
      <c r="B36" s="12"/>
      <c r="C36" s="12"/>
      <c r="D36" s="12"/>
      <c r="E36" s="12"/>
      <c r="F36" s="12"/>
      <c r="G36" s="12"/>
      <c r="H36" s="12"/>
      <c r="I36" s="12"/>
      <c r="J36" s="16"/>
      <c r="K36" s="9"/>
      <c r="L36" s="8"/>
      <c r="Y36" s="8"/>
    </row>
    <row r="37" spans="1:25" x14ac:dyDescent="0.2">
      <c r="A37" s="20"/>
      <c r="B37" s="20"/>
      <c r="C37" s="20"/>
      <c r="D37" s="20"/>
      <c r="E37" s="20"/>
      <c r="F37" s="20"/>
      <c r="G37" s="20"/>
      <c r="H37" s="20"/>
      <c r="I37" s="20"/>
      <c r="J37" s="21"/>
      <c r="K37" s="9"/>
      <c r="L37" s="8"/>
      <c r="Y37" s="8"/>
    </row>
    <row r="38" spans="1:25" x14ac:dyDescent="0.2">
      <c r="A38" s="12"/>
      <c r="B38" s="12"/>
      <c r="C38" s="12"/>
      <c r="D38" s="12"/>
      <c r="E38" s="12"/>
      <c r="F38" s="12"/>
      <c r="G38" s="12"/>
      <c r="H38" s="12"/>
      <c r="I38" s="12"/>
      <c r="J38" s="22"/>
      <c r="K38" s="9"/>
      <c r="L38" s="8"/>
      <c r="O38" s="94" t="s">
        <v>149</v>
      </c>
      <c r="P38" s="95"/>
      <c r="Q38" s="95"/>
      <c r="R38" s="95"/>
      <c r="S38" s="95"/>
      <c r="T38" s="95"/>
      <c r="U38" s="95"/>
      <c r="V38" s="95"/>
      <c r="W38" s="95"/>
      <c r="X38" s="95"/>
      <c r="Y38" s="8"/>
    </row>
    <row r="39" spans="1:25" x14ac:dyDescent="0.2">
      <c r="A39" s="15" t="s">
        <v>27</v>
      </c>
      <c r="B39" s="86" t="s">
        <v>185</v>
      </c>
      <c r="C39" s="87"/>
      <c r="D39" s="87"/>
      <c r="E39" s="87"/>
      <c r="F39" s="87"/>
      <c r="G39" s="87"/>
      <c r="H39" s="87"/>
      <c r="I39" s="88"/>
      <c r="J39" s="16"/>
      <c r="K39" s="9"/>
      <c r="L39" s="8"/>
      <c r="O39" s="95"/>
      <c r="P39" s="95"/>
      <c r="Q39" s="95"/>
      <c r="R39" s="95"/>
      <c r="S39" s="95"/>
      <c r="T39" s="95"/>
      <c r="U39" s="95"/>
      <c r="V39" s="95"/>
      <c r="W39" s="95"/>
      <c r="X39" s="95"/>
      <c r="Y39" s="8"/>
    </row>
    <row r="40" spans="1:25" x14ac:dyDescent="0.2">
      <c r="I40" s="12"/>
      <c r="J40" s="16"/>
      <c r="K40" s="9"/>
      <c r="L40" s="8"/>
      <c r="O40" s="81" t="s">
        <v>150</v>
      </c>
      <c r="P40" s="82"/>
      <c r="Q40" s="82"/>
      <c r="R40" s="82"/>
      <c r="S40" s="82"/>
      <c r="T40" s="82"/>
      <c r="U40" s="82"/>
      <c r="V40" s="82"/>
      <c r="W40" s="82"/>
      <c r="X40" s="82"/>
      <c r="Y40" s="8"/>
    </row>
    <row r="41" spans="1:25" ht="12.75" customHeight="1" x14ac:dyDescent="0.2">
      <c r="B41" s="23" t="s">
        <v>28</v>
      </c>
      <c r="C41" s="60" t="s">
        <v>131</v>
      </c>
      <c r="D41" s="60"/>
      <c r="E41" s="60"/>
      <c r="F41" s="60"/>
      <c r="G41" s="60"/>
      <c r="H41" s="60"/>
      <c r="I41" s="60"/>
      <c r="J41" s="16"/>
      <c r="K41" s="9"/>
      <c r="L41" s="8"/>
      <c r="O41" s="82"/>
      <c r="P41" s="82"/>
      <c r="Q41" s="82"/>
      <c r="R41" s="82"/>
      <c r="S41" s="82"/>
      <c r="T41" s="82"/>
      <c r="U41" s="82"/>
      <c r="V41" s="82"/>
      <c r="W41" s="82"/>
      <c r="X41" s="82"/>
      <c r="Y41" s="8"/>
    </row>
    <row r="42" spans="1:25" x14ac:dyDescent="0.2">
      <c r="C42" s="60"/>
      <c r="D42" s="60"/>
      <c r="E42" s="60"/>
      <c r="F42" s="60"/>
      <c r="G42" s="60"/>
      <c r="H42" s="60"/>
      <c r="I42" s="60"/>
      <c r="J42" s="16"/>
      <c r="K42" s="9"/>
      <c r="L42" s="8"/>
      <c r="Y42" s="8"/>
    </row>
    <row r="43" spans="1:25" x14ac:dyDescent="0.2">
      <c r="C43" s="60"/>
      <c r="D43" s="60"/>
      <c r="E43" s="60"/>
      <c r="F43" s="60"/>
      <c r="G43" s="60"/>
      <c r="H43" s="60"/>
      <c r="I43" s="60"/>
      <c r="J43" s="16"/>
      <c r="K43" s="9"/>
      <c r="L43" s="8"/>
      <c r="Y43" s="8"/>
    </row>
    <row r="44" spans="1:25" ht="13.5" thickBot="1" x14ac:dyDescent="0.25">
      <c r="I44" s="12"/>
      <c r="J44" s="16"/>
      <c r="K44" s="9"/>
      <c r="L44" s="8"/>
      <c r="Y44" s="8"/>
    </row>
    <row r="45" spans="1:25" ht="15" customHeight="1" thickTop="1" thickBot="1" x14ac:dyDescent="0.25">
      <c r="A45" s="2" t="str">
        <f>IF(H45="","",IF(H45="36g","G","R"))</f>
        <v/>
      </c>
      <c r="F45" s="57" t="s">
        <v>144</v>
      </c>
      <c r="G45" s="57"/>
      <c r="H45" s="44"/>
      <c r="I45" s="12"/>
      <c r="J45" s="16"/>
      <c r="K45" s="9"/>
      <c r="L45" s="8"/>
      <c r="Y45" s="8"/>
    </row>
    <row r="46" spans="1:25" ht="15" customHeight="1" thickTop="1" thickBot="1" x14ac:dyDescent="0.25">
      <c r="A46" s="2" t="str">
        <f>IF(H46="","",IF(H46="264g","G","R"))</f>
        <v/>
      </c>
      <c r="F46" s="89" t="s">
        <v>29</v>
      </c>
      <c r="G46" s="89"/>
      <c r="H46" s="45"/>
      <c r="I46" s="12"/>
      <c r="J46" s="16"/>
      <c r="K46" s="9"/>
      <c r="L46" s="8"/>
      <c r="Y46" s="8"/>
    </row>
    <row r="47" spans="1:25" ht="13.5" thickTop="1" x14ac:dyDescent="0.2">
      <c r="I47" s="12"/>
      <c r="J47" s="16"/>
      <c r="K47" s="9"/>
      <c r="L47" s="8"/>
      <c r="O47" s="81" t="s">
        <v>151</v>
      </c>
      <c r="P47" s="82"/>
      <c r="Q47" s="82"/>
      <c r="R47" s="82"/>
      <c r="S47" s="82"/>
      <c r="T47" s="82"/>
      <c r="U47" s="82"/>
      <c r="V47" s="82"/>
      <c r="W47" s="82"/>
      <c r="X47" s="82"/>
      <c r="Y47" s="8"/>
    </row>
    <row r="48" spans="1:25" ht="12.75" customHeight="1" x14ac:dyDescent="0.2">
      <c r="B48" s="23" t="s">
        <v>30</v>
      </c>
      <c r="C48" s="60" t="s">
        <v>132</v>
      </c>
      <c r="D48" s="60"/>
      <c r="E48" s="60"/>
      <c r="F48" s="60"/>
      <c r="G48" s="60"/>
      <c r="H48" s="60"/>
      <c r="I48" s="60"/>
      <c r="J48" s="16"/>
      <c r="K48" s="9"/>
      <c r="L48" s="8"/>
      <c r="O48" s="82"/>
      <c r="P48" s="82"/>
      <c r="Q48" s="82"/>
      <c r="R48" s="82"/>
      <c r="S48" s="82"/>
      <c r="T48" s="82"/>
      <c r="U48" s="82"/>
      <c r="V48" s="82"/>
      <c r="W48" s="82"/>
      <c r="X48" s="82"/>
      <c r="Y48" s="8"/>
    </row>
    <row r="49" spans="1:25" x14ac:dyDescent="0.2">
      <c r="C49" s="60"/>
      <c r="D49" s="60"/>
      <c r="E49" s="60"/>
      <c r="F49" s="60"/>
      <c r="G49" s="60"/>
      <c r="H49" s="60"/>
      <c r="I49" s="60"/>
      <c r="J49" s="16"/>
      <c r="K49" s="9"/>
      <c r="L49" s="8"/>
      <c r="Y49" s="8"/>
    </row>
    <row r="50" spans="1:25" ht="13.5" thickBot="1" x14ac:dyDescent="0.25">
      <c r="I50" s="12"/>
      <c r="J50" s="16"/>
      <c r="K50" s="9"/>
      <c r="L50" s="8"/>
      <c r="Y50" s="8"/>
    </row>
    <row r="51" spans="1:25" ht="15" customHeight="1" thickTop="1" thickBot="1" x14ac:dyDescent="0.25">
      <c r="A51" s="2" t="str">
        <f>IF(H51="","",IF(H51="4%w/w","G","R"))</f>
        <v/>
      </c>
      <c r="E51" s="57" t="s">
        <v>31</v>
      </c>
      <c r="F51" s="57"/>
      <c r="G51" s="57"/>
      <c r="H51" s="44"/>
      <c r="I51" s="12"/>
      <c r="J51" s="16"/>
      <c r="K51" s="9"/>
      <c r="L51" s="8"/>
      <c r="Y51" s="8"/>
    </row>
    <row r="52" spans="1:25" ht="13.5" thickTop="1" x14ac:dyDescent="0.2">
      <c r="I52" s="12"/>
      <c r="J52" s="16"/>
      <c r="K52" s="9"/>
      <c r="L52" s="8"/>
      <c r="Y52" s="8"/>
    </row>
    <row r="53" spans="1:25" ht="12.75" customHeight="1" x14ac:dyDescent="0.2">
      <c r="B53" s="23" t="s">
        <v>32</v>
      </c>
      <c r="C53" s="60" t="s">
        <v>133</v>
      </c>
      <c r="D53" s="60"/>
      <c r="E53" s="60"/>
      <c r="F53" s="60"/>
      <c r="G53" s="60"/>
      <c r="H53" s="60"/>
      <c r="I53" s="60"/>
      <c r="J53" s="16"/>
      <c r="K53" s="9"/>
      <c r="L53" s="8"/>
      <c r="Y53" s="8"/>
    </row>
    <row r="54" spans="1:25" x14ac:dyDescent="0.2">
      <c r="C54" s="60"/>
      <c r="D54" s="60"/>
      <c r="E54" s="60"/>
      <c r="F54" s="60"/>
      <c r="G54" s="60"/>
      <c r="H54" s="60"/>
      <c r="I54" s="60"/>
      <c r="J54" s="16"/>
      <c r="K54" s="9"/>
      <c r="L54" s="8"/>
      <c r="Y54" s="8"/>
    </row>
    <row r="55" spans="1:25" ht="13.5" thickBot="1" x14ac:dyDescent="0.25">
      <c r="I55" s="12"/>
      <c r="J55" s="16"/>
      <c r="K55" s="9"/>
      <c r="L55" s="8"/>
      <c r="Y55" s="8"/>
    </row>
    <row r="56" spans="1:25" ht="15" customHeight="1" thickTop="1" thickBot="1" x14ac:dyDescent="0.25">
      <c r="A56" s="2" t="str">
        <f>IF(H56="","",IF(H56="552g","G","R"))</f>
        <v/>
      </c>
      <c r="F56" s="57" t="s">
        <v>29</v>
      </c>
      <c r="G56" s="57"/>
      <c r="H56" s="44"/>
      <c r="I56" s="12"/>
      <c r="J56" s="16"/>
      <c r="K56" s="9"/>
      <c r="L56" s="8"/>
      <c r="Y56" s="8"/>
    </row>
    <row r="57" spans="1:25" ht="13.5" thickTop="1" x14ac:dyDescent="0.2">
      <c r="I57" s="12"/>
      <c r="J57" s="16"/>
      <c r="K57" s="9"/>
      <c r="L57" s="8"/>
      <c r="N57" s="24" t="s">
        <v>89</v>
      </c>
      <c r="O57" s="82" t="s">
        <v>210</v>
      </c>
      <c r="P57" s="82"/>
      <c r="Q57" s="82"/>
      <c r="R57" s="82"/>
      <c r="S57" s="82"/>
      <c r="T57" s="82"/>
      <c r="U57" s="82"/>
      <c r="V57" s="82"/>
      <c r="W57" s="82"/>
      <c r="X57" s="82"/>
      <c r="Y57" s="8"/>
    </row>
    <row r="58" spans="1:25" ht="12.75" customHeight="1" x14ac:dyDescent="0.2">
      <c r="B58" s="23" t="s">
        <v>33</v>
      </c>
      <c r="C58" s="60" t="s">
        <v>134</v>
      </c>
      <c r="D58" s="60"/>
      <c r="E58" s="60"/>
      <c r="F58" s="60"/>
      <c r="G58" s="60"/>
      <c r="H58" s="60"/>
      <c r="I58" s="60"/>
      <c r="J58" s="16"/>
      <c r="K58" s="9"/>
      <c r="L58" s="8"/>
      <c r="O58" s="82"/>
      <c r="P58" s="82"/>
      <c r="Q58" s="82"/>
      <c r="R58" s="82"/>
      <c r="S58" s="82"/>
      <c r="T58" s="82"/>
      <c r="U58" s="82"/>
      <c r="V58" s="82"/>
      <c r="W58" s="82"/>
      <c r="X58" s="82"/>
      <c r="Y58" s="8"/>
    </row>
    <row r="59" spans="1:25" x14ac:dyDescent="0.2">
      <c r="C59" s="60"/>
      <c r="D59" s="60"/>
      <c r="E59" s="60"/>
      <c r="F59" s="60"/>
      <c r="G59" s="60"/>
      <c r="H59" s="60"/>
      <c r="I59" s="60"/>
      <c r="J59" s="16"/>
      <c r="K59" s="9"/>
      <c r="L59" s="8"/>
      <c r="N59" s="24" t="s">
        <v>89</v>
      </c>
      <c r="O59" s="93" t="s">
        <v>152</v>
      </c>
      <c r="P59" s="93"/>
      <c r="Q59" s="93"/>
      <c r="R59" s="93"/>
      <c r="S59" s="93"/>
      <c r="T59" s="93"/>
      <c r="U59" s="93"/>
      <c r="V59" s="93"/>
      <c r="Y59" s="8"/>
    </row>
    <row r="60" spans="1:25" ht="13.5" thickBot="1" x14ac:dyDescent="0.25">
      <c r="I60" s="12"/>
      <c r="J60" s="16"/>
      <c r="K60" s="9"/>
      <c r="L60" s="8"/>
      <c r="N60" s="24" t="s">
        <v>89</v>
      </c>
      <c r="O60" s="82" t="s">
        <v>153</v>
      </c>
      <c r="P60" s="82"/>
      <c r="Q60" s="82"/>
      <c r="R60" s="82"/>
      <c r="S60" s="82"/>
      <c r="T60" s="82"/>
      <c r="U60" s="82"/>
      <c r="V60" s="82"/>
      <c r="W60" s="82"/>
      <c r="X60" s="82"/>
      <c r="Y60" s="8"/>
    </row>
    <row r="61" spans="1:25" ht="15" customHeight="1" thickTop="1" thickBot="1" x14ac:dyDescent="0.25">
      <c r="A61" s="2" t="str">
        <f>IF(H61="","",IF(H61="60,5g","G","R"))</f>
        <v/>
      </c>
      <c r="F61" s="57" t="s">
        <v>34</v>
      </c>
      <c r="G61" s="57"/>
      <c r="H61" s="44"/>
      <c r="I61" s="12"/>
      <c r="J61" s="16"/>
      <c r="K61" s="9"/>
      <c r="L61" s="8"/>
      <c r="O61" s="82"/>
      <c r="P61" s="82"/>
      <c r="Q61" s="82"/>
      <c r="R61" s="82"/>
      <c r="S61" s="82"/>
      <c r="T61" s="82"/>
      <c r="U61" s="82"/>
      <c r="V61" s="82"/>
      <c r="W61" s="82"/>
      <c r="X61" s="82"/>
      <c r="Y61" s="8"/>
    </row>
    <row r="62" spans="1:25" ht="13.5" thickTop="1" x14ac:dyDescent="0.2">
      <c r="I62" s="12"/>
      <c r="J62" s="16"/>
      <c r="K62" s="9"/>
      <c r="L62" s="8"/>
      <c r="N62" s="24" t="s">
        <v>89</v>
      </c>
      <c r="O62" s="93" t="s">
        <v>154</v>
      </c>
      <c r="P62" s="93"/>
      <c r="Q62" s="93"/>
      <c r="R62" s="93"/>
      <c r="S62" s="93"/>
      <c r="T62" s="93"/>
      <c r="U62" s="93"/>
      <c r="V62" s="93"/>
      <c r="W62" s="93"/>
      <c r="X62" s="93"/>
      <c r="Y62" s="8"/>
    </row>
    <row r="63" spans="1:25" ht="12.75" customHeight="1" x14ac:dyDescent="0.2">
      <c r="B63" s="23" t="s">
        <v>35</v>
      </c>
      <c r="C63" s="60" t="s">
        <v>135</v>
      </c>
      <c r="D63" s="60"/>
      <c r="E63" s="60"/>
      <c r="F63" s="60"/>
      <c r="G63" s="60"/>
      <c r="H63" s="60"/>
      <c r="I63" s="60"/>
      <c r="J63" s="16"/>
      <c r="K63" s="9"/>
      <c r="L63" s="8"/>
      <c r="N63" s="24" t="s">
        <v>89</v>
      </c>
      <c r="O63" s="82" t="s">
        <v>155</v>
      </c>
      <c r="P63" s="82"/>
      <c r="Q63" s="82"/>
      <c r="R63" s="82"/>
      <c r="S63" s="82"/>
      <c r="T63" s="82"/>
      <c r="U63" s="82"/>
      <c r="V63" s="82"/>
      <c r="W63" s="82"/>
      <c r="X63" s="82"/>
      <c r="Y63" s="8"/>
    </row>
    <row r="64" spans="1:25" x14ac:dyDescent="0.2">
      <c r="C64" s="60"/>
      <c r="D64" s="60"/>
      <c r="E64" s="60"/>
      <c r="F64" s="60"/>
      <c r="G64" s="60"/>
      <c r="H64" s="60"/>
      <c r="I64" s="60"/>
      <c r="J64" s="16"/>
      <c r="K64" s="9"/>
      <c r="L64" s="8"/>
      <c r="O64" s="82"/>
      <c r="P64" s="82"/>
      <c r="Q64" s="82"/>
      <c r="R64" s="82"/>
      <c r="S64" s="82"/>
      <c r="T64" s="82"/>
      <c r="U64" s="82"/>
      <c r="V64" s="82"/>
      <c r="W64" s="82"/>
      <c r="X64" s="82"/>
      <c r="Y64" s="8"/>
    </row>
    <row r="65" spans="1:25" x14ac:dyDescent="0.2">
      <c r="C65" s="60"/>
      <c r="D65" s="60"/>
      <c r="E65" s="60"/>
      <c r="F65" s="60"/>
      <c r="G65" s="60"/>
      <c r="H65" s="60"/>
      <c r="I65" s="60"/>
      <c r="J65" s="16"/>
      <c r="K65" s="9"/>
      <c r="L65" s="8"/>
      <c r="O65" s="82"/>
      <c r="P65" s="82"/>
      <c r="Q65" s="82"/>
      <c r="R65" s="82"/>
      <c r="S65" s="82"/>
      <c r="T65" s="82"/>
      <c r="U65" s="82"/>
      <c r="V65" s="82"/>
      <c r="W65" s="82"/>
      <c r="X65" s="82"/>
      <c r="Y65" s="8"/>
    </row>
    <row r="66" spans="1:25" ht="13.5" thickBot="1" x14ac:dyDescent="0.25">
      <c r="I66" s="12"/>
      <c r="J66" s="16"/>
      <c r="K66" s="9"/>
      <c r="L66" s="8"/>
      <c r="N66" s="24" t="s">
        <v>89</v>
      </c>
      <c r="O66" s="93" t="s">
        <v>87</v>
      </c>
      <c r="P66" s="93"/>
      <c r="Q66" s="93"/>
      <c r="R66" s="93"/>
      <c r="S66" s="93"/>
      <c r="T66" s="93"/>
      <c r="U66" s="93"/>
      <c r="V66" s="93"/>
      <c r="W66" s="93"/>
      <c r="Y66" s="8"/>
    </row>
    <row r="67" spans="1:25" ht="15" customHeight="1" thickTop="1" thickBot="1" x14ac:dyDescent="0.25">
      <c r="A67" s="2" t="str">
        <f>IF(H67="","",IF(H67="456g","G","R"))</f>
        <v/>
      </c>
      <c r="F67" s="57" t="s">
        <v>36</v>
      </c>
      <c r="G67" s="57"/>
      <c r="H67" s="44"/>
      <c r="I67" s="12"/>
      <c r="J67" s="16"/>
      <c r="K67" s="9"/>
      <c r="L67" s="8"/>
      <c r="O67" s="1" t="s">
        <v>88</v>
      </c>
      <c r="Y67" s="8"/>
    </row>
    <row r="68" spans="1:25" ht="13.5" thickTop="1" x14ac:dyDescent="0.2">
      <c r="I68" s="12"/>
      <c r="J68" s="16"/>
      <c r="K68" s="9"/>
      <c r="L68" s="8"/>
      <c r="Y68" s="8"/>
    </row>
    <row r="69" spans="1:25" ht="12.75" customHeight="1" x14ac:dyDescent="0.2">
      <c r="B69" s="23" t="s">
        <v>37</v>
      </c>
      <c r="C69" s="60" t="s">
        <v>136</v>
      </c>
      <c r="D69" s="60"/>
      <c r="E69" s="60"/>
      <c r="F69" s="60"/>
      <c r="G69" s="60"/>
      <c r="H69" s="60"/>
      <c r="I69" s="60"/>
      <c r="J69" s="16"/>
      <c r="K69" s="9"/>
      <c r="L69" s="8"/>
      <c r="Y69" s="8"/>
    </row>
    <row r="70" spans="1:25" x14ac:dyDescent="0.2">
      <c r="C70" s="60"/>
      <c r="D70" s="60"/>
      <c r="E70" s="60"/>
      <c r="F70" s="60"/>
      <c r="G70" s="60"/>
      <c r="H70" s="60"/>
      <c r="I70" s="60"/>
      <c r="J70" s="16"/>
      <c r="K70" s="9"/>
      <c r="L70" s="8"/>
      <c r="Y70" s="8"/>
    </row>
    <row r="71" spans="1:25" ht="13.5" thickBot="1" x14ac:dyDescent="0.25">
      <c r="I71" s="12"/>
      <c r="J71" s="16"/>
      <c r="K71" s="9"/>
      <c r="L71" s="8"/>
      <c r="Y71" s="8"/>
    </row>
    <row r="72" spans="1:25" ht="15" customHeight="1" thickTop="1" thickBot="1" x14ac:dyDescent="0.25">
      <c r="A72" s="2" t="str">
        <f>IF(H72="","",IF(H72="33,6g","G","R"))</f>
        <v/>
      </c>
      <c r="F72" s="57" t="s">
        <v>34</v>
      </c>
      <c r="G72" s="57"/>
      <c r="H72" s="44"/>
      <c r="I72" s="12"/>
      <c r="J72" s="16"/>
      <c r="K72" s="9"/>
      <c r="L72" s="8"/>
      <c r="Y72" s="8"/>
    </row>
    <row r="73" spans="1:25" ht="13.5" thickTop="1" x14ac:dyDescent="0.2">
      <c r="I73" s="12"/>
      <c r="J73" s="16"/>
      <c r="K73" s="9"/>
      <c r="L73" s="8"/>
      <c r="Y73" s="8"/>
    </row>
    <row r="74" spans="1:25" ht="14.25" customHeight="1" x14ac:dyDescent="0.2">
      <c r="B74" s="23" t="s">
        <v>52</v>
      </c>
      <c r="C74" s="60" t="s">
        <v>140</v>
      </c>
      <c r="D74" s="60"/>
      <c r="E74" s="60"/>
      <c r="F74" s="60"/>
      <c r="G74" s="60"/>
      <c r="H74" s="60"/>
      <c r="I74" s="60"/>
      <c r="J74" s="16"/>
      <c r="K74" s="9"/>
      <c r="L74" s="8"/>
      <c r="Y74" s="8"/>
    </row>
    <row r="75" spans="1:25" ht="14.25" customHeight="1" x14ac:dyDescent="0.2">
      <c r="C75" s="60"/>
      <c r="D75" s="60"/>
      <c r="E75" s="60"/>
      <c r="F75" s="60"/>
      <c r="G75" s="60"/>
      <c r="H75" s="60"/>
      <c r="I75" s="60"/>
      <c r="J75" s="16"/>
      <c r="K75" s="9"/>
      <c r="L75" s="8"/>
      <c r="Y75" s="8"/>
    </row>
    <row r="76" spans="1:25" ht="15" customHeight="1" x14ac:dyDescent="0.2">
      <c r="B76" s="25" t="s">
        <v>137</v>
      </c>
      <c r="C76" s="76" t="s">
        <v>169</v>
      </c>
      <c r="D76" s="76"/>
      <c r="E76" s="76"/>
      <c r="F76" s="76"/>
      <c r="G76" s="76"/>
      <c r="H76" s="76"/>
      <c r="I76" s="76"/>
      <c r="J76" s="16"/>
      <c r="K76" s="9"/>
      <c r="L76" s="8"/>
      <c r="Y76" s="8"/>
    </row>
    <row r="77" spans="1:25" ht="15" customHeight="1" x14ac:dyDescent="0.2">
      <c r="C77" s="76"/>
      <c r="D77" s="76"/>
      <c r="E77" s="76"/>
      <c r="F77" s="76"/>
      <c r="G77" s="76"/>
      <c r="H77" s="76"/>
      <c r="I77" s="76"/>
      <c r="J77" s="16"/>
      <c r="K77" s="9"/>
      <c r="L77" s="8"/>
      <c r="Y77" s="8"/>
    </row>
    <row r="78" spans="1:25" ht="12.75" customHeight="1" thickBot="1" x14ac:dyDescent="0.25">
      <c r="I78" s="12"/>
      <c r="J78" s="16"/>
      <c r="K78" s="9"/>
      <c r="L78" s="8"/>
      <c r="O78" s="82" t="s">
        <v>156</v>
      </c>
      <c r="P78" s="82"/>
      <c r="Q78" s="82"/>
      <c r="R78" s="82"/>
      <c r="S78" s="82"/>
      <c r="T78" s="82"/>
      <c r="U78" s="82"/>
      <c r="V78" s="82"/>
      <c r="W78" s="82"/>
      <c r="X78" s="82"/>
      <c r="Y78" s="8"/>
    </row>
    <row r="79" spans="1:25" ht="15" customHeight="1" thickTop="1" thickBot="1" x14ac:dyDescent="0.25">
      <c r="A79" s="2" t="str">
        <f>IF(H79="","",IF(H79="4,56g","G","R"))</f>
        <v/>
      </c>
      <c r="F79" s="57" t="s">
        <v>34</v>
      </c>
      <c r="G79" s="57"/>
      <c r="H79" s="44"/>
      <c r="I79" s="12"/>
      <c r="J79" s="16"/>
      <c r="K79" s="9"/>
      <c r="L79" s="8"/>
      <c r="O79" s="82"/>
      <c r="P79" s="82"/>
      <c r="Q79" s="82"/>
      <c r="R79" s="82"/>
      <c r="S79" s="82"/>
      <c r="T79" s="82"/>
      <c r="U79" s="82"/>
      <c r="V79" s="82"/>
      <c r="W79" s="82"/>
      <c r="X79" s="82"/>
      <c r="Y79" s="8"/>
    </row>
    <row r="80" spans="1:25" ht="13.5" thickTop="1" x14ac:dyDescent="0.2">
      <c r="I80" s="12"/>
      <c r="J80" s="16"/>
      <c r="K80" s="9"/>
      <c r="L80" s="8"/>
      <c r="Y80" s="8"/>
    </row>
    <row r="81" spans="1:25" x14ac:dyDescent="0.2">
      <c r="B81" s="23" t="s">
        <v>38</v>
      </c>
      <c r="C81" s="60" t="s">
        <v>138</v>
      </c>
      <c r="D81" s="60"/>
      <c r="E81" s="60"/>
      <c r="F81" s="60"/>
      <c r="G81" s="60"/>
      <c r="H81" s="60"/>
      <c r="I81" s="60"/>
      <c r="J81" s="16"/>
      <c r="K81" s="9"/>
      <c r="L81" s="8"/>
      <c r="Y81" s="8"/>
    </row>
    <row r="82" spans="1:25" x14ac:dyDescent="0.2">
      <c r="C82" s="60"/>
      <c r="D82" s="60"/>
      <c r="E82" s="60"/>
      <c r="F82" s="60"/>
      <c r="G82" s="60"/>
      <c r="H82" s="60"/>
      <c r="I82" s="60"/>
      <c r="J82" s="16"/>
      <c r="K82" s="9"/>
      <c r="L82" s="8"/>
      <c r="Y82" s="8"/>
    </row>
    <row r="83" spans="1:25" ht="13.5" thickBot="1" x14ac:dyDescent="0.25">
      <c r="I83" s="12"/>
      <c r="J83" s="16"/>
      <c r="K83" s="9"/>
      <c r="L83" s="8"/>
      <c r="Y83" s="8"/>
    </row>
    <row r="84" spans="1:25" ht="15" customHeight="1" thickTop="1" thickBot="1" x14ac:dyDescent="0.25">
      <c r="A84" s="2" t="str">
        <f>IF(H84="","",IF(OR(H84="0,15M",H84="0,15Μ",H84="0,15mol/L"),"G","R"))</f>
        <v/>
      </c>
      <c r="F84" s="57" t="s">
        <v>39</v>
      </c>
      <c r="G84" s="57"/>
      <c r="H84" s="44"/>
      <c r="I84" s="12"/>
      <c r="J84" s="16"/>
      <c r="K84" s="9"/>
      <c r="L84" s="8"/>
      <c r="Y84" s="8"/>
    </row>
    <row r="85" spans="1:25" ht="13.5" thickTop="1" x14ac:dyDescent="0.2">
      <c r="I85" s="12"/>
      <c r="J85" s="16"/>
      <c r="K85" s="9"/>
      <c r="L85" s="8"/>
      <c r="O85" s="82" t="s">
        <v>157</v>
      </c>
      <c r="P85" s="82"/>
      <c r="Q85" s="82"/>
      <c r="R85" s="82"/>
      <c r="S85" s="82"/>
      <c r="T85" s="82"/>
      <c r="U85" s="82"/>
      <c r="V85" s="82"/>
      <c r="W85" s="82"/>
      <c r="X85" s="82"/>
      <c r="Y85" s="8"/>
    </row>
    <row r="86" spans="1:25" ht="12.75" customHeight="1" x14ac:dyDescent="0.2">
      <c r="C86" s="60" t="s">
        <v>139</v>
      </c>
      <c r="D86" s="60"/>
      <c r="E86" s="60"/>
      <c r="F86" s="60"/>
      <c r="G86" s="60"/>
      <c r="H86" s="60"/>
      <c r="I86" s="61"/>
      <c r="J86" s="16"/>
      <c r="K86" s="9"/>
      <c r="L86" s="8"/>
      <c r="O86" s="82"/>
      <c r="P86" s="82"/>
      <c r="Q86" s="82"/>
      <c r="R86" s="82"/>
      <c r="S86" s="82"/>
      <c r="T86" s="82"/>
      <c r="U86" s="82"/>
      <c r="V86" s="82"/>
      <c r="W86" s="82"/>
      <c r="X86" s="82"/>
      <c r="Y86" s="8"/>
    </row>
    <row r="87" spans="1:25" x14ac:dyDescent="0.2">
      <c r="C87" s="60"/>
      <c r="D87" s="60"/>
      <c r="E87" s="60"/>
      <c r="F87" s="60"/>
      <c r="G87" s="60"/>
      <c r="H87" s="60"/>
      <c r="I87" s="61"/>
      <c r="J87" s="16"/>
      <c r="K87" s="9"/>
      <c r="L87" s="8"/>
      <c r="O87" s="93" t="s">
        <v>158</v>
      </c>
      <c r="P87" s="93"/>
      <c r="Q87" s="93"/>
      <c r="R87" s="93"/>
      <c r="S87" s="93"/>
      <c r="T87" s="93"/>
      <c r="U87" s="93"/>
      <c r="V87" s="93"/>
      <c r="Y87" s="8"/>
    </row>
    <row r="88" spans="1:25" x14ac:dyDescent="0.2">
      <c r="C88" s="60"/>
      <c r="D88" s="60"/>
      <c r="E88" s="60"/>
      <c r="F88" s="60"/>
      <c r="G88" s="60"/>
      <c r="H88" s="60"/>
      <c r="I88" s="61"/>
      <c r="J88" s="16"/>
      <c r="K88" s="9"/>
      <c r="L88" s="8"/>
      <c r="R88" s="160" t="s">
        <v>90</v>
      </c>
      <c r="Y88" s="8"/>
    </row>
    <row r="89" spans="1:25" ht="13.5" thickBot="1" x14ac:dyDescent="0.25">
      <c r="C89" s="60"/>
      <c r="D89" s="60"/>
      <c r="E89" s="60"/>
      <c r="F89" s="60"/>
      <c r="G89" s="60"/>
      <c r="H89" s="60"/>
      <c r="I89" s="61"/>
      <c r="J89" s="16"/>
      <c r="K89" s="9"/>
      <c r="L89" s="8"/>
      <c r="Q89" s="167" t="s">
        <v>165</v>
      </c>
      <c r="R89" s="161"/>
      <c r="S89" s="1" t="s">
        <v>92</v>
      </c>
      <c r="Y89" s="8"/>
    </row>
    <row r="90" spans="1:25" ht="13.5" customHeight="1" thickBot="1" x14ac:dyDescent="0.25">
      <c r="I90" s="12"/>
      <c r="J90" s="58" t="str">
        <f>IF(K90="","",IF(K90=105,"ΓΙΟΥΠΙΙ!..","XM!.."))</f>
        <v/>
      </c>
      <c r="K90" s="83" t="str">
        <f>IF(OR(A45="",A46="",A51="",A56="",A61="",A67="",A72="",A79="",A84="",A91=""),"",SUM(C92:G93))</f>
        <v/>
      </c>
      <c r="L90" s="8"/>
      <c r="P90" s="96">
        <v>105</v>
      </c>
      <c r="Q90" s="168"/>
      <c r="R90" s="166" t="s">
        <v>91</v>
      </c>
      <c r="S90" s="164" t="s">
        <v>159</v>
      </c>
      <c r="T90" s="165"/>
      <c r="U90" s="165"/>
      <c r="V90" s="165"/>
      <c r="W90" s="165"/>
      <c r="X90" s="165"/>
      <c r="Y90" s="8"/>
    </row>
    <row r="91" spans="1:25" ht="15" customHeight="1" thickTop="1" thickBot="1" x14ac:dyDescent="0.25">
      <c r="A91" s="2" t="str">
        <f>IF(H91="","",IF(OR(H91="1,25M",H91="1,25Μ",H91="1,25mol/L"),"G","R"))</f>
        <v/>
      </c>
      <c r="F91" s="57" t="s">
        <v>40</v>
      </c>
      <c r="G91" s="57"/>
      <c r="H91" s="44"/>
      <c r="I91" s="12"/>
      <c r="J91" s="59"/>
      <c r="K91" s="84"/>
      <c r="L91" s="8"/>
      <c r="P91" s="96"/>
      <c r="R91" s="166"/>
      <c r="S91" s="164" t="s">
        <v>93</v>
      </c>
      <c r="T91" s="93"/>
      <c r="U91" s="93"/>
      <c r="V91" s="93"/>
      <c r="W91" s="93"/>
      <c r="X91" s="93"/>
      <c r="Y91" s="8"/>
    </row>
    <row r="92" spans="1:25" ht="12.75" customHeight="1" thickTop="1" x14ac:dyDescent="0.2">
      <c r="C92" s="2" t="str">
        <f>IF(A45&lt;&gt;"G","",10)</f>
        <v/>
      </c>
      <c r="D92" s="2" t="str">
        <f>IF(A46&lt;&gt;"G","",5)</f>
        <v/>
      </c>
      <c r="E92" s="2" t="str">
        <f>IF(A51&lt;&gt;"G","",15)</f>
        <v/>
      </c>
      <c r="F92" s="3" t="str">
        <f>IF(A56&lt;&gt;"G","",10)</f>
        <v/>
      </c>
      <c r="G92" s="3" t="str">
        <f>IF(OR(A61&lt;&gt;"G",G4&lt;&gt;"Επιμέλεια: Τουκμενίδης Μηνάς"),"",10)</f>
        <v/>
      </c>
      <c r="H92" s="26"/>
      <c r="I92" s="12"/>
      <c r="J92" s="16"/>
      <c r="K92" s="9"/>
      <c r="L92" s="8"/>
      <c r="W92" s="93" t="s">
        <v>160</v>
      </c>
      <c r="X92" s="93"/>
      <c r="Y92" s="8"/>
    </row>
    <row r="93" spans="1:25" ht="12.75" hidden="1" customHeight="1" x14ac:dyDescent="0.2">
      <c r="C93" s="2" t="str">
        <f>IF(A67&lt;&gt;"G","",10)</f>
        <v/>
      </c>
      <c r="D93" s="2" t="str">
        <f>IF(A72&lt;&gt;"G","",10)</f>
        <v/>
      </c>
      <c r="E93" s="2" t="str">
        <f>IF(A79&lt;&gt;"G","",10)</f>
        <v/>
      </c>
      <c r="F93" s="3" t="str">
        <f>IF(A84&lt;&gt;"G","",10)</f>
        <v/>
      </c>
      <c r="G93" s="3" t="str">
        <f>IF(OR(A91&lt;&gt;"G",G4&lt;&gt;"Επιμέλεια: Τουκμενίδης Μηνάς"),"",15)</f>
        <v/>
      </c>
      <c r="H93" s="26"/>
      <c r="I93" s="12"/>
      <c r="J93" s="21"/>
      <c r="K93" s="9"/>
      <c r="L93" s="8"/>
      <c r="W93" s="17"/>
      <c r="X93" s="17"/>
      <c r="Y93" s="8"/>
    </row>
    <row r="94" spans="1:25" x14ac:dyDescent="0.2">
      <c r="A94" s="20"/>
      <c r="B94" s="20"/>
      <c r="C94" s="20"/>
      <c r="D94" s="20"/>
      <c r="E94" s="20"/>
      <c r="F94" s="20"/>
      <c r="G94" s="20"/>
      <c r="H94" s="20"/>
      <c r="I94" s="20"/>
      <c r="J94" s="21"/>
      <c r="K94" s="9"/>
      <c r="L94" s="8"/>
      <c r="O94" s="93" t="s">
        <v>161</v>
      </c>
      <c r="P94" s="93"/>
      <c r="Q94" s="93"/>
      <c r="R94" s="93"/>
      <c r="S94" s="93"/>
      <c r="T94" s="93"/>
      <c r="U94" s="93"/>
      <c r="V94" s="93"/>
      <c r="Y94" s="8"/>
    </row>
    <row r="95" spans="1:25" x14ac:dyDescent="0.2">
      <c r="A95" s="12"/>
      <c r="B95" s="12"/>
      <c r="C95" s="12"/>
      <c r="D95" s="12"/>
      <c r="E95" s="12"/>
      <c r="F95" s="12"/>
      <c r="G95" s="12"/>
      <c r="H95" s="12"/>
      <c r="I95" s="12"/>
      <c r="J95" s="16"/>
      <c r="K95" s="9"/>
      <c r="L95" s="8"/>
      <c r="O95" s="82" t="s">
        <v>162</v>
      </c>
      <c r="P95" s="82"/>
      <c r="Q95" s="82"/>
      <c r="R95" s="82"/>
      <c r="S95" s="82"/>
      <c r="T95" s="82"/>
      <c r="U95" s="82"/>
      <c r="V95" s="82"/>
      <c r="W95" s="82"/>
      <c r="X95" s="82"/>
      <c r="Y95" s="8"/>
    </row>
    <row r="96" spans="1:25" ht="12.75" customHeight="1" x14ac:dyDescent="0.2">
      <c r="A96" s="27" t="s">
        <v>41</v>
      </c>
      <c r="B96" s="75" t="s">
        <v>184</v>
      </c>
      <c r="C96" s="75"/>
      <c r="D96" s="75"/>
      <c r="E96" s="75"/>
      <c r="F96" s="75"/>
      <c r="G96" s="75"/>
      <c r="H96" s="75"/>
      <c r="I96" s="80"/>
      <c r="J96" s="16"/>
      <c r="K96" s="9"/>
      <c r="L96" s="8"/>
      <c r="O96" s="82"/>
      <c r="P96" s="82"/>
      <c r="Q96" s="82"/>
      <c r="R96" s="82"/>
      <c r="S96" s="82"/>
      <c r="T96" s="82"/>
      <c r="U96" s="82"/>
      <c r="V96" s="82"/>
      <c r="W96" s="82"/>
      <c r="X96" s="82"/>
      <c r="Y96" s="8"/>
    </row>
    <row r="97" spans="2:25" x14ac:dyDescent="0.2">
      <c r="B97" s="75"/>
      <c r="C97" s="75"/>
      <c r="D97" s="75"/>
      <c r="E97" s="75"/>
      <c r="F97" s="75"/>
      <c r="G97" s="75"/>
      <c r="H97" s="75"/>
      <c r="I97" s="80"/>
      <c r="J97" s="16"/>
      <c r="K97" s="9"/>
      <c r="L97" s="8"/>
      <c r="O97" s="82" t="s">
        <v>163</v>
      </c>
      <c r="P97" s="82"/>
      <c r="Q97" s="82"/>
      <c r="R97" s="82"/>
      <c r="S97" s="82"/>
      <c r="T97" s="82"/>
      <c r="U97" s="82"/>
      <c r="V97" s="82"/>
      <c r="W97" s="82"/>
      <c r="X97" s="82"/>
      <c r="Y97" s="8"/>
    </row>
    <row r="98" spans="2:25" x14ac:dyDescent="0.2">
      <c r="B98" s="75"/>
      <c r="C98" s="75"/>
      <c r="D98" s="75"/>
      <c r="E98" s="75"/>
      <c r="F98" s="75"/>
      <c r="G98" s="75"/>
      <c r="H98" s="75"/>
      <c r="I98" s="80"/>
      <c r="J98" s="16"/>
      <c r="K98" s="9"/>
      <c r="L98" s="8"/>
      <c r="O98" s="82"/>
      <c r="P98" s="82"/>
      <c r="Q98" s="82"/>
      <c r="R98" s="82"/>
      <c r="S98" s="82"/>
      <c r="T98" s="82"/>
      <c r="U98" s="82"/>
      <c r="V98" s="82"/>
      <c r="W98" s="82"/>
      <c r="X98" s="82"/>
      <c r="Y98" s="8"/>
    </row>
    <row r="99" spans="2:25" x14ac:dyDescent="0.2">
      <c r="B99" s="75"/>
      <c r="C99" s="75"/>
      <c r="D99" s="75"/>
      <c r="E99" s="75"/>
      <c r="F99" s="75"/>
      <c r="G99" s="75"/>
      <c r="H99" s="75"/>
      <c r="I99" s="80"/>
      <c r="J99" s="16"/>
      <c r="K99" s="9"/>
      <c r="L99" s="8"/>
      <c r="O99" s="82"/>
      <c r="P99" s="82"/>
      <c r="Q99" s="82"/>
      <c r="R99" s="82"/>
      <c r="S99" s="82"/>
      <c r="T99" s="82"/>
      <c r="U99" s="82"/>
      <c r="V99" s="82"/>
      <c r="W99" s="82"/>
      <c r="X99" s="82"/>
      <c r="Y99" s="8"/>
    </row>
    <row r="100" spans="2:25" x14ac:dyDescent="0.2">
      <c r="B100" s="75"/>
      <c r="C100" s="75"/>
      <c r="D100" s="75"/>
      <c r="E100" s="75"/>
      <c r="F100" s="75"/>
      <c r="G100" s="75"/>
      <c r="H100" s="75"/>
      <c r="I100" s="80"/>
      <c r="J100" s="16"/>
      <c r="K100" s="9"/>
      <c r="L100" s="8"/>
      <c r="O100" s="82" t="s">
        <v>164</v>
      </c>
      <c r="P100" s="82"/>
      <c r="Q100" s="82"/>
      <c r="R100" s="82"/>
      <c r="S100" s="82"/>
      <c r="T100" s="82"/>
      <c r="U100" s="82"/>
      <c r="V100" s="82"/>
      <c r="W100" s="82"/>
      <c r="X100" s="82"/>
      <c r="Y100" s="8"/>
    </row>
    <row r="101" spans="2:25" x14ac:dyDescent="0.2">
      <c r="B101" s="75"/>
      <c r="C101" s="75"/>
      <c r="D101" s="75"/>
      <c r="E101" s="75"/>
      <c r="F101" s="75"/>
      <c r="G101" s="75"/>
      <c r="H101" s="75"/>
      <c r="I101" s="80"/>
      <c r="J101" s="16"/>
      <c r="K101" s="9"/>
      <c r="L101" s="8"/>
      <c r="O101" s="82"/>
      <c r="P101" s="82"/>
      <c r="Q101" s="82"/>
      <c r="R101" s="82"/>
      <c r="S101" s="82"/>
      <c r="T101" s="82"/>
      <c r="U101" s="82"/>
      <c r="V101" s="82"/>
      <c r="W101" s="82"/>
      <c r="X101" s="82"/>
      <c r="Y101" s="8"/>
    </row>
    <row r="102" spans="2:25" x14ac:dyDescent="0.2">
      <c r="B102" s="23" t="s">
        <v>28</v>
      </c>
      <c r="I102" s="12"/>
      <c r="J102" s="16"/>
      <c r="K102" s="9"/>
      <c r="L102" s="8"/>
      <c r="Y102" s="8"/>
    </row>
    <row r="103" spans="2:25" ht="12.75" customHeight="1" x14ac:dyDescent="0.2">
      <c r="D103" s="68" t="s">
        <v>42</v>
      </c>
      <c r="E103" s="70"/>
      <c r="G103" s="68" t="s">
        <v>43</v>
      </c>
      <c r="H103" s="70"/>
      <c r="I103" s="12"/>
      <c r="J103" s="16"/>
      <c r="K103" s="9"/>
      <c r="L103" s="8"/>
      <c r="Y103" s="8"/>
    </row>
    <row r="104" spans="2:25" ht="15" x14ac:dyDescent="0.25">
      <c r="D104" s="28"/>
      <c r="E104" s="29"/>
      <c r="F104" s="77" t="s">
        <v>94</v>
      </c>
      <c r="G104" s="28"/>
      <c r="H104" s="29"/>
      <c r="I104" s="12"/>
      <c r="J104" s="16"/>
      <c r="K104" s="9"/>
      <c r="L104" s="8"/>
      <c r="Y104" s="8"/>
    </row>
    <row r="105" spans="2:25" ht="16.5" x14ac:dyDescent="0.2">
      <c r="D105" s="65" t="s">
        <v>95</v>
      </c>
      <c r="E105" s="64"/>
      <c r="F105" s="78"/>
      <c r="G105" s="65" t="s">
        <v>96</v>
      </c>
      <c r="H105" s="64"/>
      <c r="I105" s="12"/>
      <c r="J105" s="16"/>
      <c r="K105" s="9"/>
      <c r="L105" s="8"/>
      <c r="Y105" s="8"/>
    </row>
    <row r="106" spans="2:25" ht="16.5" x14ac:dyDescent="0.2">
      <c r="D106" s="65" t="s">
        <v>97</v>
      </c>
      <c r="E106" s="64"/>
      <c r="F106" s="78"/>
      <c r="G106" s="65"/>
      <c r="H106" s="64"/>
      <c r="I106" s="12"/>
      <c r="J106" s="16"/>
      <c r="K106" s="9"/>
      <c r="L106" s="8"/>
      <c r="Y106" s="8"/>
    </row>
    <row r="107" spans="2:25" ht="15.75" thickBot="1" x14ac:dyDescent="0.3">
      <c r="D107" s="30"/>
      <c r="E107" s="31"/>
      <c r="G107" s="30"/>
      <c r="H107" s="31"/>
      <c r="I107" s="12"/>
      <c r="J107" s="16"/>
      <c r="K107" s="9"/>
      <c r="L107" s="8"/>
      <c r="Y107" s="8"/>
    </row>
    <row r="108" spans="2:25" ht="14.25" thickTop="1" thickBot="1" x14ac:dyDescent="0.25">
      <c r="I108" s="12"/>
      <c r="J108" s="16"/>
      <c r="K108" s="9"/>
      <c r="L108" s="8"/>
      <c r="Y108" s="8"/>
    </row>
    <row r="109" spans="2:25" ht="15" customHeight="1" thickTop="1" thickBot="1" x14ac:dyDescent="0.25">
      <c r="B109" s="2" t="str">
        <f>IF(H109="","",IF(H109="48g","G","R"))</f>
        <v/>
      </c>
      <c r="C109" s="62" t="s">
        <v>170</v>
      </c>
      <c r="D109" s="62"/>
      <c r="E109" s="62"/>
      <c r="F109" s="62"/>
      <c r="G109" s="62"/>
      <c r="H109" s="46"/>
      <c r="I109" s="12"/>
      <c r="J109" s="16"/>
      <c r="K109" s="9"/>
      <c r="L109" s="8"/>
      <c r="Y109" s="8"/>
    </row>
    <row r="110" spans="2:25" ht="6" customHeight="1" thickTop="1" thickBot="1" x14ac:dyDescent="0.25">
      <c r="B110" s="32"/>
      <c r="I110" s="12"/>
      <c r="J110" s="16"/>
      <c r="K110" s="9"/>
      <c r="L110" s="8"/>
      <c r="Y110" s="8"/>
    </row>
    <row r="111" spans="2:25" ht="15" customHeight="1" thickTop="1" thickBot="1" x14ac:dyDescent="0.25">
      <c r="B111" s="2" t="str">
        <f>IF(H111="","",IF(H111="48g","G","R"))</f>
        <v/>
      </c>
      <c r="C111" s="62" t="s">
        <v>171</v>
      </c>
      <c r="D111" s="62"/>
      <c r="E111" s="62"/>
      <c r="F111" s="62"/>
      <c r="G111" s="62"/>
      <c r="H111" s="46"/>
      <c r="I111" s="12"/>
      <c r="J111" s="16"/>
      <c r="K111" s="9"/>
      <c r="L111" s="8"/>
      <c r="Y111" s="8"/>
    </row>
    <row r="112" spans="2:25" ht="6" customHeight="1" thickTop="1" thickBot="1" x14ac:dyDescent="0.25">
      <c r="B112" s="32"/>
      <c r="I112" s="12"/>
      <c r="J112" s="16"/>
      <c r="K112" s="9"/>
      <c r="L112" s="8"/>
      <c r="Y112" s="8"/>
    </row>
    <row r="113" spans="1:25" ht="15" customHeight="1" thickTop="1" thickBot="1" x14ac:dyDescent="0.25">
      <c r="B113" s="2" t="str">
        <f>IF(H113="","",IF(OR(H113="600mL",H113="0,6L"),"G","R"))</f>
        <v/>
      </c>
      <c r="E113" s="62" t="s">
        <v>172</v>
      </c>
      <c r="F113" s="62"/>
      <c r="G113" s="62"/>
      <c r="H113" s="46"/>
      <c r="I113" s="12"/>
      <c r="J113" s="51" t="str">
        <f>IF(K113="","",IF(K113=30,P5,P7))</f>
        <v/>
      </c>
      <c r="K113" s="83" t="str">
        <f>IF(OR(B109="",B111="",B113="",B115=""),"",SUM(C116:F116))</f>
        <v/>
      </c>
      <c r="L113" s="8"/>
      <c r="P113" s="96">
        <v>30</v>
      </c>
      <c r="Y113" s="8"/>
    </row>
    <row r="114" spans="1:25" ht="6" customHeight="1" thickTop="1" thickBot="1" x14ac:dyDescent="0.25">
      <c r="B114" s="32"/>
      <c r="H114" s="2"/>
      <c r="I114" s="12"/>
      <c r="J114" s="52"/>
      <c r="K114" s="116"/>
      <c r="L114" s="8"/>
      <c r="P114" s="96"/>
      <c r="Y114" s="8"/>
    </row>
    <row r="115" spans="1:25" ht="15" customHeight="1" thickTop="1" thickBot="1" x14ac:dyDescent="0.25">
      <c r="B115" s="2" t="str">
        <f>IF(H115="","",IF(H115="8%w/v","G","R"))</f>
        <v/>
      </c>
      <c r="D115" s="62" t="s">
        <v>173</v>
      </c>
      <c r="E115" s="62"/>
      <c r="F115" s="62"/>
      <c r="G115" s="62"/>
      <c r="H115" s="46"/>
      <c r="I115" s="12"/>
      <c r="J115" s="53"/>
      <c r="K115" s="84"/>
      <c r="L115" s="8"/>
      <c r="P115" s="96"/>
      <c r="Y115" s="8"/>
    </row>
    <row r="116" spans="1:25" ht="14.25" thickTop="1" thickBot="1" x14ac:dyDescent="0.25">
      <c r="C116" s="2" t="str">
        <f>IF(B109&lt;&gt;"G","",10)</f>
        <v/>
      </c>
      <c r="D116" s="2" t="str">
        <f>IF(B111&lt;&gt;"G","",5)</f>
        <v/>
      </c>
      <c r="E116" s="2" t="str">
        <f>IF(B113&lt;&gt;"G","",5)</f>
        <v/>
      </c>
      <c r="F116" s="2" t="str">
        <f>IF(B115&lt;&gt;"G","",10)</f>
        <v/>
      </c>
      <c r="I116" s="12"/>
      <c r="J116" s="16"/>
      <c r="K116" s="9"/>
      <c r="L116" s="8"/>
      <c r="Y116" s="8"/>
    </row>
    <row r="117" spans="1:25" x14ac:dyDescent="0.2">
      <c r="A117" s="33"/>
      <c r="B117" s="33"/>
      <c r="C117" s="33"/>
      <c r="D117" s="33"/>
      <c r="E117" s="33"/>
      <c r="F117" s="33"/>
      <c r="G117" s="33"/>
      <c r="H117" s="33"/>
      <c r="I117" s="34"/>
      <c r="J117" s="16"/>
      <c r="K117" s="9"/>
      <c r="L117" s="8"/>
      <c r="Y117" s="8"/>
    </row>
    <row r="118" spans="1:25" x14ac:dyDescent="0.2">
      <c r="B118" s="23" t="s">
        <v>30</v>
      </c>
      <c r="I118" s="12"/>
      <c r="J118" s="16"/>
      <c r="K118" s="9"/>
      <c r="L118" s="8"/>
      <c r="Y118" s="8"/>
    </row>
    <row r="119" spans="1:25" x14ac:dyDescent="0.2">
      <c r="B119" s="2" t="str">
        <f>IF(H125="","",IF(H125="12g","G","R"))</f>
        <v/>
      </c>
      <c r="D119" s="68" t="s">
        <v>42</v>
      </c>
      <c r="E119" s="70"/>
      <c r="G119" s="68" t="s">
        <v>43</v>
      </c>
      <c r="H119" s="70"/>
      <c r="I119" s="12"/>
      <c r="J119" s="16"/>
      <c r="K119" s="9"/>
      <c r="L119" s="8"/>
      <c r="Y119" s="8"/>
    </row>
    <row r="120" spans="1:25" ht="15" x14ac:dyDescent="0.25">
      <c r="D120" s="28"/>
      <c r="E120" s="29"/>
      <c r="F120" s="77" t="s">
        <v>98</v>
      </c>
      <c r="G120" s="28"/>
      <c r="H120" s="29"/>
      <c r="I120" s="12"/>
      <c r="J120" s="16"/>
      <c r="K120" s="9"/>
      <c r="L120" s="8"/>
      <c r="Y120" s="8"/>
    </row>
    <row r="121" spans="1:25" ht="15" x14ac:dyDescent="0.2">
      <c r="B121" s="2" t="str">
        <f>IF(H127="","",IF(H127="400g","G","R"))</f>
        <v/>
      </c>
      <c r="D121" s="65" t="s">
        <v>45</v>
      </c>
      <c r="E121" s="64"/>
      <c r="F121" s="78"/>
      <c r="G121" s="65" t="s">
        <v>99</v>
      </c>
      <c r="H121" s="64"/>
      <c r="I121" s="12"/>
      <c r="J121" s="16"/>
      <c r="K121" s="9"/>
      <c r="L121" s="8"/>
      <c r="Y121" s="8"/>
    </row>
    <row r="122" spans="1:25" ht="16.5" x14ac:dyDescent="0.2">
      <c r="D122" s="65" t="s">
        <v>100</v>
      </c>
      <c r="E122" s="64"/>
      <c r="F122" s="78"/>
      <c r="G122" s="65"/>
      <c r="H122" s="64"/>
      <c r="I122" s="12"/>
      <c r="J122" s="16"/>
      <c r="K122" s="9"/>
      <c r="L122" s="8"/>
      <c r="Y122" s="8"/>
    </row>
    <row r="123" spans="1:25" ht="15.75" thickBot="1" x14ac:dyDescent="0.3">
      <c r="B123" s="2" t="str">
        <f>IF(H129="","",IF(H129="160g","G","R"))</f>
        <v/>
      </c>
      <c r="D123" s="30"/>
      <c r="E123" s="31"/>
      <c r="G123" s="30"/>
      <c r="H123" s="31"/>
      <c r="I123" s="12"/>
      <c r="J123" s="16"/>
      <c r="K123" s="9"/>
      <c r="L123" s="8"/>
      <c r="Y123" s="8"/>
    </row>
    <row r="124" spans="1:25" ht="14.25" thickTop="1" thickBot="1" x14ac:dyDescent="0.25">
      <c r="I124" s="12"/>
      <c r="J124" s="16"/>
      <c r="K124" s="9"/>
      <c r="L124" s="8"/>
      <c r="Y124" s="8"/>
    </row>
    <row r="125" spans="1:25" ht="15" customHeight="1" thickTop="1" thickBot="1" x14ac:dyDescent="0.25">
      <c r="C125" s="62" t="s">
        <v>170</v>
      </c>
      <c r="D125" s="62"/>
      <c r="E125" s="62"/>
      <c r="F125" s="62"/>
      <c r="G125" s="62"/>
      <c r="H125" s="46"/>
      <c r="I125" s="12"/>
      <c r="J125" s="16"/>
      <c r="K125" s="9"/>
      <c r="L125" s="8"/>
      <c r="Y125" s="8"/>
    </row>
    <row r="126" spans="1:25" ht="6" customHeight="1" thickTop="1" thickBot="1" x14ac:dyDescent="0.25">
      <c r="I126" s="12"/>
      <c r="J126" s="16"/>
      <c r="K126" s="9"/>
      <c r="L126" s="8"/>
      <c r="Y126" s="8"/>
    </row>
    <row r="127" spans="1:25" ht="15" customHeight="1" thickTop="1" thickBot="1" x14ac:dyDescent="0.25">
      <c r="E127" s="62" t="s">
        <v>174</v>
      </c>
      <c r="F127" s="62"/>
      <c r="G127" s="62"/>
      <c r="H127" s="46"/>
      <c r="I127" s="12"/>
      <c r="J127" s="51" t="str">
        <f>IF(K127="","",IF(K127=25,P5,P7))</f>
        <v/>
      </c>
      <c r="K127" s="83" t="str">
        <f>IF(OR(B119="",B121="",B123=""),"",SUM(D130:F130))</f>
        <v/>
      </c>
      <c r="L127" s="8"/>
      <c r="P127" s="96">
        <v>25</v>
      </c>
      <c r="Y127" s="8"/>
    </row>
    <row r="128" spans="1:25" ht="6" customHeight="1" thickTop="1" thickBot="1" x14ac:dyDescent="0.25">
      <c r="I128" s="12"/>
      <c r="J128" s="52"/>
      <c r="K128" s="116"/>
      <c r="L128" s="8"/>
      <c r="P128" s="96"/>
      <c r="Y128" s="8"/>
    </row>
    <row r="129" spans="1:25" ht="15" customHeight="1" thickTop="1" thickBot="1" x14ac:dyDescent="0.25">
      <c r="C129" s="62" t="s">
        <v>47</v>
      </c>
      <c r="D129" s="62"/>
      <c r="E129" s="62"/>
      <c r="F129" s="62"/>
      <c r="G129" s="62"/>
      <c r="H129" s="46"/>
      <c r="I129" s="12"/>
      <c r="J129" s="53"/>
      <c r="K129" s="84"/>
      <c r="L129" s="8"/>
      <c r="P129" s="96"/>
      <c r="Y129" s="8"/>
    </row>
    <row r="130" spans="1:25" ht="14.25" thickTop="1" thickBot="1" x14ac:dyDescent="0.25">
      <c r="D130" s="2" t="str">
        <f>IF(B119&lt;&gt;"G","",10)</f>
        <v/>
      </c>
      <c r="E130" s="2" t="str">
        <f>IF(B121&lt;&gt;"G","",10)</f>
        <v/>
      </c>
      <c r="F130" s="2" t="str">
        <f>IF(B123&lt;&gt;"G","",5)</f>
        <v/>
      </c>
      <c r="I130" s="12"/>
      <c r="J130" s="16"/>
      <c r="K130" s="9"/>
      <c r="L130" s="8"/>
      <c r="Y130" s="8"/>
    </row>
    <row r="131" spans="1:25" x14ac:dyDescent="0.2">
      <c r="A131" s="33"/>
      <c r="B131" s="33"/>
      <c r="C131" s="33"/>
      <c r="D131" s="33"/>
      <c r="E131" s="33"/>
      <c r="F131" s="33"/>
      <c r="G131" s="33"/>
      <c r="H131" s="33"/>
      <c r="I131" s="34"/>
      <c r="J131" s="16"/>
      <c r="K131" s="9"/>
      <c r="L131" s="8"/>
      <c r="Y131" s="8"/>
    </row>
    <row r="132" spans="1:25" ht="12.75" customHeight="1" x14ac:dyDescent="0.2">
      <c r="B132" s="23" t="s">
        <v>32</v>
      </c>
      <c r="I132" s="12"/>
      <c r="J132" s="16"/>
      <c r="K132" s="9"/>
      <c r="L132" s="8"/>
      <c r="M132" s="99" t="s">
        <v>176</v>
      </c>
      <c r="N132" s="100"/>
      <c r="Y132" s="8"/>
    </row>
    <row r="133" spans="1:25" x14ac:dyDescent="0.2">
      <c r="D133" s="68" t="s">
        <v>42</v>
      </c>
      <c r="E133" s="70"/>
      <c r="G133" s="68" t="s">
        <v>43</v>
      </c>
      <c r="H133" s="70"/>
      <c r="I133" s="12"/>
      <c r="J133" s="16"/>
      <c r="K133" s="9"/>
      <c r="L133" s="8"/>
      <c r="M133" s="99"/>
      <c r="N133" s="100"/>
      <c r="Y133" s="8"/>
    </row>
    <row r="134" spans="1:25" ht="15" customHeight="1" x14ac:dyDescent="0.25">
      <c r="D134" s="28"/>
      <c r="E134" s="29"/>
      <c r="F134" s="77" t="s">
        <v>101</v>
      </c>
      <c r="G134" s="28"/>
      <c r="H134" s="29"/>
      <c r="I134" s="12"/>
      <c r="J134" s="16"/>
      <c r="K134" s="9"/>
      <c r="L134" s="8"/>
      <c r="M134" s="101"/>
      <c r="N134" s="102"/>
      <c r="O134" s="103" t="str">
        <f>IF(M134&lt;&gt;"Ναι","","")</f>
        <v/>
      </c>
      <c r="Q134" s="104" t="str">
        <f>IF(M134&lt;&gt;"Ναι","","Λύση του προβλήματος 3γ.")</f>
        <v/>
      </c>
      <c r="R134" s="104"/>
      <c r="S134" s="104"/>
      <c r="Y134" s="8"/>
    </row>
    <row r="135" spans="1:25" ht="17.25" customHeight="1" x14ac:dyDescent="0.2">
      <c r="D135" s="65" t="s">
        <v>102</v>
      </c>
      <c r="E135" s="64"/>
      <c r="F135" s="78"/>
      <c r="G135" s="65" t="s">
        <v>103</v>
      </c>
      <c r="H135" s="64"/>
      <c r="I135" s="12"/>
      <c r="J135" s="16"/>
      <c r="K135" s="9"/>
      <c r="L135" s="8"/>
      <c r="M135" s="101"/>
      <c r="N135" s="102"/>
      <c r="O135" s="103"/>
      <c r="Q135" s="82" t="str">
        <f>IF(M134&lt;&gt;"Ναι","","Αρχικό δ/μα: Αφού υποθέσαμε ότι ο όγκος αυτού του δ/τος είναι VmL, μπορούμε να 
                   πούμε γι αυτό…..")</f>
        <v/>
      </c>
      <c r="R135" s="82"/>
      <c r="S135" s="82"/>
      <c r="T135" s="82"/>
      <c r="U135" s="82"/>
      <c r="V135" s="82"/>
      <c r="W135" s="82"/>
      <c r="X135" s="82"/>
      <c r="Y135" s="8"/>
    </row>
    <row r="136" spans="1:25" ht="16.5" x14ac:dyDescent="0.2">
      <c r="B136" s="5"/>
      <c r="D136" s="65" t="s">
        <v>104</v>
      </c>
      <c r="E136" s="64"/>
      <c r="F136" s="78"/>
      <c r="G136" s="65"/>
      <c r="H136" s="64"/>
      <c r="I136" s="12"/>
      <c r="J136" s="16"/>
      <c r="K136" s="9"/>
      <c r="L136" s="8"/>
      <c r="Q136" s="82"/>
      <c r="R136" s="82"/>
      <c r="S136" s="82"/>
      <c r="T136" s="82"/>
      <c r="U136" s="82"/>
      <c r="V136" s="82"/>
      <c r="W136" s="82"/>
      <c r="X136" s="82"/>
      <c r="Y136" s="8"/>
    </row>
    <row r="137" spans="1:25" ht="15.75" thickBot="1" x14ac:dyDescent="0.3">
      <c r="D137" s="30"/>
      <c r="E137" s="31"/>
      <c r="G137" s="30"/>
      <c r="H137" s="31"/>
      <c r="I137" s="12"/>
      <c r="J137" s="16"/>
      <c r="K137" s="9"/>
      <c r="L137" s="8"/>
      <c r="Q137" s="105" t="str">
        <f>IF(M134&lt;&gt;"Ναι","","                   Σε 100mL δ/τος περιέχονται 15g δ.ουσ.
                   Σε  VmL   δ/τος περιέχονται   xg δ. ουσ.  Άρα x=0,15Vg δ.ουσ.")</f>
        <v/>
      </c>
      <c r="R137" s="105"/>
      <c r="S137" s="105"/>
      <c r="T137" s="105"/>
      <c r="U137" s="105"/>
      <c r="V137" s="105"/>
      <c r="W137" s="105"/>
      <c r="X137" s="105"/>
      <c r="Y137" s="8"/>
    </row>
    <row r="138" spans="1:25" ht="13.5" thickTop="1" x14ac:dyDescent="0.2">
      <c r="I138" s="12"/>
      <c r="J138" s="16"/>
      <c r="K138" s="9"/>
      <c r="L138" s="8"/>
      <c r="Q138" s="105"/>
      <c r="R138" s="105"/>
      <c r="S138" s="105"/>
      <c r="T138" s="105"/>
      <c r="U138" s="105"/>
      <c r="V138" s="105"/>
      <c r="W138" s="105"/>
      <c r="X138" s="105"/>
      <c r="Y138" s="8"/>
    </row>
    <row r="139" spans="1:25" x14ac:dyDescent="0.2">
      <c r="C139" s="111" t="s">
        <v>141</v>
      </c>
      <c r="D139" s="112"/>
      <c r="E139" s="112"/>
      <c r="F139" s="112"/>
      <c r="G139" s="113"/>
      <c r="I139" s="12"/>
      <c r="J139" s="16"/>
      <c r="K139" s="9"/>
      <c r="L139" s="8"/>
      <c r="Q139" s="82" t="str">
        <f>IF(M134&lt;&gt;"Ναι","","Τελικό δ/μα: Προφανώς ο όγκος του τελικού δ/τος θα είναι (V+300)mL και θα μπορούμε
                   να πούμε γι αυτό….")</f>
        <v/>
      </c>
      <c r="R139" s="82"/>
      <c r="S139" s="82"/>
      <c r="T139" s="82"/>
      <c r="U139" s="82"/>
      <c r="V139" s="82"/>
      <c r="W139" s="82"/>
      <c r="X139" s="82"/>
      <c r="Y139" s="8"/>
    </row>
    <row r="140" spans="1:25" ht="13.5" thickBot="1" x14ac:dyDescent="0.25">
      <c r="I140" s="12"/>
      <c r="J140" s="16"/>
      <c r="K140" s="9"/>
      <c r="L140" s="8"/>
      <c r="Q140" s="82"/>
      <c r="R140" s="82"/>
      <c r="S140" s="82"/>
      <c r="T140" s="82"/>
      <c r="U140" s="82"/>
      <c r="V140" s="82"/>
      <c r="W140" s="82"/>
      <c r="X140" s="82"/>
      <c r="Y140" s="8"/>
    </row>
    <row r="141" spans="1:25" ht="15" customHeight="1" thickTop="1" thickBot="1" x14ac:dyDescent="0.25">
      <c r="B141" s="5" t="str">
        <f>IF(I141&lt;&gt;"G","",10)</f>
        <v/>
      </c>
      <c r="C141" s="62" t="s">
        <v>170</v>
      </c>
      <c r="D141" s="62"/>
      <c r="E141" s="62"/>
      <c r="F141" s="62"/>
      <c r="G141" s="62"/>
      <c r="H141" s="46"/>
      <c r="I141" s="6" t="str">
        <f>IF(H141="","",IF(H141="0,15Vg","G","R"))</f>
        <v/>
      </c>
      <c r="J141" s="16"/>
      <c r="K141" s="9"/>
      <c r="L141" s="8"/>
      <c r="Q141" s="105" t="str">
        <f>IF(M134&lt;&gt;"Ναι","","                  Σε    100mL    δ/τος περιέχονται 9g δ.ουσ.
                  Σε (V+300)mL δ/τος περιέχονται yg δ. ουσ. Άρα y=0,09(V+300)g δ.ουσ.")</f>
        <v/>
      </c>
      <c r="R141" s="105"/>
      <c r="S141" s="105"/>
      <c r="T141" s="105"/>
      <c r="U141" s="105"/>
      <c r="V141" s="105"/>
      <c r="W141" s="105"/>
      <c r="X141" s="105"/>
      <c r="Y141" s="8"/>
    </row>
    <row r="142" spans="1:25" ht="6" customHeight="1" thickTop="1" thickBot="1" x14ac:dyDescent="0.25">
      <c r="I142" s="12"/>
      <c r="J142" s="16"/>
      <c r="K142" s="9"/>
      <c r="L142" s="8"/>
      <c r="Q142" s="105"/>
      <c r="R142" s="105"/>
      <c r="S142" s="105"/>
      <c r="T142" s="105"/>
      <c r="U142" s="105"/>
      <c r="V142" s="105"/>
      <c r="W142" s="105"/>
      <c r="X142" s="105"/>
      <c r="Y142" s="8"/>
    </row>
    <row r="143" spans="1:25" ht="15" customHeight="1" thickTop="1" thickBot="1" x14ac:dyDescent="0.25">
      <c r="B143" s="5" t="str">
        <f>IF(I143&lt;&gt;"G","",5)</f>
        <v/>
      </c>
      <c r="E143" s="62" t="s">
        <v>172</v>
      </c>
      <c r="F143" s="62"/>
      <c r="G143" s="62"/>
      <c r="H143" s="46"/>
      <c r="I143" s="6" t="str">
        <f>IF(H143="","",IF(OR(H143="(V+300)mL",H143="(300+V)mL"),"G","R"))</f>
        <v/>
      </c>
      <c r="J143" s="16"/>
      <c r="K143" s="9"/>
      <c r="L143" s="8"/>
      <c r="Q143" s="105"/>
      <c r="R143" s="105"/>
      <c r="S143" s="105"/>
      <c r="T143" s="105"/>
      <c r="U143" s="105"/>
      <c r="V143" s="105"/>
      <c r="W143" s="105"/>
      <c r="X143" s="105"/>
      <c r="Y143" s="8"/>
    </row>
    <row r="144" spans="1:25" ht="6" customHeight="1" thickTop="1" thickBot="1" x14ac:dyDescent="0.25">
      <c r="I144" s="12"/>
      <c r="J144" s="16"/>
      <c r="K144" s="9"/>
      <c r="L144" s="8"/>
      <c r="Y144" s="8"/>
    </row>
    <row r="145" spans="1:25" ht="15" customHeight="1" thickTop="1" thickBot="1" x14ac:dyDescent="0.25">
      <c r="B145" s="5" t="str">
        <f>IF(I145&lt;&gt;"G","",15)</f>
        <v/>
      </c>
      <c r="C145" s="62" t="s">
        <v>171</v>
      </c>
      <c r="D145" s="62"/>
      <c r="E145" s="62"/>
      <c r="F145" s="62"/>
      <c r="G145" s="62"/>
      <c r="H145" s="47"/>
      <c r="I145" s="6" t="str">
        <f>IF(OR(H145="",H146=""),"",IF(OR(AND(H145="0,15Vg",OR(H146="0,09(V+300)g",H146="0,09(300+V)g")),AND(OR(H145="0,09(V+300)g",H145="0,09(300+V)g"),H146="0,15Vg")),"G","R"))</f>
        <v/>
      </c>
      <c r="J145" s="16"/>
      <c r="K145" s="9"/>
      <c r="L145" s="8"/>
      <c r="Q145" s="97" t="str">
        <f>IF(M134&lt;&gt;"Ναι","","Επειδή κατά την αραίωση η ποσότητα της δ.ουσ. δεν αλλάζει, θα είναι x=y και άρα…
0,15V=0,09(V+300), άρα 15V=9(V+300), δηλ. 15V=9V+9·300, άρα 6V=2700 άρα
                                              V=2700:6=450mL.")</f>
        <v/>
      </c>
      <c r="R145" s="97"/>
      <c r="S145" s="97"/>
      <c r="T145" s="97"/>
      <c r="U145" s="97"/>
      <c r="V145" s="97"/>
      <c r="W145" s="97"/>
      <c r="X145" s="97"/>
      <c r="Y145" s="8"/>
    </row>
    <row r="146" spans="1:25" ht="15" customHeight="1" thickTop="1" thickBot="1" x14ac:dyDescent="0.25">
      <c r="B146" s="32" t="str">
        <f>IF(I146&lt;&gt;"G","",10)</f>
        <v/>
      </c>
      <c r="C146" s="62"/>
      <c r="D146" s="62"/>
      <c r="E146" s="62"/>
      <c r="F146" s="62"/>
      <c r="G146" s="62"/>
      <c r="H146" s="47"/>
      <c r="I146" s="35"/>
      <c r="J146" s="16"/>
      <c r="K146" s="9"/>
      <c r="L146" s="8"/>
      <c r="Q146" s="97"/>
      <c r="R146" s="97"/>
      <c r="S146" s="97"/>
      <c r="T146" s="97"/>
      <c r="U146" s="97"/>
      <c r="V146" s="97"/>
      <c r="W146" s="97"/>
      <c r="X146" s="97"/>
      <c r="Y146" s="8"/>
    </row>
    <row r="147" spans="1:25" ht="15" customHeight="1" thickTop="1" thickBot="1" x14ac:dyDescent="0.25">
      <c r="I147" s="12"/>
      <c r="J147" s="16"/>
      <c r="K147" s="9"/>
      <c r="L147" s="8"/>
      <c r="Q147" s="97"/>
      <c r="R147" s="97"/>
      <c r="S147" s="97"/>
      <c r="T147" s="97"/>
      <c r="U147" s="97"/>
      <c r="V147" s="97"/>
      <c r="W147" s="97"/>
      <c r="X147" s="97"/>
      <c r="Y147" s="8"/>
    </row>
    <row r="148" spans="1:25" ht="12.75" customHeight="1" thickTop="1" thickBot="1" x14ac:dyDescent="0.25">
      <c r="B148" s="5" t="str">
        <f>IF(I148&lt;&gt;"G","",5)</f>
        <v/>
      </c>
      <c r="C148" s="106" t="s">
        <v>175</v>
      </c>
      <c r="D148" s="106"/>
      <c r="E148" s="106"/>
      <c r="F148" s="106"/>
      <c r="G148" s="106"/>
      <c r="H148" s="107"/>
      <c r="I148" s="6" t="str">
        <f>IF(H148="","",IF(H148="450mL","G","R"))</f>
        <v/>
      </c>
      <c r="J148" s="58" t="str">
        <f>IF(OR(I141="",I143="",I145="",I148="",K148=""),"",IF(K148=35,"ΟΥΑΟΥ!..","ΟΥΟΥΠΣ!.."))</f>
        <v/>
      </c>
      <c r="K148" s="83" t="str">
        <f>IF(OR(AND(I141="",I143="",I145="",I148=""),M134="Ναι"),"",SUM(B141:B148))</f>
        <v/>
      </c>
      <c r="L148" s="8"/>
      <c r="P148" s="96">
        <v>35</v>
      </c>
      <c r="Y148" s="8"/>
    </row>
    <row r="149" spans="1:25" ht="12.75" customHeight="1" thickTop="1" thickBot="1" x14ac:dyDescent="0.25">
      <c r="C149" s="106"/>
      <c r="D149" s="106"/>
      <c r="E149" s="106"/>
      <c r="F149" s="106"/>
      <c r="G149" s="106"/>
      <c r="H149" s="107"/>
      <c r="I149" s="12"/>
      <c r="J149" s="74"/>
      <c r="K149" s="116"/>
      <c r="L149" s="8"/>
      <c r="P149" s="96"/>
      <c r="Y149" s="8"/>
    </row>
    <row r="150" spans="1:25" ht="13.5" customHeight="1" thickTop="1" thickBot="1" x14ac:dyDescent="0.25">
      <c r="C150" s="106"/>
      <c r="D150" s="106"/>
      <c r="E150" s="106"/>
      <c r="F150" s="106"/>
      <c r="G150" s="106"/>
      <c r="H150" s="107"/>
      <c r="I150" s="12"/>
      <c r="J150" s="59"/>
      <c r="K150" s="84"/>
      <c r="L150" s="8"/>
      <c r="P150" s="96"/>
      <c r="Y150" s="8"/>
    </row>
    <row r="151" spans="1:25" ht="14.25" thickTop="1" thickBot="1" x14ac:dyDescent="0.25">
      <c r="E151" s="32"/>
      <c r="F151" s="32"/>
      <c r="G151" s="32"/>
      <c r="I151" s="12"/>
      <c r="J151" s="16"/>
      <c r="K151" s="9"/>
      <c r="L151" s="8"/>
      <c r="Y151" s="8"/>
    </row>
    <row r="152" spans="1:25" x14ac:dyDescent="0.2">
      <c r="A152" s="33"/>
      <c r="B152" s="33"/>
      <c r="C152" s="33"/>
      <c r="D152" s="33"/>
      <c r="E152" s="33"/>
      <c r="F152" s="33"/>
      <c r="G152" s="33"/>
      <c r="H152" s="33"/>
      <c r="I152" s="34"/>
      <c r="J152" s="16"/>
      <c r="K152" s="9"/>
      <c r="L152" s="8"/>
      <c r="Y152" s="8"/>
    </row>
    <row r="153" spans="1:25" x14ac:dyDescent="0.2">
      <c r="B153" s="23" t="s">
        <v>33</v>
      </c>
      <c r="I153" s="12"/>
      <c r="J153" s="16"/>
      <c r="K153" s="9"/>
      <c r="L153" s="8"/>
      <c r="Y153" s="8"/>
    </row>
    <row r="154" spans="1:25" x14ac:dyDescent="0.2">
      <c r="D154" s="68" t="s">
        <v>42</v>
      </c>
      <c r="E154" s="70"/>
      <c r="G154" s="68" t="s">
        <v>43</v>
      </c>
      <c r="H154" s="70"/>
      <c r="I154" s="12"/>
      <c r="J154" s="16"/>
      <c r="K154" s="9"/>
      <c r="L154" s="8"/>
      <c r="Y154" s="8"/>
    </row>
    <row r="155" spans="1:25" ht="15" x14ac:dyDescent="0.25">
      <c r="D155" s="28"/>
      <c r="E155" s="29"/>
      <c r="F155" s="77" t="s">
        <v>98</v>
      </c>
      <c r="G155" s="28"/>
      <c r="H155" s="29"/>
      <c r="I155" s="12"/>
      <c r="J155" s="16"/>
      <c r="K155" s="9"/>
      <c r="L155" s="8"/>
      <c r="Y155" s="8"/>
    </row>
    <row r="156" spans="1:25" ht="15" customHeight="1" x14ac:dyDescent="0.2">
      <c r="D156" s="65" t="s">
        <v>1</v>
      </c>
      <c r="E156" s="64"/>
      <c r="F156" s="78"/>
      <c r="G156" s="63" t="s">
        <v>48</v>
      </c>
      <c r="H156" s="64"/>
      <c r="I156" s="12"/>
      <c r="J156" s="16"/>
      <c r="K156" s="9"/>
      <c r="L156" s="8"/>
      <c r="Y156" s="8"/>
    </row>
    <row r="157" spans="1:25" ht="15" customHeight="1" x14ac:dyDescent="0.2">
      <c r="D157" s="65"/>
      <c r="E157" s="64"/>
      <c r="F157" s="78"/>
      <c r="G157" s="65"/>
      <c r="H157" s="64"/>
      <c r="I157" s="12"/>
      <c r="J157" s="16"/>
      <c r="K157" s="9"/>
      <c r="L157" s="8"/>
      <c r="Y157" s="8"/>
    </row>
    <row r="158" spans="1:25" ht="15.75" thickBot="1" x14ac:dyDescent="0.3">
      <c r="D158" s="30"/>
      <c r="E158" s="31"/>
      <c r="G158" s="30"/>
      <c r="H158" s="31"/>
      <c r="I158" s="12"/>
      <c r="J158" s="16"/>
      <c r="K158" s="9"/>
      <c r="L158" s="8"/>
      <c r="Y158" s="8"/>
    </row>
    <row r="159" spans="1:25" ht="14.25" thickTop="1" thickBot="1" x14ac:dyDescent="0.25">
      <c r="I159" s="12"/>
      <c r="J159" s="16"/>
      <c r="K159" s="9"/>
      <c r="L159" s="8"/>
      <c r="Y159" s="8"/>
    </row>
    <row r="160" spans="1:25" ht="15" customHeight="1" thickTop="1" thickBot="1" x14ac:dyDescent="0.25">
      <c r="B160" s="2" t="str">
        <f>IF(H160="","",IF(H160="60g","G","R"))</f>
        <v/>
      </c>
      <c r="C160" s="62" t="s">
        <v>170</v>
      </c>
      <c r="D160" s="62"/>
      <c r="E160" s="62"/>
      <c r="F160" s="62"/>
      <c r="G160" s="62"/>
      <c r="H160" s="46"/>
      <c r="I160" s="12"/>
      <c r="J160" s="16"/>
      <c r="K160" s="9"/>
      <c r="L160" s="8"/>
      <c r="Y160" s="8"/>
    </row>
    <row r="161" spans="1:25" ht="6" customHeight="1" thickTop="1" thickBot="1" x14ac:dyDescent="0.25">
      <c r="I161" s="12"/>
      <c r="J161" s="16"/>
      <c r="K161" s="9"/>
      <c r="L161" s="8"/>
      <c r="Y161" s="8"/>
    </row>
    <row r="162" spans="1:25" ht="15" customHeight="1" thickTop="1" thickBot="1" x14ac:dyDescent="0.25">
      <c r="D162" s="2" t="str">
        <f>IF(H162="","",IF(H162="500g","G","R"))</f>
        <v/>
      </c>
      <c r="E162" s="62" t="s">
        <v>177</v>
      </c>
      <c r="F162" s="62"/>
      <c r="G162" s="62"/>
      <c r="H162" s="46"/>
      <c r="I162" s="12"/>
      <c r="J162" s="51" t="str">
        <f>IF(K162="","",IF(K162=25,P5,P7))</f>
        <v/>
      </c>
      <c r="K162" s="83" t="str">
        <f>IF(OR(B160="",D162="",B164=""),"",SUM(E165:G165))</f>
        <v/>
      </c>
      <c r="L162" s="8"/>
      <c r="P162" s="96">
        <v>25</v>
      </c>
      <c r="Y162" s="8"/>
    </row>
    <row r="163" spans="1:25" ht="6" customHeight="1" thickTop="1" thickBot="1" x14ac:dyDescent="0.25">
      <c r="I163" s="12"/>
      <c r="J163" s="52"/>
      <c r="K163" s="116"/>
      <c r="L163" s="8"/>
      <c r="P163" s="96"/>
      <c r="Y163" s="8"/>
    </row>
    <row r="164" spans="1:25" ht="15" customHeight="1" thickTop="1" thickBot="1" x14ac:dyDescent="0.25">
      <c r="B164" s="2" t="str">
        <f>IF(H164="","",IF(H164="100g","G","R"))</f>
        <v/>
      </c>
      <c r="C164" s="62" t="s">
        <v>47</v>
      </c>
      <c r="D164" s="62"/>
      <c r="E164" s="62"/>
      <c r="F164" s="62"/>
      <c r="G164" s="62"/>
      <c r="H164" s="46"/>
      <c r="I164" s="12"/>
      <c r="J164" s="53"/>
      <c r="K164" s="84"/>
      <c r="L164" s="8"/>
      <c r="P164" s="96"/>
      <c r="Y164" s="8"/>
    </row>
    <row r="165" spans="1:25" ht="14.25" thickTop="1" thickBot="1" x14ac:dyDescent="0.25">
      <c r="E165" s="2" t="str">
        <f>IF(B160&lt;&gt;"G","",10)</f>
        <v/>
      </c>
      <c r="F165" s="2" t="str">
        <f>IF(D162&lt;&gt;"G","",10)</f>
        <v/>
      </c>
      <c r="G165" s="2" t="str">
        <f>IF(B164&lt;&gt;"G","",5)</f>
        <v/>
      </c>
      <c r="I165" s="12"/>
      <c r="J165" s="16"/>
      <c r="K165" s="9"/>
      <c r="L165" s="8"/>
      <c r="Y165" s="8"/>
    </row>
    <row r="166" spans="1:25" x14ac:dyDescent="0.2">
      <c r="A166" s="33"/>
      <c r="B166" s="33"/>
      <c r="C166" s="33"/>
      <c r="D166" s="33"/>
      <c r="E166" s="33"/>
      <c r="F166" s="33"/>
      <c r="G166" s="33"/>
      <c r="H166" s="33"/>
      <c r="I166" s="34"/>
      <c r="J166" s="16"/>
      <c r="K166" s="9"/>
      <c r="L166" s="8"/>
      <c r="Y166" s="8"/>
    </row>
    <row r="167" spans="1:25" x14ac:dyDescent="0.2">
      <c r="B167" s="23" t="s">
        <v>35</v>
      </c>
      <c r="I167" s="12"/>
      <c r="J167" s="16"/>
      <c r="K167" s="9"/>
      <c r="L167" s="8"/>
      <c r="Y167" s="8"/>
    </row>
    <row r="168" spans="1:25" x14ac:dyDescent="0.2">
      <c r="D168" s="68" t="s">
        <v>42</v>
      </c>
      <c r="E168" s="70"/>
      <c r="G168" s="68" t="s">
        <v>43</v>
      </c>
      <c r="H168" s="70"/>
      <c r="I168" s="12"/>
      <c r="J168" s="16"/>
      <c r="K168" s="9"/>
      <c r="L168" s="8"/>
      <c r="Y168" s="8"/>
    </row>
    <row r="169" spans="1:25" ht="15.75" customHeight="1" x14ac:dyDescent="0.2">
      <c r="D169" s="63" t="s">
        <v>105</v>
      </c>
      <c r="E169" s="108"/>
      <c r="F169" s="77" t="s">
        <v>106</v>
      </c>
      <c r="G169" s="63" t="s">
        <v>107</v>
      </c>
      <c r="H169" s="108"/>
      <c r="I169" s="12"/>
      <c r="J169" s="16"/>
      <c r="K169" s="9"/>
      <c r="L169" s="8"/>
      <c r="Y169" s="8"/>
    </row>
    <row r="170" spans="1:25" ht="12.75" customHeight="1" x14ac:dyDescent="0.2">
      <c r="D170" s="63"/>
      <c r="E170" s="108"/>
      <c r="F170" s="78"/>
      <c r="G170" s="63"/>
      <c r="H170" s="108"/>
      <c r="I170" s="12"/>
      <c r="J170" s="16"/>
      <c r="K170" s="9"/>
      <c r="L170" s="8"/>
      <c r="Y170" s="8"/>
    </row>
    <row r="171" spans="1:25" x14ac:dyDescent="0.2">
      <c r="D171" s="63"/>
      <c r="E171" s="108"/>
      <c r="F171" s="78"/>
      <c r="G171" s="63"/>
      <c r="H171" s="108"/>
      <c r="I171" s="12"/>
      <c r="J171" s="16"/>
      <c r="K171" s="9"/>
      <c r="L171" s="8"/>
      <c r="Y171" s="8"/>
    </row>
    <row r="172" spans="1:25" ht="13.5" thickBot="1" x14ac:dyDescent="0.25">
      <c r="D172" s="109"/>
      <c r="E172" s="110"/>
      <c r="G172" s="109"/>
      <c r="H172" s="110"/>
      <c r="I172" s="12"/>
      <c r="J172" s="16"/>
      <c r="K172" s="9"/>
      <c r="L172" s="8"/>
      <c r="Y172" s="8"/>
    </row>
    <row r="173" spans="1:25" ht="14.25" thickTop="1" thickBot="1" x14ac:dyDescent="0.25">
      <c r="I173" s="12"/>
      <c r="J173" s="16"/>
      <c r="K173" s="9"/>
      <c r="L173" s="8"/>
      <c r="Y173" s="8"/>
    </row>
    <row r="174" spans="1:25" ht="15" customHeight="1" thickTop="1" thickBot="1" x14ac:dyDescent="0.25">
      <c r="C174" s="62" t="s">
        <v>178</v>
      </c>
      <c r="D174" s="62"/>
      <c r="E174" s="62"/>
      <c r="F174" s="62"/>
      <c r="G174" s="62"/>
      <c r="H174" s="46"/>
      <c r="I174" s="12"/>
      <c r="J174" s="16"/>
      <c r="K174" s="9"/>
      <c r="L174" s="8"/>
      <c r="Y174" s="8"/>
    </row>
    <row r="175" spans="1:25" ht="6" customHeight="1" thickTop="1" thickBot="1" x14ac:dyDescent="0.25">
      <c r="I175" s="12"/>
      <c r="J175" s="16"/>
      <c r="K175" s="9"/>
      <c r="L175" s="8"/>
      <c r="Y175" s="8"/>
    </row>
    <row r="176" spans="1:25" ht="15" customHeight="1" thickTop="1" thickBot="1" x14ac:dyDescent="0.25">
      <c r="E176" s="62" t="s">
        <v>172</v>
      </c>
      <c r="F176" s="62"/>
      <c r="G176" s="62"/>
      <c r="H176" s="46"/>
      <c r="I176" s="12"/>
      <c r="J176" s="51" t="str">
        <f>IF(K176="","",IF(K176=20,P5,P7))</f>
        <v/>
      </c>
      <c r="K176" s="83" t="str">
        <f>IF(OR(E177="",F177="",G177=""),"",SUM(E179:G179))</f>
        <v/>
      </c>
      <c r="L176" s="8"/>
      <c r="P176" s="96">
        <v>20</v>
      </c>
      <c r="Y176" s="8"/>
    </row>
    <row r="177" spans="1:25" ht="6" customHeight="1" thickTop="1" thickBot="1" x14ac:dyDescent="0.25">
      <c r="E177" s="2" t="str">
        <f>IF(H174="","",IF(H174="0,072mol","G","R"))</f>
        <v/>
      </c>
      <c r="F177" s="2" t="str">
        <f>IF(OR(H176="",G4&lt;&gt;"Επιμέλεια: Τουκμενίδης Μηνάς"),"",IF(OR(H176="360mL",H176="0,36L"),"G","R"))</f>
        <v/>
      </c>
      <c r="G177" s="2" t="str">
        <f>IF(H178="","",IF(OR(H178="60mL",H178="0,060L",H178="0,06L"),"G","R"))</f>
        <v/>
      </c>
      <c r="I177" s="12"/>
      <c r="J177" s="52"/>
      <c r="K177" s="116"/>
      <c r="L177" s="8"/>
      <c r="P177" s="96"/>
      <c r="Y177" s="8"/>
    </row>
    <row r="178" spans="1:25" ht="15" customHeight="1" thickTop="1" thickBot="1" x14ac:dyDescent="0.25">
      <c r="C178" s="62" t="s">
        <v>49</v>
      </c>
      <c r="D178" s="62"/>
      <c r="E178" s="62"/>
      <c r="F178" s="62"/>
      <c r="G178" s="62"/>
      <c r="H178" s="46"/>
      <c r="I178" s="12"/>
      <c r="J178" s="53"/>
      <c r="K178" s="84"/>
      <c r="L178" s="8"/>
      <c r="P178" s="96"/>
      <c r="Y178" s="8"/>
    </row>
    <row r="179" spans="1:25" ht="14.25" thickTop="1" thickBot="1" x14ac:dyDescent="0.25">
      <c r="E179" s="2" t="str">
        <f>IF(E177&lt;&gt;"G","",5)</f>
        <v/>
      </c>
      <c r="F179" s="2" t="str">
        <f>IF(F177&lt;&gt;"G","",10)</f>
        <v/>
      </c>
      <c r="G179" s="2" t="str">
        <f>IF(G177&lt;&gt;"G","",5)</f>
        <v/>
      </c>
      <c r="I179" s="12"/>
      <c r="J179" s="16"/>
      <c r="K179" s="9"/>
      <c r="L179" s="8"/>
      <c r="Y179" s="8"/>
    </row>
    <row r="180" spans="1:25" x14ac:dyDescent="0.2">
      <c r="A180" s="33"/>
      <c r="B180" s="33"/>
      <c r="C180" s="33"/>
      <c r="D180" s="33"/>
      <c r="E180" s="33"/>
      <c r="F180" s="33"/>
      <c r="G180" s="33"/>
      <c r="H180" s="33"/>
      <c r="I180" s="34"/>
      <c r="J180" s="16"/>
      <c r="K180" s="9"/>
      <c r="L180" s="8"/>
      <c r="Y180" s="8"/>
    </row>
    <row r="181" spans="1:25" x14ac:dyDescent="0.2">
      <c r="B181" s="23" t="s">
        <v>37</v>
      </c>
      <c r="I181" s="12"/>
      <c r="J181" s="16"/>
      <c r="K181" s="9"/>
      <c r="L181" s="8"/>
      <c r="Y181" s="8"/>
    </row>
    <row r="182" spans="1:25" x14ac:dyDescent="0.2">
      <c r="G182" s="68" t="s">
        <v>50</v>
      </c>
      <c r="H182" s="70"/>
      <c r="I182" s="12"/>
      <c r="J182" s="16"/>
      <c r="K182" s="9"/>
      <c r="L182" s="8"/>
      <c r="Y182" s="8"/>
    </row>
    <row r="183" spans="1:25" ht="12.75" customHeight="1" x14ac:dyDescent="0.2">
      <c r="F183" s="130" t="s">
        <v>108</v>
      </c>
      <c r="G183" s="63" t="s">
        <v>109</v>
      </c>
      <c r="H183" s="64"/>
      <c r="I183" s="12"/>
      <c r="J183" s="16"/>
      <c r="K183" s="9"/>
      <c r="L183" s="8"/>
      <c r="Y183" s="8"/>
    </row>
    <row r="184" spans="1:25" x14ac:dyDescent="0.2">
      <c r="F184" s="130"/>
      <c r="G184" s="65"/>
      <c r="H184" s="64"/>
      <c r="I184" s="12"/>
      <c r="J184" s="16"/>
      <c r="K184" s="9"/>
      <c r="L184" s="8"/>
      <c r="Y184" s="8"/>
    </row>
    <row r="185" spans="1:25" x14ac:dyDescent="0.2">
      <c r="D185" s="68" t="s">
        <v>42</v>
      </c>
      <c r="E185" s="70"/>
      <c r="G185" s="65"/>
      <c r="H185" s="64"/>
      <c r="I185" s="12"/>
      <c r="J185" s="16"/>
      <c r="K185" s="9"/>
      <c r="L185" s="8"/>
      <c r="Y185" s="8"/>
    </row>
    <row r="186" spans="1:25" ht="13.5" thickBot="1" x14ac:dyDescent="0.25">
      <c r="D186" s="63" t="s">
        <v>110</v>
      </c>
      <c r="E186" s="64"/>
      <c r="G186" s="66"/>
      <c r="H186" s="67"/>
      <c r="I186" s="12"/>
      <c r="J186" s="16"/>
      <c r="K186" s="9"/>
      <c r="L186" s="8"/>
      <c r="Y186" s="8"/>
    </row>
    <row r="187" spans="1:25" ht="13.5" thickTop="1" x14ac:dyDescent="0.2">
      <c r="D187" s="65"/>
      <c r="E187" s="64"/>
      <c r="I187" s="12"/>
      <c r="J187" s="16"/>
      <c r="K187" s="9"/>
      <c r="L187" s="8"/>
      <c r="Y187" s="8"/>
    </row>
    <row r="188" spans="1:25" x14ac:dyDescent="0.2">
      <c r="D188" s="65"/>
      <c r="E188" s="64"/>
      <c r="G188" s="68" t="s">
        <v>51</v>
      </c>
      <c r="H188" s="70"/>
      <c r="I188" s="12"/>
      <c r="J188" s="16"/>
      <c r="K188" s="9"/>
      <c r="L188" s="8"/>
      <c r="Y188" s="8"/>
    </row>
    <row r="189" spans="1:25" ht="13.5" customHeight="1" thickBot="1" x14ac:dyDescent="0.25">
      <c r="D189" s="66"/>
      <c r="E189" s="67"/>
      <c r="G189" s="63" t="s">
        <v>111</v>
      </c>
      <c r="H189" s="64"/>
      <c r="I189" s="12"/>
      <c r="J189" s="16"/>
      <c r="K189" s="9"/>
      <c r="L189" s="8"/>
      <c r="Y189" s="8"/>
    </row>
    <row r="190" spans="1:25" ht="13.5" customHeight="1" thickTop="1" x14ac:dyDescent="0.2">
      <c r="F190" s="77" t="s">
        <v>112</v>
      </c>
      <c r="G190" s="65"/>
      <c r="H190" s="64"/>
      <c r="I190" s="12"/>
      <c r="J190" s="16"/>
      <c r="K190" s="9"/>
      <c r="L190" s="8"/>
      <c r="Y190" s="8"/>
    </row>
    <row r="191" spans="1:25" x14ac:dyDescent="0.2">
      <c r="F191" s="77"/>
      <c r="G191" s="65"/>
      <c r="H191" s="64"/>
      <c r="I191" s="12"/>
      <c r="J191" s="16"/>
      <c r="K191" s="9"/>
      <c r="L191" s="8"/>
      <c r="Y191" s="8"/>
    </row>
    <row r="192" spans="1:25" ht="13.5" thickBot="1" x14ac:dyDescent="0.25">
      <c r="G192" s="66"/>
      <c r="H192" s="67"/>
      <c r="I192" s="12"/>
      <c r="J192" s="16"/>
      <c r="K192" s="9"/>
      <c r="L192" s="8"/>
      <c r="Y192" s="8"/>
    </row>
    <row r="193" spans="1:25" ht="13.5" thickTop="1" x14ac:dyDescent="0.2">
      <c r="I193" s="12"/>
      <c r="J193" s="16"/>
      <c r="K193" s="9"/>
      <c r="L193" s="8"/>
      <c r="Y193" s="8"/>
    </row>
    <row r="194" spans="1:25" ht="12.75" customHeight="1" x14ac:dyDescent="0.2">
      <c r="C194" s="75" t="s">
        <v>142</v>
      </c>
      <c r="D194" s="75"/>
      <c r="E194" s="75"/>
      <c r="F194" s="75"/>
      <c r="G194" s="75"/>
      <c r="H194" s="75"/>
      <c r="I194" s="75"/>
      <c r="J194" s="16"/>
      <c r="K194" s="9"/>
      <c r="L194" s="8"/>
      <c r="Y194" s="8"/>
    </row>
    <row r="195" spans="1:25" x14ac:dyDescent="0.2">
      <c r="C195" s="75"/>
      <c r="D195" s="75"/>
      <c r="E195" s="75"/>
      <c r="F195" s="75"/>
      <c r="G195" s="75"/>
      <c r="H195" s="75"/>
      <c r="I195" s="75"/>
      <c r="J195" s="16"/>
      <c r="K195" s="9"/>
      <c r="L195" s="8"/>
      <c r="Y195" s="8"/>
    </row>
    <row r="196" spans="1:25" x14ac:dyDescent="0.2">
      <c r="C196" s="75"/>
      <c r="D196" s="75"/>
      <c r="E196" s="75"/>
      <c r="F196" s="75"/>
      <c r="G196" s="75"/>
      <c r="H196" s="75"/>
      <c r="I196" s="75"/>
      <c r="J196" s="16"/>
      <c r="K196" s="9"/>
      <c r="L196" s="8"/>
      <c r="Y196" s="8"/>
    </row>
    <row r="197" spans="1:25" ht="13.5" thickBot="1" x14ac:dyDescent="0.25">
      <c r="I197" s="12"/>
      <c r="J197" s="16"/>
      <c r="K197" s="9"/>
      <c r="L197" s="8"/>
      <c r="Y197" s="8"/>
    </row>
    <row r="198" spans="1:25" ht="15" customHeight="1" thickTop="1" thickBot="1" x14ac:dyDescent="0.25">
      <c r="C198" s="2" t="str">
        <f>IF(H198="","",IF(OR(H198="0,2M",H198="0,2Μ",H198="0,2mol/L"),"G","R"))</f>
        <v/>
      </c>
      <c r="D198" s="62" t="s">
        <v>179</v>
      </c>
      <c r="E198" s="62"/>
      <c r="F198" s="62"/>
      <c r="G198" s="62"/>
      <c r="H198" s="46"/>
      <c r="I198" s="12"/>
      <c r="J198" s="51" t="str">
        <f>IF(K198="","",IF(K198=25,P5,P7))</f>
        <v/>
      </c>
      <c r="K198" s="83" t="str">
        <f>IF(OR(C198="",C200=""),"",SUM(F201:G201))</f>
        <v/>
      </c>
      <c r="L198" s="8"/>
      <c r="P198" s="96">
        <v>25</v>
      </c>
      <c r="Y198" s="8"/>
    </row>
    <row r="199" spans="1:25" ht="6" customHeight="1" thickTop="1" thickBot="1" x14ac:dyDescent="0.25">
      <c r="I199" s="12"/>
      <c r="J199" s="52"/>
      <c r="K199" s="116"/>
      <c r="L199" s="8"/>
      <c r="P199" s="96"/>
      <c r="Y199" s="8"/>
    </row>
    <row r="200" spans="1:25" ht="15" customHeight="1" thickTop="1" thickBot="1" x14ac:dyDescent="0.25">
      <c r="C200" s="2" t="str">
        <f>IF(H200="","",IF(OR(H200="0,15M",H200="0,15Μ",H200="0,15mol/L"),"G","R"))</f>
        <v/>
      </c>
      <c r="D200" s="62" t="s">
        <v>180</v>
      </c>
      <c r="E200" s="62"/>
      <c r="F200" s="62"/>
      <c r="G200" s="62"/>
      <c r="H200" s="46"/>
      <c r="I200" s="12"/>
      <c r="J200" s="53"/>
      <c r="K200" s="84"/>
      <c r="L200" s="8"/>
      <c r="P200" s="96"/>
      <c r="Y200" s="8"/>
    </row>
    <row r="201" spans="1:25" ht="14.25" thickTop="1" thickBot="1" x14ac:dyDescent="0.25">
      <c r="F201" s="2" t="str">
        <f>IF(C198&lt;&gt;"G","",15)</f>
        <v/>
      </c>
      <c r="G201" s="2" t="str">
        <f>IF(C200&lt;&gt;"G","",10)</f>
        <v/>
      </c>
      <c r="I201" s="12"/>
      <c r="J201" s="16"/>
      <c r="K201" s="9"/>
      <c r="L201" s="8"/>
      <c r="Y201" s="8"/>
    </row>
    <row r="202" spans="1:25" x14ac:dyDescent="0.2">
      <c r="A202" s="33"/>
      <c r="B202" s="33"/>
      <c r="C202" s="33"/>
      <c r="D202" s="33"/>
      <c r="E202" s="33"/>
      <c r="F202" s="33"/>
      <c r="G202" s="33"/>
      <c r="H202" s="33"/>
      <c r="I202" s="34"/>
      <c r="J202" s="16"/>
      <c r="K202" s="9"/>
      <c r="L202" s="8"/>
      <c r="Y202" s="8"/>
    </row>
    <row r="203" spans="1:25" x14ac:dyDescent="0.2">
      <c r="B203" s="23" t="s">
        <v>52</v>
      </c>
      <c r="I203" s="12"/>
      <c r="J203" s="16"/>
      <c r="K203" s="9"/>
      <c r="L203" s="8"/>
      <c r="Y203" s="8"/>
    </row>
    <row r="204" spans="1:25" ht="12.75" customHeight="1" x14ac:dyDescent="0.2">
      <c r="D204" s="68" t="s">
        <v>53</v>
      </c>
      <c r="E204" s="70"/>
      <c r="G204" s="68" t="s">
        <v>54</v>
      </c>
      <c r="H204" s="70"/>
      <c r="I204" s="12"/>
      <c r="J204" s="16"/>
      <c r="K204" s="9"/>
      <c r="L204" s="8"/>
      <c r="Y204" s="8"/>
    </row>
    <row r="205" spans="1:25" x14ac:dyDescent="0.2">
      <c r="D205" s="68"/>
      <c r="E205" s="70"/>
      <c r="F205" s="77" t="s">
        <v>106</v>
      </c>
      <c r="G205" s="68"/>
      <c r="H205" s="70"/>
      <c r="I205" s="12"/>
      <c r="J205" s="16"/>
      <c r="K205" s="9"/>
      <c r="L205" s="8"/>
      <c r="Y205" s="8"/>
    </row>
    <row r="206" spans="1:25" x14ac:dyDescent="0.2">
      <c r="D206" s="63" t="s">
        <v>55</v>
      </c>
      <c r="E206" s="108"/>
      <c r="F206" s="78"/>
      <c r="G206" s="63" t="s">
        <v>113</v>
      </c>
      <c r="H206" s="108"/>
      <c r="I206" s="12"/>
      <c r="J206" s="16"/>
      <c r="K206" s="9"/>
      <c r="L206" s="8"/>
      <c r="Y206" s="8"/>
    </row>
    <row r="207" spans="1:25" x14ac:dyDescent="0.2">
      <c r="D207" s="63"/>
      <c r="E207" s="108"/>
      <c r="F207" s="78"/>
      <c r="G207" s="63"/>
      <c r="H207" s="108"/>
      <c r="I207" s="12"/>
      <c r="J207" s="16"/>
      <c r="K207" s="9"/>
      <c r="L207" s="8"/>
      <c r="Y207" s="8"/>
    </row>
    <row r="208" spans="1:25" x14ac:dyDescent="0.2">
      <c r="D208" s="63"/>
      <c r="E208" s="108"/>
      <c r="F208" s="26"/>
      <c r="G208" s="63"/>
      <c r="H208" s="108"/>
      <c r="I208" s="12"/>
      <c r="J208" s="16"/>
      <c r="K208" s="9"/>
      <c r="L208" s="8"/>
      <c r="Y208" s="8"/>
    </row>
    <row r="209" spans="1:25" ht="13.5" thickBot="1" x14ac:dyDescent="0.25">
      <c r="D209" s="109"/>
      <c r="E209" s="110"/>
      <c r="G209" s="109"/>
      <c r="H209" s="110"/>
      <c r="I209" s="12"/>
      <c r="J209" s="16"/>
      <c r="K209" s="9"/>
      <c r="L209" s="8"/>
      <c r="Y209" s="8"/>
    </row>
    <row r="210" spans="1:25" ht="14.25" thickTop="1" thickBot="1" x14ac:dyDescent="0.25">
      <c r="I210" s="12"/>
      <c r="J210" s="16"/>
      <c r="K210" s="9"/>
      <c r="L210" s="8"/>
      <c r="Y210" s="8"/>
    </row>
    <row r="211" spans="1:25" ht="15" customHeight="1" thickTop="1" thickBot="1" x14ac:dyDescent="0.25">
      <c r="B211" s="2" t="str">
        <f>IF(H211="","",IF(H211="0,15mol","G","R"))</f>
        <v/>
      </c>
      <c r="C211" s="62" t="s">
        <v>178</v>
      </c>
      <c r="D211" s="62"/>
      <c r="E211" s="62"/>
      <c r="F211" s="62"/>
      <c r="G211" s="62"/>
      <c r="H211" s="46"/>
      <c r="I211" s="12"/>
      <c r="J211" s="16"/>
      <c r="K211" s="9"/>
      <c r="L211" s="8"/>
      <c r="Y211" s="8"/>
    </row>
    <row r="212" spans="1:25" ht="6" customHeight="1" thickTop="1" thickBot="1" x14ac:dyDescent="0.25">
      <c r="I212" s="12"/>
      <c r="J212" s="16"/>
      <c r="K212" s="9"/>
      <c r="L212" s="8"/>
      <c r="Y212" s="8"/>
    </row>
    <row r="213" spans="1:25" ht="15" customHeight="1" thickTop="1" thickBot="1" x14ac:dyDescent="0.25">
      <c r="B213" s="2" t="str">
        <f>IF(H213="","",IF(OR(H213="0,6M",H213="0,6Μ",H213="0,6mol/L"),"G","R"))</f>
        <v/>
      </c>
      <c r="D213" s="62" t="s">
        <v>181</v>
      </c>
      <c r="E213" s="62"/>
      <c r="F213" s="62"/>
      <c r="G213" s="62"/>
      <c r="H213" s="46"/>
      <c r="I213" s="12"/>
      <c r="J213" s="16"/>
      <c r="K213" s="9"/>
      <c r="L213" s="8"/>
      <c r="Y213" s="8"/>
    </row>
    <row r="214" spans="1:25" ht="6" customHeight="1" thickTop="1" thickBot="1" x14ac:dyDescent="0.25">
      <c r="I214" s="12"/>
      <c r="J214" s="16"/>
      <c r="K214" s="9"/>
      <c r="L214" s="8"/>
      <c r="Y214" s="8"/>
    </row>
    <row r="215" spans="1:25" ht="15" customHeight="1" thickTop="1" thickBot="1" x14ac:dyDescent="0.25">
      <c r="B215" s="2" t="str">
        <f>IF(H215="","",IF(OR(H215="0,75L",H215="0,750L",H215="750mL"),"G","R"))</f>
        <v/>
      </c>
      <c r="E215" s="62" t="s">
        <v>172</v>
      </c>
      <c r="F215" s="62"/>
      <c r="G215" s="62"/>
      <c r="H215" s="46"/>
      <c r="I215" s="12"/>
      <c r="J215" s="58" t="str">
        <f>IF(K215="","",IF(K215=40,"ΟΛΑΛΑ!..","ΧΜ!.."))</f>
        <v/>
      </c>
      <c r="K215" s="83" t="str">
        <f>IF(OR(B211="",B213="",B215="",B217=""),"",SUM(D218:G218))</f>
        <v/>
      </c>
      <c r="L215" s="8"/>
      <c r="P215" s="96">
        <v>40</v>
      </c>
      <c r="Y215" s="8"/>
    </row>
    <row r="216" spans="1:25" ht="6" customHeight="1" thickTop="1" thickBot="1" x14ac:dyDescent="0.25">
      <c r="I216" s="12"/>
      <c r="J216" s="74"/>
      <c r="K216" s="116"/>
      <c r="L216" s="8"/>
      <c r="P216" s="96"/>
      <c r="Y216" s="8"/>
    </row>
    <row r="217" spans="1:25" ht="15" customHeight="1" thickTop="1" thickBot="1" x14ac:dyDescent="0.25">
      <c r="B217" s="2" t="str">
        <f>IF(H217="","",IF(OR(H217="0,5L",H217="0,50L",H217="500mL",H217="0,500L"),"G","R"))</f>
        <v/>
      </c>
      <c r="C217" s="62" t="s">
        <v>49</v>
      </c>
      <c r="D217" s="62"/>
      <c r="E217" s="62"/>
      <c r="F217" s="62"/>
      <c r="G217" s="62"/>
      <c r="H217" s="46"/>
      <c r="I217" s="12"/>
      <c r="J217" s="59"/>
      <c r="K217" s="84"/>
      <c r="L217" s="8"/>
      <c r="P217" s="96"/>
      <c r="Y217" s="8"/>
    </row>
    <row r="218" spans="1:25" ht="14.25" thickTop="1" thickBot="1" x14ac:dyDescent="0.25">
      <c r="D218" s="2" t="str">
        <f>IF(B211&lt;&gt;"G","",15)</f>
        <v/>
      </c>
      <c r="E218" s="2" t="str">
        <f>IF(B213&lt;&gt;"G","",10)</f>
        <v/>
      </c>
      <c r="F218" s="2" t="str">
        <f>IF(B215&lt;&gt;"G","",10)</f>
        <v/>
      </c>
      <c r="G218" s="2" t="str">
        <f>IF(B217&lt;&gt;"G","",5)</f>
        <v/>
      </c>
      <c r="I218" s="12"/>
      <c r="J218" s="16"/>
      <c r="K218" s="9"/>
      <c r="L218" s="8"/>
      <c r="Y218" s="8"/>
    </row>
    <row r="219" spans="1:25" x14ac:dyDescent="0.2">
      <c r="A219" s="33"/>
      <c r="B219" s="33"/>
      <c r="C219" s="33"/>
      <c r="D219" s="33"/>
      <c r="E219" s="33"/>
      <c r="F219" s="33"/>
      <c r="G219" s="33"/>
      <c r="H219" s="33"/>
      <c r="I219" s="34"/>
      <c r="J219" s="16"/>
      <c r="K219" s="9"/>
      <c r="L219" s="8"/>
      <c r="Y219" s="8"/>
    </row>
    <row r="220" spans="1:25" ht="12.75" customHeight="1" x14ac:dyDescent="0.2">
      <c r="B220" s="23" t="s">
        <v>38</v>
      </c>
      <c r="I220" s="12"/>
      <c r="J220" s="16"/>
      <c r="K220" s="9"/>
      <c r="L220" s="8"/>
      <c r="M220" s="99" t="s">
        <v>189</v>
      </c>
      <c r="N220" s="100"/>
      <c r="Y220" s="8"/>
    </row>
    <row r="221" spans="1:25" ht="13.5" customHeight="1" x14ac:dyDescent="0.2">
      <c r="D221" s="68" t="s">
        <v>114</v>
      </c>
      <c r="E221" s="70"/>
      <c r="G221" s="68" t="s">
        <v>56</v>
      </c>
      <c r="H221" s="70"/>
      <c r="I221" s="12"/>
      <c r="J221" s="16"/>
      <c r="K221" s="9"/>
      <c r="L221" s="8"/>
      <c r="M221" s="99"/>
      <c r="N221" s="100"/>
      <c r="Y221" s="8"/>
    </row>
    <row r="222" spans="1:25" ht="12.75" customHeight="1" x14ac:dyDescent="0.2">
      <c r="D222" s="68"/>
      <c r="E222" s="70"/>
      <c r="F222" s="77" t="s">
        <v>106</v>
      </c>
      <c r="G222" s="68"/>
      <c r="H222" s="70"/>
      <c r="I222" s="12"/>
      <c r="J222" s="16"/>
      <c r="K222" s="9"/>
      <c r="L222" s="8"/>
      <c r="M222" s="101"/>
      <c r="N222" s="102"/>
      <c r="O222" s="103" t="str">
        <f>IF(M222&lt;&gt;"Ναι","","")</f>
        <v/>
      </c>
      <c r="Q222" s="104" t="str">
        <f>IF(M222&lt;&gt;"Ναι","","Λύση του προβλήματος 3η.")</f>
        <v/>
      </c>
      <c r="R222" s="104"/>
      <c r="S222" s="104"/>
      <c r="Y222" s="8"/>
    </row>
    <row r="223" spans="1:25" ht="13.5" customHeight="1" x14ac:dyDescent="0.2">
      <c r="D223" s="63" t="s">
        <v>115</v>
      </c>
      <c r="E223" s="108"/>
      <c r="F223" s="78"/>
      <c r="G223" s="63" t="s">
        <v>116</v>
      </c>
      <c r="H223" s="108"/>
      <c r="I223" s="12"/>
      <c r="J223" s="16"/>
      <c r="K223" s="9"/>
      <c r="L223" s="8"/>
      <c r="M223" s="101"/>
      <c r="N223" s="102"/>
      <c r="O223" s="103"/>
      <c r="Q223" s="82" t="str">
        <f>IF(M222&lt;&gt;"Ναι","","Αρχικό δ/μα: Ο όγκος του αρχικού δ/τος θα υπολογιστεί από τον τύπο της πυκνότητας.
                   Θα είναι ρ=m/V, άρα V=m/ρ=175/1,25=140mL δ/τος και…")</f>
        <v/>
      </c>
      <c r="R223" s="82"/>
      <c r="S223" s="82"/>
      <c r="T223" s="82"/>
      <c r="U223" s="82"/>
      <c r="V223" s="82"/>
      <c r="W223" s="82"/>
      <c r="X223" s="82"/>
      <c r="Y223" s="8"/>
    </row>
    <row r="224" spans="1:25" x14ac:dyDescent="0.2">
      <c r="D224" s="63"/>
      <c r="E224" s="108"/>
      <c r="F224" s="78"/>
      <c r="G224" s="63"/>
      <c r="H224" s="108"/>
      <c r="I224" s="12"/>
      <c r="J224" s="16"/>
      <c r="K224" s="9"/>
      <c r="L224" s="8"/>
      <c r="Q224" s="82"/>
      <c r="R224" s="82"/>
      <c r="S224" s="82"/>
      <c r="T224" s="82"/>
      <c r="U224" s="82"/>
      <c r="V224" s="82"/>
      <c r="W224" s="82"/>
      <c r="X224" s="82"/>
      <c r="Y224" s="8"/>
    </row>
    <row r="225" spans="1:25" x14ac:dyDescent="0.2">
      <c r="D225" s="63"/>
      <c r="E225" s="108"/>
      <c r="F225" s="26"/>
      <c r="G225" s="63"/>
      <c r="H225" s="108"/>
      <c r="I225" s="12"/>
      <c r="J225" s="16"/>
      <c r="K225" s="9"/>
      <c r="L225" s="8"/>
      <c r="Q225" s="105" t="str">
        <f>IF(M222&lt;&gt;"Ναι","","                   … από την ανάλυση της περιεκτικότητας του αρχικού δ/τος θα έχουμε…
                   Σε 100g δ/τος περιέχονται 24g δ.ουσ.
                   Σε 175g δ/τος περιέχονται  xg δ.ουσ.  Άρα x=24·175:100=42g δ.ουσ. Ψ.")</f>
        <v/>
      </c>
      <c r="R225" s="105"/>
      <c r="S225" s="105"/>
      <c r="T225" s="105"/>
      <c r="U225" s="105"/>
      <c r="V225" s="105"/>
      <c r="W225" s="105"/>
      <c r="X225" s="105"/>
      <c r="Y225" s="8"/>
    </row>
    <row r="226" spans="1:25" ht="13.5" thickBot="1" x14ac:dyDescent="0.25">
      <c r="D226" s="109"/>
      <c r="E226" s="110"/>
      <c r="G226" s="109"/>
      <c r="H226" s="110"/>
      <c r="I226" s="12"/>
      <c r="J226" s="16"/>
      <c r="K226" s="9"/>
      <c r="L226" s="8"/>
      <c r="Q226" s="105"/>
      <c r="R226" s="105"/>
      <c r="S226" s="105"/>
      <c r="T226" s="105"/>
      <c r="U226" s="105"/>
      <c r="V226" s="105"/>
      <c r="W226" s="105"/>
      <c r="X226" s="105"/>
      <c r="Y226" s="8"/>
    </row>
    <row r="227" spans="1:25" ht="14.25" thickTop="1" thickBot="1" x14ac:dyDescent="0.25">
      <c r="I227" s="12"/>
      <c r="J227" s="16"/>
      <c r="K227" s="9"/>
      <c r="L227" s="8"/>
      <c r="Q227" s="105"/>
      <c r="R227" s="105"/>
      <c r="S227" s="105"/>
      <c r="T227" s="105"/>
      <c r="U227" s="105"/>
      <c r="V227" s="105"/>
      <c r="W227" s="105"/>
      <c r="X227" s="105"/>
      <c r="Y227" s="8"/>
    </row>
    <row r="228" spans="1:25" ht="15" customHeight="1" thickTop="1" thickBot="1" x14ac:dyDescent="0.25">
      <c r="B228" s="2" t="str">
        <f>IF(H228="","",IF(OR(H228="0,14L",H228="0,140L",H228="140mL"),"G","R"))</f>
        <v/>
      </c>
      <c r="E228" s="62" t="s">
        <v>182</v>
      </c>
      <c r="F228" s="62"/>
      <c r="G228" s="62"/>
      <c r="H228" s="46"/>
      <c r="I228" s="12"/>
      <c r="J228" s="16"/>
      <c r="K228" s="9"/>
      <c r="L228" s="8"/>
      <c r="Q228" s="82" t="str">
        <f>IF(M222&lt;&gt;"Ναι","","                   Προφανώς η ποσότητα αυτή θα ισοδυναμεί με n=m/Mr=42/70=0,6mol Ψ.")</f>
        <v/>
      </c>
      <c r="R228" s="82"/>
      <c r="S228" s="82"/>
      <c r="T228" s="82"/>
      <c r="U228" s="82"/>
      <c r="V228" s="82"/>
      <c r="W228" s="82"/>
      <c r="X228" s="82"/>
      <c r="Y228" s="8"/>
    </row>
    <row r="229" spans="1:25" ht="6" customHeight="1" thickTop="1" thickBot="1" x14ac:dyDescent="0.25">
      <c r="I229" s="12"/>
      <c r="J229" s="16"/>
      <c r="K229" s="9"/>
      <c r="L229" s="8"/>
      <c r="Q229" s="97" t="str">
        <f>IF(M222&lt;&gt;"Ναι","","Τελικό δ/μα: Από τη γνωστή συγκέντρωση του τελικού δ/τος θα έχουμε…
                   C=n/V άρα V=n/C=0,6/1,5=0,4L=400mL.")</f>
        <v/>
      </c>
      <c r="R229" s="97"/>
      <c r="S229" s="97"/>
      <c r="T229" s="97"/>
      <c r="U229" s="97"/>
      <c r="V229" s="97"/>
      <c r="W229" s="97"/>
      <c r="X229" s="97"/>
      <c r="Y229" s="8"/>
    </row>
    <row r="230" spans="1:25" ht="15" customHeight="1" thickTop="1" thickBot="1" x14ac:dyDescent="0.25">
      <c r="B230" s="2" t="str">
        <f>IF(H230="","",IF(OR(H230="0,6mol",H230="0,60mol"),"G","R"))</f>
        <v/>
      </c>
      <c r="C230" s="62" t="s">
        <v>178</v>
      </c>
      <c r="D230" s="62"/>
      <c r="E230" s="62"/>
      <c r="F230" s="62"/>
      <c r="G230" s="62"/>
      <c r="H230" s="46"/>
      <c r="I230" s="12"/>
      <c r="J230" s="16"/>
      <c r="K230" s="9"/>
      <c r="L230" s="8"/>
      <c r="Q230" s="97"/>
      <c r="R230" s="97"/>
      <c r="S230" s="97"/>
      <c r="T230" s="97"/>
      <c r="U230" s="97"/>
      <c r="V230" s="97"/>
      <c r="W230" s="97"/>
      <c r="X230" s="97"/>
      <c r="Y230" s="8"/>
    </row>
    <row r="231" spans="1:25" ht="6" customHeight="1" thickTop="1" thickBot="1" x14ac:dyDescent="0.25">
      <c r="I231" s="12"/>
      <c r="J231" s="16"/>
      <c r="K231" s="9"/>
      <c r="L231" s="8"/>
      <c r="Q231" s="97"/>
      <c r="R231" s="97"/>
      <c r="S231" s="97"/>
      <c r="T231" s="97"/>
      <c r="U231" s="97"/>
      <c r="V231" s="97"/>
      <c r="W231" s="97"/>
      <c r="X231" s="97"/>
      <c r="Y231" s="8"/>
    </row>
    <row r="232" spans="1:25" ht="15" customHeight="1" thickTop="1" thickBot="1" x14ac:dyDescent="0.25">
      <c r="B232" s="2" t="str">
        <f>IF(H232="","",IF(OR(H232="0,4L",H232="0,40L",H232="400mL",H232="0,400L"),"G","R"))</f>
        <v/>
      </c>
      <c r="E232" s="62" t="s">
        <v>172</v>
      </c>
      <c r="F232" s="62"/>
      <c r="G232" s="62"/>
      <c r="H232" s="46"/>
      <c r="I232" s="12"/>
      <c r="J232" s="51" t="str">
        <f>IF(K232="","",IF(K232=35,P5,P7))</f>
        <v/>
      </c>
      <c r="K232" s="83" t="str">
        <f>IF(OR(B228="",B230="",B232="",B234="",M222="Ναι"),"",SUM(D235:G235))</f>
        <v/>
      </c>
      <c r="L232" s="8"/>
      <c r="P232" s="96">
        <v>35</v>
      </c>
      <c r="Q232" s="98" t="str">
        <f>IF(M222&lt;&gt;"Ναι","","Προφανώς για τον όγκο του νερού που προστέθηκε θα είναι Vνερού=400–140=260mL.")</f>
        <v/>
      </c>
      <c r="R232" s="98"/>
      <c r="S232" s="98"/>
      <c r="T232" s="98"/>
      <c r="U232" s="98"/>
      <c r="V232" s="98"/>
      <c r="W232" s="98"/>
      <c r="X232" s="98"/>
      <c r="Y232" s="8"/>
    </row>
    <row r="233" spans="1:25" ht="6" customHeight="1" thickTop="1" thickBot="1" x14ac:dyDescent="0.25">
      <c r="I233" s="12"/>
      <c r="J233" s="52"/>
      <c r="K233" s="116"/>
      <c r="L233" s="8"/>
      <c r="P233" s="96"/>
      <c r="Y233" s="8"/>
    </row>
    <row r="234" spans="1:25" ht="15" customHeight="1" thickTop="1" thickBot="1" x14ac:dyDescent="0.25">
      <c r="B234" s="2" t="str">
        <f>IF(H234="","",IF(OR(H234="0,26L",H234="0,260L",H234="260mL"),"G","R"))</f>
        <v/>
      </c>
      <c r="C234" s="62" t="s">
        <v>49</v>
      </c>
      <c r="D234" s="62"/>
      <c r="E234" s="62"/>
      <c r="F234" s="62"/>
      <c r="G234" s="62"/>
      <c r="H234" s="46"/>
      <c r="I234" s="12"/>
      <c r="J234" s="53"/>
      <c r="K234" s="84"/>
      <c r="L234" s="8"/>
      <c r="P234" s="96"/>
      <c r="Y234" s="8"/>
    </row>
    <row r="235" spans="1:25" ht="13.5" thickTop="1" x14ac:dyDescent="0.2">
      <c r="A235" s="12"/>
      <c r="B235" s="12"/>
      <c r="C235" s="12"/>
      <c r="D235" s="2" t="str">
        <f>IF(B228&lt;&gt;"G","",10)</f>
        <v/>
      </c>
      <c r="E235" s="2" t="str">
        <f>IF(B230&lt;&gt;"G","",10)</f>
        <v/>
      </c>
      <c r="F235" s="2" t="str">
        <f>IF(B232&lt;&gt;"G","",10)</f>
        <v/>
      </c>
      <c r="G235" s="2" t="str">
        <f>IF(B234&lt;&gt;"G","",5)</f>
        <v/>
      </c>
      <c r="H235" s="12"/>
      <c r="I235" s="12"/>
      <c r="J235" s="16"/>
      <c r="K235" s="9"/>
      <c r="L235" s="8"/>
      <c r="Y235" s="8"/>
    </row>
    <row r="236" spans="1:25" x14ac:dyDescent="0.2">
      <c r="A236" s="20"/>
      <c r="B236" s="20"/>
      <c r="C236" s="20"/>
      <c r="D236" s="20"/>
      <c r="E236" s="20"/>
      <c r="F236" s="20"/>
      <c r="G236" s="20"/>
      <c r="H236" s="20"/>
      <c r="I236" s="20"/>
      <c r="J236" s="21"/>
      <c r="K236" s="9"/>
      <c r="L236" s="8"/>
      <c r="Y236" s="8"/>
    </row>
    <row r="237" spans="1:25" x14ac:dyDescent="0.2">
      <c r="A237" s="12"/>
      <c r="B237" s="12"/>
      <c r="C237" s="12"/>
      <c r="D237" s="12"/>
      <c r="E237" s="12"/>
      <c r="F237" s="12"/>
      <c r="G237" s="12"/>
      <c r="H237" s="12"/>
      <c r="I237" s="12"/>
      <c r="J237" s="16"/>
      <c r="K237" s="9"/>
      <c r="L237" s="8"/>
      <c r="Y237" s="8"/>
    </row>
    <row r="238" spans="1:25" x14ac:dyDescent="0.2">
      <c r="A238" s="27" t="s">
        <v>57</v>
      </c>
      <c r="B238" s="75" t="s">
        <v>183</v>
      </c>
      <c r="C238" s="75"/>
      <c r="D238" s="75"/>
      <c r="E238" s="75"/>
      <c r="F238" s="75"/>
      <c r="G238" s="75"/>
      <c r="H238" s="75"/>
      <c r="I238" s="80"/>
      <c r="J238" s="16"/>
      <c r="K238" s="9"/>
      <c r="L238" s="8"/>
      <c r="Y238" s="8"/>
    </row>
    <row r="239" spans="1:25" x14ac:dyDescent="0.2">
      <c r="B239" s="75"/>
      <c r="C239" s="75"/>
      <c r="D239" s="75"/>
      <c r="E239" s="75"/>
      <c r="F239" s="75"/>
      <c r="G239" s="75"/>
      <c r="H239" s="75"/>
      <c r="I239" s="80"/>
      <c r="J239" s="16"/>
      <c r="K239" s="9"/>
      <c r="L239" s="8"/>
      <c r="Y239" s="8"/>
    </row>
    <row r="240" spans="1:25" x14ac:dyDescent="0.2">
      <c r="I240" s="12"/>
      <c r="J240" s="16"/>
      <c r="K240" s="9"/>
      <c r="L240" s="8"/>
      <c r="Y240" s="8"/>
    </row>
    <row r="241" spans="2:25" x14ac:dyDescent="0.2">
      <c r="B241" s="23" t="s">
        <v>28</v>
      </c>
      <c r="I241" s="12"/>
      <c r="J241" s="16"/>
      <c r="K241" s="9"/>
      <c r="L241" s="8"/>
      <c r="M241" s="99" t="s">
        <v>187</v>
      </c>
      <c r="N241" s="100"/>
      <c r="Y241" s="8"/>
    </row>
    <row r="242" spans="2:25" x14ac:dyDescent="0.2">
      <c r="D242" s="68" t="s">
        <v>58</v>
      </c>
      <c r="E242" s="70"/>
      <c r="G242" s="68" t="s">
        <v>59</v>
      </c>
      <c r="H242" s="70"/>
      <c r="I242" s="12"/>
      <c r="J242" s="16"/>
      <c r="K242" s="9"/>
      <c r="L242" s="8"/>
      <c r="M242" s="99"/>
      <c r="N242" s="100"/>
      <c r="Y242" s="8"/>
    </row>
    <row r="243" spans="2:25" x14ac:dyDescent="0.2">
      <c r="D243" s="63" t="s">
        <v>117</v>
      </c>
      <c r="E243" s="64"/>
      <c r="G243" s="63" t="s">
        <v>118</v>
      </c>
      <c r="H243" s="64"/>
      <c r="I243" s="12"/>
      <c r="J243" s="16"/>
      <c r="K243" s="9"/>
      <c r="L243" s="8"/>
      <c r="M243" s="101"/>
      <c r="N243" s="102"/>
      <c r="O243" s="103" t="str">
        <f>IF(M243&lt;&gt;"Ναι","","")</f>
        <v/>
      </c>
      <c r="Q243" s="104" t="str">
        <f>IF(M243&lt;&gt;"Ναι","","Λύση του προβλήματος 4α.")</f>
        <v/>
      </c>
      <c r="R243" s="104"/>
      <c r="S243" s="104"/>
      <c r="Y243" s="8"/>
    </row>
    <row r="244" spans="2:25" x14ac:dyDescent="0.2">
      <c r="D244" s="65"/>
      <c r="E244" s="64"/>
      <c r="G244" s="65"/>
      <c r="H244" s="64"/>
      <c r="I244" s="12"/>
      <c r="J244" s="16"/>
      <c r="K244" s="9"/>
      <c r="L244" s="8"/>
      <c r="M244" s="101"/>
      <c r="N244" s="102"/>
      <c r="O244" s="103"/>
      <c r="Q244" s="82" t="str">
        <f>IF(M243&lt;&gt;"Ναι","","Αφού τα δυο δ/ματα της δ.ουσ. Θ αναμιγνύονται, θα ισχύει ο γνωστός τύπος της
ανάμιξης:    C1·V1 + C2·V2 = Cτελ.·Vτελ.")</f>
        <v/>
      </c>
      <c r="R244" s="82"/>
      <c r="S244" s="82"/>
      <c r="T244" s="82"/>
      <c r="U244" s="82"/>
      <c r="V244" s="82"/>
      <c r="W244" s="82"/>
      <c r="X244" s="82"/>
      <c r="Y244" s="8"/>
    </row>
    <row r="245" spans="2:25" x14ac:dyDescent="0.2">
      <c r="D245" s="65"/>
      <c r="E245" s="64"/>
      <c r="G245" s="65"/>
      <c r="H245" s="64"/>
      <c r="I245" s="12"/>
      <c r="J245" s="16"/>
      <c r="K245" s="9"/>
      <c r="L245" s="8"/>
      <c r="Q245" s="82"/>
      <c r="R245" s="82"/>
      <c r="S245" s="82"/>
      <c r="T245" s="82"/>
      <c r="U245" s="82"/>
      <c r="V245" s="82"/>
      <c r="W245" s="82"/>
      <c r="X245" s="82"/>
      <c r="Y245" s="8"/>
    </row>
    <row r="246" spans="2:25" ht="12.75" customHeight="1" thickBot="1" x14ac:dyDescent="0.25">
      <c r="D246" s="66"/>
      <c r="E246" s="67"/>
      <c r="F246" s="2" t="str">
        <f>IF(OR(H256="",A362&lt;&gt;"Τουκμενίδης Μηνάς - 3ο ΓΕΛ Αμπελοκήπων Θεσσαλονίκης"),"",IF(OR(H256="3/4",H256="3:4",H256="0,75"),"G","R"))</f>
        <v/>
      </c>
      <c r="G246" s="66"/>
      <c r="H246" s="67"/>
      <c r="I246" s="12"/>
      <c r="J246" s="16"/>
      <c r="K246" s="9"/>
      <c r="L246" s="8"/>
      <c r="Q246" s="97" t="str">
        <f>IF(M243&lt;&gt;"Ναι","","Με αντικατάσταση των γνωστών μεγεθών στον τύπο αυτό, έχουμε:
                  0,32·V1+0,18·V2=0,24·(V1+V2)    ή απλούστερα...")</f>
        <v/>
      </c>
      <c r="R246" s="97"/>
      <c r="S246" s="97"/>
      <c r="T246" s="97"/>
      <c r="U246" s="97"/>
      <c r="V246" s="97"/>
      <c r="W246" s="97"/>
      <c r="X246" s="97"/>
      <c r="Y246" s="8"/>
    </row>
    <row r="247" spans="2:25" ht="13.5" thickTop="1" x14ac:dyDescent="0.2">
      <c r="I247" s="12"/>
      <c r="J247" s="16"/>
      <c r="K247" s="9"/>
      <c r="L247" s="8"/>
      <c r="Q247" s="97"/>
      <c r="R247" s="97"/>
      <c r="S247" s="97"/>
      <c r="T247" s="97"/>
      <c r="U247" s="97"/>
      <c r="V247" s="97"/>
      <c r="W247" s="97"/>
      <c r="X247" s="97"/>
      <c r="Y247" s="8"/>
    </row>
    <row r="248" spans="2:25" x14ac:dyDescent="0.2">
      <c r="F248" s="36" t="s">
        <v>61</v>
      </c>
      <c r="I248" s="12"/>
      <c r="J248" s="16"/>
      <c r="K248" s="9"/>
      <c r="L248" s="8"/>
      <c r="Q248" s="98" t="str">
        <f>IF(M243&lt;&gt;"Ναι","","                  32·V1+18·V2=24·(V1+V2)   άρα…
                  8·V1=6·V2  οπότε θα είναι   V1:V2=3:4.")</f>
        <v/>
      </c>
      <c r="R248" s="98"/>
      <c r="S248" s="98"/>
      <c r="T248" s="98"/>
      <c r="U248" s="98"/>
      <c r="V248" s="98"/>
      <c r="W248" s="98"/>
      <c r="X248" s="98"/>
      <c r="Y248" s="8"/>
    </row>
    <row r="249" spans="2:25" x14ac:dyDescent="0.2">
      <c r="F249" s="2" t="str">
        <f>IF(F246&lt;&gt;"G","",30)</f>
        <v/>
      </c>
      <c r="I249" s="12"/>
      <c r="J249" s="16"/>
      <c r="K249" s="9"/>
      <c r="L249" s="8"/>
      <c r="Q249" s="98"/>
      <c r="R249" s="98"/>
      <c r="S249" s="98"/>
      <c r="T249" s="98"/>
      <c r="U249" s="98"/>
      <c r="V249" s="98"/>
      <c r="W249" s="98"/>
      <c r="X249" s="98"/>
      <c r="Y249" s="8"/>
    </row>
    <row r="250" spans="2:25" ht="12.75" customHeight="1" x14ac:dyDescent="0.2">
      <c r="E250" s="68" t="s">
        <v>60</v>
      </c>
      <c r="F250" s="69"/>
      <c r="G250" s="70"/>
      <c r="I250" s="12"/>
      <c r="J250" s="16"/>
      <c r="K250" s="9"/>
      <c r="L250" s="8"/>
      <c r="Y250" s="8"/>
    </row>
    <row r="251" spans="2:25" x14ac:dyDescent="0.2">
      <c r="E251" s="63" t="s">
        <v>119</v>
      </c>
      <c r="F251" s="71"/>
      <c r="G251" s="64"/>
      <c r="I251" s="12"/>
      <c r="J251" s="16"/>
      <c r="K251" s="9"/>
      <c r="L251" s="8"/>
      <c r="Y251" s="8"/>
    </row>
    <row r="252" spans="2:25" x14ac:dyDescent="0.2">
      <c r="E252" s="65"/>
      <c r="F252" s="71"/>
      <c r="G252" s="64"/>
      <c r="I252" s="12"/>
      <c r="J252" s="16"/>
      <c r="K252" s="9"/>
      <c r="L252" s="8"/>
      <c r="Y252" s="8"/>
    </row>
    <row r="253" spans="2:25" x14ac:dyDescent="0.2">
      <c r="E253" s="65"/>
      <c r="F253" s="71"/>
      <c r="G253" s="64"/>
      <c r="I253" s="12"/>
      <c r="J253" s="16"/>
      <c r="K253" s="9"/>
      <c r="L253" s="8"/>
      <c r="Y253" s="8"/>
    </row>
    <row r="254" spans="2:25" ht="13.5" thickBot="1" x14ac:dyDescent="0.25">
      <c r="E254" s="66"/>
      <c r="F254" s="72"/>
      <c r="G254" s="67"/>
      <c r="I254" s="12"/>
      <c r="J254" s="16"/>
      <c r="K254" s="9"/>
      <c r="L254" s="8"/>
      <c r="Y254" s="8"/>
    </row>
    <row r="255" spans="2:25" ht="12.75" customHeight="1" thickTop="1" thickBot="1" x14ac:dyDescent="0.25">
      <c r="I255" s="12"/>
      <c r="J255" s="51" t="str">
        <f>IF(K255="","",IF(K255=30,P5,P7))</f>
        <v/>
      </c>
      <c r="K255" s="83" t="str">
        <f>IF(OR(F246="",M243="Ναι"),"",SUM(F249:F249))</f>
        <v/>
      </c>
      <c r="L255" s="8"/>
      <c r="P255" s="96">
        <v>30</v>
      </c>
      <c r="Y255" s="8"/>
    </row>
    <row r="256" spans="2:25" ht="12.75" customHeight="1" thickTop="1" thickBot="1" x14ac:dyDescent="0.25">
      <c r="D256" s="118" t="s">
        <v>62</v>
      </c>
      <c r="E256" s="62"/>
      <c r="F256" s="62"/>
      <c r="G256" s="62"/>
      <c r="H256" s="73"/>
      <c r="I256" s="12"/>
      <c r="J256" s="52"/>
      <c r="K256" s="116"/>
      <c r="L256" s="8"/>
      <c r="P256" s="96"/>
      <c r="Y256" s="8"/>
    </row>
    <row r="257" spans="1:25" ht="15" customHeight="1" thickTop="1" thickBot="1" x14ac:dyDescent="0.25">
      <c r="D257" s="62"/>
      <c r="E257" s="62"/>
      <c r="F257" s="62"/>
      <c r="G257" s="62"/>
      <c r="H257" s="73"/>
      <c r="I257" s="12"/>
      <c r="J257" s="53"/>
      <c r="K257" s="84"/>
      <c r="L257" s="8"/>
      <c r="P257" s="96"/>
      <c r="Y257" s="8"/>
    </row>
    <row r="258" spans="1:25" ht="14.25" thickTop="1" thickBot="1" x14ac:dyDescent="0.25">
      <c r="I258" s="12"/>
      <c r="J258" s="16"/>
      <c r="K258" s="9"/>
      <c r="L258" s="8"/>
      <c r="Y258" s="8"/>
    </row>
    <row r="259" spans="1:25" x14ac:dyDescent="0.2">
      <c r="A259" s="33"/>
      <c r="B259" s="33"/>
      <c r="C259" s="33"/>
      <c r="D259" s="33"/>
      <c r="E259" s="33"/>
      <c r="F259" s="33"/>
      <c r="G259" s="33"/>
      <c r="H259" s="33"/>
      <c r="I259" s="34"/>
      <c r="J259" s="16"/>
      <c r="K259" s="9"/>
      <c r="L259" s="8"/>
      <c r="Y259" s="8"/>
    </row>
    <row r="260" spans="1:25" x14ac:dyDescent="0.2">
      <c r="B260" s="23" t="s">
        <v>30</v>
      </c>
      <c r="I260" s="12"/>
      <c r="J260" s="16"/>
      <c r="K260" s="9"/>
      <c r="L260" s="8"/>
      <c r="M260" s="99" t="s">
        <v>188</v>
      </c>
      <c r="N260" s="100"/>
      <c r="Y260" s="8"/>
    </row>
    <row r="261" spans="1:25" x14ac:dyDescent="0.2">
      <c r="D261" s="68" t="s">
        <v>63</v>
      </c>
      <c r="E261" s="70"/>
      <c r="G261" s="68" t="s">
        <v>64</v>
      </c>
      <c r="H261" s="70"/>
      <c r="I261" s="12"/>
      <c r="J261" s="16"/>
      <c r="K261" s="9"/>
      <c r="L261" s="8"/>
      <c r="M261" s="99"/>
      <c r="N261" s="100"/>
      <c r="Y261" s="8"/>
    </row>
    <row r="262" spans="1:25" x14ac:dyDescent="0.2">
      <c r="D262" s="63" t="s">
        <v>120</v>
      </c>
      <c r="E262" s="64"/>
      <c r="G262" s="63" t="s">
        <v>121</v>
      </c>
      <c r="H262" s="64"/>
      <c r="I262" s="12"/>
      <c r="J262" s="16"/>
      <c r="K262" s="9"/>
      <c r="L262" s="8"/>
      <c r="M262" s="101"/>
      <c r="N262" s="102"/>
      <c r="O262" s="103" t="str">
        <f>IF(M262&lt;&gt;"Ναι","","")</f>
        <v/>
      </c>
      <c r="Q262" s="104" t="str">
        <f>IF(M262&lt;&gt;"Ναι","","Λύση του προβλήματος 4β.")</f>
        <v/>
      </c>
      <c r="R262" s="104"/>
      <c r="S262" s="104"/>
      <c r="Y262" s="8"/>
    </row>
    <row r="263" spans="1:25" x14ac:dyDescent="0.2">
      <c r="D263" s="65"/>
      <c r="E263" s="64"/>
      <c r="G263" s="65"/>
      <c r="H263" s="64"/>
      <c r="I263" s="12"/>
      <c r="J263" s="16"/>
      <c r="K263" s="9"/>
      <c r="L263" s="8"/>
      <c r="M263" s="101"/>
      <c r="N263" s="102"/>
      <c r="O263" s="103"/>
      <c r="Q263" s="169" t="str">
        <f>IF(M262&lt;&gt;"Ναι","","Έστω ότι από το 1ο δ/μα έχουμε Αg και από το 2ο Βg. Προφανώς θα ισχύει:
                           Α+Β=600  (Ι)")</f>
        <v/>
      </c>
      <c r="R263" s="169"/>
      <c r="S263" s="169"/>
      <c r="T263" s="169"/>
      <c r="U263" s="169"/>
      <c r="V263" s="169"/>
      <c r="W263" s="169"/>
      <c r="X263" s="169"/>
      <c r="Y263" s="8"/>
    </row>
    <row r="264" spans="1:25" x14ac:dyDescent="0.2">
      <c r="D264" s="65"/>
      <c r="E264" s="64"/>
      <c r="G264" s="65"/>
      <c r="H264" s="64"/>
      <c r="I264" s="12"/>
      <c r="J264" s="16"/>
      <c r="K264" s="9"/>
      <c r="L264" s="8"/>
      <c r="Q264" s="169"/>
      <c r="R264" s="169"/>
      <c r="S264" s="169"/>
      <c r="T264" s="169"/>
      <c r="U264" s="169"/>
      <c r="V264" s="169"/>
      <c r="W264" s="169"/>
      <c r="X264" s="169"/>
      <c r="Y264" s="8"/>
    </row>
    <row r="265" spans="1:25" ht="13.5" thickBot="1" x14ac:dyDescent="0.25">
      <c r="D265" s="66"/>
      <c r="E265" s="67"/>
      <c r="G265" s="66"/>
      <c r="H265" s="67"/>
      <c r="I265" s="12"/>
      <c r="J265" s="16"/>
      <c r="K265" s="9"/>
      <c r="L265" s="8"/>
      <c r="Q265" s="105" t="str">
        <f>IF(M262&lt;&gt;"Ναι","","1ο δ/μα: Σε 100g δ/τος περιέχονται 9g Φ.
             Σε   Αg δ/τος  περιέχονται xg Φ.   Άρα x=9Α:100=0,09Αg Φ.")</f>
        <v/>
      </c>
      <c r="R265" s="105"/>
      <c r="S265" s="105"/>
      <c r="T265" s="105"/>
      <c r="U265" s="105"/>
      <c r="V265" s="105"/>
      <c r="W265" s="105"/>
      <c r="Y265" s="8"/>
    </row>
    <row r="266" spans="1:25" ht="13.5" thickTop="1" x14ac:dyDescent="0.2">
      <c r="I266" s="12"/>
      <c r="J266" s="16"/>
      <c r="K266" s="9"/>
      <c r="L266" s="8"/>
      <c r="Q266" s="105"/>
      <c r="R266" s="105"/>
      <c r="S266" s="105"/>
      <c r="T266" s="105"/>
      <c r="U266" s="105"/>
      <c r="V266" s="105"/>
      <c r="W266" s="105"/>
      <c r="Y266" s="8"/>
    </row>
    <row r="267" spans="1:25" x14ac:dyDescent="0.2">
      <c r="F267" s="36" t="s">
        <v>61</v>
      </c>
      <c r="I267" s="12"/>
      <c r="J267" s="16"/>
      <c r="K267" s="9"/>
      <c r="L267" s="8"/>
      <c r="Q267" s="97" t="str">
        <f>IF(M262&lt;&gt;"Ναι","","2ο δ/μα: Σε 100g δ/τος περιέχονται 12g Φ.
             Σε   Βg δ/τος  περιέχονται yg Φ.   Άρα y=12B:100=0,12Bg Φ.")</f>
        <v/>
      </c>
      <c r="R267" s="97"/>
      <c r="S267" s="97"/>
      <c r="T267" s="97"/>
      <c r="U267" s="97"/>
      <c r="V267" s="97"/>
      <c r="W267" s="97"/>
      <c r="Y267" s="8"/>
    </row>
    <row r="268" spans="1:25" x14ac:dyDescent="0.2">
      <c r="I268" s="12"/>
      <c r="J268" s="16"/>
      <c r="K268" s="9"/>
      <c r="L268" s="8"/>
      <c r="Q268" s="97"/>
      <c r="R268" s="97"/>
      <c r="S268" s="97"/>
      <c r="T268" s="97"/>
      <c r="U268" s="97"/>
      <c r="V268" s="97"/>
      <c r="W268" s="97"/>
      <c r="Y268" s="8"/>
    </row>
    <row r="269" spans="1:25" ht="12.75" customHeight="1" x14ac:dyDescent="0.2">
      <c r="E269" s="68" t="s">
        <v>65</v>
      </c>
      <c r="F269" s="69"/>
      <c r="G269" s="70"/>
      <c r="I269" s="12"/>
      <c r="J269" s="16"/>
      <c r="K269" s="9"/>
      <c r="L269" s="8"/>
      <c r="Q269" s="170" t="str">
        <f>IF(M262&lt;&gt;"Ναι","","Τελικό δ/μα: Σε 100g δ/τος περιέχονται 10g Φ.
                   Σε 600g δ/τος περιέχονται  ωg Φ.   Άρα ω=10·600:100=60g Φ.")</f>
        <v/>
      </c>
      <c r="R269" s="170"/>
      <c r="S269" s="170"/>
      <c r="T269" s="170"/>
      <c r="U269" s="170"/>
      <c r="V269" s="170"/>
      <c r="W269" s="170"/>
      <c r="Y269" s="8"/>
    </row>
    <row r="270" spans="1:25" x14ac:dyDescent="0.2">
      <c r="E270" s="63" t="s">
        <v>122</v>
      </c>
      <c r="F270" s="71"/>
      <c r="G270" s="64"/>
      <c r="I270" s="12"/>
      <c r="J270" s="16"/>
      <c r="K270" s="9"/>
      <c r="L270" s="8"/>
      <c r="Q270" s="170"/>
      <c r="R270" s="170"/>
      <c r="S270" s="170"/>
      <c r="T270" s="170"/>
      <c r="U270" s="170"/>
      <c r="V270" s="170"/>
      <c r="W270" s="170"/>
      <c r="Y270" s="8"/>
    </row>
    <row r="271" spans="1:25" ht="12.75" customHeight="1" x14ac:dyDescent="0.2">
      <c r="E271" s="65"/>
      <c r="F271" s="71"/>
      <c r="G271" s="64"/>
      <c r="I271" s="12"/>
      <c r="J271" s="16"/>
      <c r="K271" s="9"/>
      <c r="L271" s="8"/>
      <c r="Q271" s="98" t="str">
        <f>IF(M262&lt;&gt;"Ναι","","Είναι φανερό ότι θα είναι  x+y=60  δηλ.  0,09Α+0,12Β=60   (ΙΙ).
Από τις σχέσεις (Ι) και (ΙΙ) προκύπτει Α=400 και Β=200.")</f>
        <v/>
      </c>
      <c r="R271" s="98"/>
      <c r="S271" s="98"/>
      <c r="T271" s="98"/>
      <c r="U271" s="98"/>
      <c r="V271" s="98"/>
      <c r="W271" s="98"/>
      <c r="X271" s="98"/>
      <c r="Y271" s="8"/>
    </row>
    <row r="272" spans="1:25" x14ac:dyDescent="0.2">
      <c r="E272" s="65"/>
      <c r="F272" s="71"/>
      <c r="G272" s="64"/>
      <c r="I272" s="12"/>
      <c r="J272" s="16"/>
      <c r="K272" s="9"/>
      <c r="L272" s="8"/>
      <c r="Q272" s="98"/>
      <c r="R272" s="98"/>
      <c r="S272" s="98"/>
      <c r="T272" s="98"/>
      <c r="U272" s="98"/>
      <c r="V272" s="98"/>
      <c r="W272" s="98"/>
      <c r="X272" s="98"/>
      <c r="Y272" s="8"/>
    </row>
    <row r="273" spans="1:25" ht="13.5" thickBot="1" x14ac:dyDescent="0.25">
      <c r="E273" s="66"/>
      <c r="F273" s="72"/>
      <c r="G273" s="67"/>
      <c r="I273" s="12"/>
      <c r="J273" s="16"/>
      <c r="K273" s="9"/>
      <c r="L273" s="8"/>
      <c r="Y273" s="8"/>
    </row>
    <row r="274" spans="1:25" ht="14.25" thickTop="1" thickBot="1" x14ac:dyDescent="0.25">
      <c r="I274" s="12"/>
      <c r="J274" s="16"/>
      <c r="K274" s="9"/>
      <c r="L274" s="8"/>
      <c r="Y274" s="8"/>
    </row>
    <row r="275" spans="1:25" ht="15" customHeight="1" thickTop="1" thickBot="1" x14ac:dyDescent="0.25">
      <c r="B275" s="2" t="str">
        <f>IF(H275="","",IF(H275="60g","G","R"))</f>
        <v/>
      </c>
      <c r="C275" s="79" t="s">
        <v>192</v>
      </c>
      <c r="D275" s="79"/>
      <c r="E275" s="79"/>
      <c r="F275" s="79"/>
      <c r="G275" s="79"/>
      <c r="H275" s="46"/>
      <c r="I275" s="12"/>
      <c r="J275" s="16"/>
      <c r="K275" s="9"/>
      <c r="L275" s="8"/>
      <c r="Y275" s="8"/>
    </row>
    <row r="276" spans="1:25" ht="6" customHeight="1" thickTop="1" thickBot="1" x14ac:dyDescent="0.25">
      <c r="I276" s="12"/>
      <c r="J276" s="16"/>
      <c r="K276" s="9"/>
      <c r="L276" s="8"/>
      <c r="Y276" s="8"/>
    </row>
    <row r="277" spans="1:25" ht="15" customHeight="1" thickTop="1" thickBot="1" x14ac:dyDescent="0.25">
      <c r="B277" s="2" t="str">
        <f>IF(H277="","",IF(H277="400g","G","R"))</f>
        <v/>
      </c>
      <c r="E277" s="79" t="s">
        <v>193</v>
      </c>
      <c r="F277" s="79"/>
      <c r="G277" s="79"/>
      <c r="H277" s="46"/>
      <c r="I277" s="12"/>
      <c r="J277" s="16"/>
      <c r="K277" s="9"/>
      <c r="L277" s="8"/>
      <c r="Y277" s="8"/>
    </row>
    <row r="278" spans="1:25" ht="6" customHeight="1" thickTop="1" thickBot="1" x14ac:dyDescent="0.25">
      <c r="H278" s="2"/>
      <c r="I278" s="12"/>
      <c r="J278" s="16"/>
      <c r="K278" s="9"/>
      <c r="L278" s="8"/>
      <c r="Y278" s="8"/>
    </row>
    <row r="279" spans="1:25" ht="15" customHeight="1" thickTop="1" thickBot="1" x14ac:dyDescent="0.25">
      <c r="B279" s="2" t="str">
        <f>IF(H279="","",IF(H279="200g","G","R"))</f>
        <v/>
      </c>
      <c r="E279" s="79" t="s">
        <v>194</v>
      </c>
      <c r="F279" s="79"/>
      <c r="G279" s="79"/>
      <c r="H279" s="46"/>
      <c r="I279" s="12"/>
      <c r="J279" s="54" t="str">
        <f>IF(K279="","",IF(K279=35,"ΕΥΓΕ,
ΜΠΡΑΒΟ!.","ΧΜΜ!.."))</f>
        <v/>
      </c>
      <c r="K279" s="83" t="str">
        <f>IF(OR(B275="",B277="",B279="",B281="",M262="Ναι"),"",SUM(D282:G282))</f>
        <v/>
      </c>
      <c r="L279" s="8"/>
      <c r="P279" s="96">
        <v>35</v>
      </c>
      <c r="Y279" s="8"/>
    </row>
    <row r="280" spans="1:25" ht="6" customHeight="1" thickTop="1" thickBot="1" x14ac:dyDescent="0.25">
      <c r="I280" s="12"/>
      <c r="J280" s="55"/>
      <c r="K280" s="116"/>
      <c r="L280" s="8"/>
      <c r="P280" s="96"/>
      <c r="Y280" s="8"/>
    </row>
    <row r="281" spans="1:25" ht="15" customHeight="1" thickTop="1" thickBot="1" x14ac:dyDescent="0.25">
      <c r="B281" s="2" t="str">
        <f>IF(H281="","",IF(H281="36g","G","R"))</f>
        <v/>
      </c>
      <c r="C281" s="79" t="s">
        <v>195</v>
      </c>
      <c r="D281" s="79"/>
      <c r="E281" s="79"/>
      <c r="F281" s="79"/>
      <c r="G281" s="79"/>
      <c r="H281" s="46"/>
      <c r="I281" s="12"/>
      <c r="J281" s="56"/>
      <c r="K281" s="84"/>
      <c r="L281" s="8"/>
      <c r="P281" s="96"/>
      <c r="Y281" s="8"/>
    </row>
    <row r="282" spans="1:25" ht="14.25" thickTop="1" thickBot="1" x14ac:dyDescent="0.25">
      <c r="D282" s="2" t="str">
        <f>IF(B275&lt;&gt;"G","",5)</f>
        <v/>
      </c>
      <c r="E282" s="2" t="str">
        <f>IF(B277&lt;&gt;"G","",20)</f>
        <v/>
      </c>
      <c r="F282" s="2" t="str">
        <f>IF(B279&lt;&gt;"G","",5)</f>
        <v/>
      </c>
      <c r="G282" s="2" t="str">
        <f>IF(B281&lt;&gt;"G","",5)</f>
        <v/>
      </c>
      <c r="I282" s="12"/>
      <c r="J282" s="16"/>
      <c r="K282" s="9"/>
      <c r="L282" s="8"/>
      <c r="Y282" s="8"/>
    </row>
    <row r="283" spans="1:25" x14ac:dyDescent="0.2">
      <c r="A283" s="33"/>
      <c r="B283" s="33"/>
      <c r="C283" s="33"/>
      <c r="D283" s="33"/>
      <c r="E283" s="33"/>
      <c r="F283" s="33"/>
      <c r="G283" s="33"/>
      <c r="H283" s="33"/>
      <c r="I283" s="34"/>
      <c r="J283" s="16"/>
      <c r="K283" s="9"/>
      <c r="L283" s="8"/>
      <c r="Y283" s="8"/>
    </row>
    <row r="284" spans="1:25" x14ac:dyDescent="0.2">
      <c r="B284" s="23" t="s">
        <v>32</v>
      </c>
      <c r="I284" s="12"/>
      <c r="J284" s="16"/>
      <c r="K284" s="9"/>
      <c r="L284" s="8"/>
      <c r="Y284" s="8"/>
    </row>
    <row r="285" spans="1:25" x14ac:dyDescent="0.2">
      <c r="D285" s="68" t="s">
        <v>66</v>
      </c>
      <c r="E285" s="70"/>
      <c r="G285" s="68" t="s">
        <v>67</v>
      </c>
      <c r="H285" s="70"/>
      <c r="I285" s="12"/>
      <c r="J285" s="16"/>
      <c r="K285" s="9"/>
      <c r="L285" s="8"/>
      <c r="Y285" s="8"/>
    </row>
    <row r="286" spans="1:25" x14ac:dyDescent="0.2">
      <c r="D286" s="63" t="s">
        <v>123</v>
      </c>
      <c r="E286" s="64"/>
      <c r="G286" s="63" t="s">
        <v>124</v>
      </c>
      <c r="H286" s="64"/>
      <c r="I286" s="12"/>
      <c r="J286" s="16"/>
      <c r="K286" s="9"/>
      <c r="L286" s="8"/>
      <c r="Y286" s="8"/>
    </row>
    <row r="287" spans="1:25" x14ac:dyDescent="0.2">
      <c r="D287" s="65"/>
      <c r="E287" s="64"/>
      <c r="G287" s="65"/>
      <c r="H287" s="64"/>
      <c r="I287" s="12"/>
      <c r="J287" s="16"/>
      <c r="K287" s="9"/>
      <c r="L287" s="8"/>
      <c r="Y287" s="8"/>
    </row>
    <row r="288" spans="1:25" x14ac:dyDescent="0.2">
      <c r="D288" s="65"/>
      <c r="E288" s="64"/>
      <c r="G288" s="65"/>
      <c r="H288" s="64"/>
      <c r="I288" s="12"/>
      <c r="J288" s="16"/>
      <c r="K288" s="9"/>
      <c r="L288" s="8"/>
      <c r="Y288" s="8"/>
    </row>
    <row r="289" spans="2:25" ht="13.5" thickBot="1" x14ac:dyDescent="0.25">
      <c r="D289" s="66"/>
      <c r="E289" s="67"/>
      <c r="G289" s="66"/>
      <c r="H289" s="67"/>
      <c r="I289" s="12"/>
      <c r="J289" s="16"/>
      <c r="K289" s="9"/>
      <c r="L289" s="8"/>
      <c r="Y289" s="8"/>
    </row>
    <row r="290" spans="2:25" ht="13.5" thickTop="1" x14ac:dyDescent="0.2">
      <c r="I290" s="12"/>
      <c r="J290" s="16"/>
      <c r="K290" s="9"/>
      <c r="L290" s="8"/>
      <c r="Y290" s="8"/>
    </row>
    <row r="291" spans="2:25" x14ac:dyDescent="0.2">
      <c r="F291" s="36" t="s">
        <v>61</v>
      </c>
      <c r="I291" s="12"/>
      <c r="J291" s="16"/>
      <c r="K291" s="9"/>
      <c r="L291" s="8"/>
      <c r="Y291" s="8"/>
    </row>
    <row r="292" spans="2:25" x14ac:dyDescent="0.2">
      <c r="I292" s="12"/>
      <c r="J292" s="16"/>
      <c r="K292" s="9"/>
      <c r="L292" s="8"/>
      <c r="Y292" s="8"/>
    </row>
    <row r="293" spans="2:25" ht="12.75" customHeight="1" x14ac:dyDescent="0.2">
      <c r="E293" s="68" t="s">
        <v>68</v>
      </c>
      <c r="F293" s="69"/>
      <c r="G293" s="70"/>
      <c r="I293" s="12"/>
      <c r="J293" s="16"/>
      <c r="K293" s="9"/>
      <c r="L293" s="8"/>
      <c r="Y293" s="8"/>
    </row>
    <row r="294" spans="2:25" x14ac:dyDescent="0.2">
      <c r="E294" s="63" t="s">
        <v>125</v>
      </c>
      <c r="F294" s="71"/>
      <c r="G294" s="64"/>
      <c r="I294" s="12"/>
      <c r="J294" s="16"/>
      <c r="K294" s="9"/>
      <c r="L294" s="8"/>
      <c r="Y294" s="8"/>
    </row>
    <row r="295" spans="2:25" x14ac:dyDescent="0.2">
      <c r="E295" s="65"/>
      <c r="F295" s="71"/>
      <c r="G295" s="64"/>
      <c r="I295" s="12"/>
      <c r="J295" s="16"/>
      <c r="K295" s="9"/>
      <c r="L295" s="8"/>
      <c r="Y295" s="8"/>
    </row>
    <row r="296" spans="2:25" x14ac:dyDescent="0.2">
      <c r="E296" s="65"/>
      <c r="F296" s="71"/>
      <c r="G296" s="64"/>
      <c r="I296" s="12"/>
      <c r="J296" s="16"/>
      <c r="K296" s="9"/>
      <c r="L296" s="8"/>
      <c r="Y296" s="8"/>
    </row>
    <row r="297" spans="2:25" ht="13.5" thickBot="1" x14ac:dyDescent="0.25">
      <c r="E297" s="66"/>
      <c r="F297" s="72"/>
      <c r="G297" s="67"/>
      <c r="I297" s="12"/>
      <c r="J297" s="16"/>
      <c r="K297" s="9"/>
      <c r="L297" s="8"/>
      <c r="Y297" s="8"/>
    </row>
    <row r="298" spans="2:25" ht="14.25" thickTop="1" thickBot="1" x14ac:dyDescent="0.25">
      <c r="I298" s="12"/>
      <c r="J298" s="16"/>
      <c r="K298" s="9"/>
      <c r="L298" s="8"/>
      <c r="Y298" s="8"/>
    </row>
    <row r="299" spans="2:25" ht="15" customHeight="1" thickTop="1" thickBot="1" x14ac:dyDescent="0.25">
      <c r="B299" s="2" t="str">
        <f>IF(H299="","",IF(OR(H299="0,09mol",H299="0,090mol"),"G","R"))</f>
        <v/>
      </c>
      <c r="C299" s="79" t="s">
        <v>196</v>
      </c>
      <c r="D299" s="79"/>
      <c r="E299" s="79"/>
      <c r="F299" s="79"/>
      <c r="G299" s="79"/>
      <c r="H299" s="46"/>
      <c r="I299" s="12"/>
      <c r="J299" s="16"/>
      <c r="K299" s="9"/>
      <c r="L299" s="8"/>
      <c r="Y299" s="8"/>
    </row>
    <row r="300" spans="2:25" ht="6" customHeight="1" thickTop="1" thickBot="1" x14ac:dyDescent="0.25">
      <c r="I300" s="12"/>
      <c r="J300" s="16"/>
      <c r="K300" s="9"/>
      <c r="L300" s="8"/>
      <c r="Y300" s="8"/>
    </row>
    <row r="301" spans="2:25" ht="15" customHeight="1" thickTop="1" thickBot="1" x14ac:dyDescent="0.25">
      <c r="B301" s="2" t="str">
        <f>IF(H301="","",IF(OR(H301="0,09mol",H301="0,090mol"),"G","R"))</f>
        <v/>
      </c>
      <c r="C301" s="79" t="s">
        <v>197</v>
      </c>
      <c r="D301" s="79"/>
      <c r="E301" s="79"/>
      <c r="F301" s="79"/>
      <c r="G301" s="79"/>
      <c r="H301" s="46"/>
      <c r="I301" s="12"/>
      <c r="J301" s="16"/>
      <c r="K301" s="9"/>
      <c r="L301" s="8"/>
      <c r="Y301" s="8"/>
    </row>
    <row r="302" spans="2:25" ht="6" customHeight="1" thickTop="1" thickBot="1" x14ac:dyDescent="0.25">
      <c r="I302" s="12"/>
      <c r="J302" s="16"/>
      <c r="K302" s="9"/>
      <c r="L302" s="8"/>
      <c r="Y302" s="8"/>
    </row>
    <row r="303" spans="2:25" ht="15" customHeight="1" thickTop="1" thickBot="1" x14ac:dyDescent="0.25">
      <c r="B303" s="2" t="str">
        <f>IF(H303="","",IF(OR(H303="0,4M",H303="0,4Μ",H303="0,4mol/L"),"G","R"))</f>
        <v/>
      </c>
      <c r="D303" s="79" t="s">
        <v>198</v>
      </c>
      <c r="E303" s="79"/>
      <c r="F303" s="79"/>
      <c r="G303" s="79"/>
      <c r="H303" s="46"/>
      <c r="I303" s="12"/>
      <c r="J303" s="16"/>
      <c r="K303" s="9"/>
      <c r="L303" s="8"/>
      <c r="Y303" s="8"/>
    </row>
    <row r="304" spans="2:25" ht="6" customHeight="1" thickTop="1" thickBot="1" x14ac:dyDescent="0.25">
      <c r="H304" s="2"/>
      <c r="I304" s="12"/>
      <c r="J304" s="16"/>
      <c r="K304" s="9"/>
      <c r="L304" s="8"/>
      <c r="Y304" s="8"/>
    </row>
    <row r="305" spans="1:25" ht="15" customHeight="1" thickTop="1" thickBot="1" x14ac:dyDescent="0.25">
      <c r="B305" s="2" t="str">
        <f>IF(H305="","",IF(OR(H305="0,3M",H305="0,3Μ",H305="0,3mol/L"),"G","R"))</f>
        <v/>
      </c>
      <c r="D305" s="79" t="s">
        <v>199</v>
      </c>
      <c r="E305" s="79"/>
      <c r="F305" s="79"/>
      <c r="G305" s="79"/>
      <c r="H305" s="46"/>
      <c r="I305" s="12"/>
      <c r="J305" s="16"/>
      <c r="K305" s="9"/>
      <c r="L305" s="8"/>
      <c r="Y305" s="8"/>
    </row>
    <row r="306" spans="1:25" ht="6" customHeight="1" thickTop="1" thickBot="1" x14ac:dyDescent="0.25">
      <c r="I306" s="12"/>
      <c r="J306" s="16"/>
      <c r="K306" s="9"/>
      <c r="L306" s="8"/>
      <c r="Y306" s="8"/>
    </row>
    <row r="307" spans="1:25" ht="15" customHeight="1" thickTop="1" thickBot="1" x14ac:dyDescent="0.25">
      <c r="B307" s="2" t="str">
        <f>IF(H307="","",IF(H307="2,4%w/v","G","R"))</f>
        <v/>
      </c>
      <c r="D307" s="79" t="s">
        <v>201</v>
      </c>
      <c r="E307" s="79"/>
      <c r="F307" s="79"/>
      <c r="G307" s="79"/>
      <c r="H307" s="46"/>
      <c r="I307" s="12"/>
      <c r="J307" s="51" t="str">
        <f>IF(K307="","",IF(K307=45,P5,P7))</f>
        <v/>
      </c>
      <c r="K307" s="83" t="str">
        <f>IF(OR(B299="",B301="",B303="",B305="",B307="",B309=""),"",SUM(B311:G311))</f>
        <v/>
      </c>
      <c r="L307" s="8"/>
      <c r="P307" s="96">
        <v>45</v>
      </c>
      <c r="Y307" s="8"/>
    </row>
    <row r="308" spans="1:25" ht="6" customHeight="1" thickTop="1" thickBot="1" x14ac:dyDescent="0.25">
      <c r="I308" s="12"/>
      <c r="J308" s="52"/>
      <c r="K308" s="116"/>
      <c r="L308" s="8"/>
      <c r="P308" s="96"/>
      <c r="Y308" s="8"/>
    </row>
    <row r="309" spans="1:25" ht="15" customHeight="1" thickTop="1" thickBot="1" x14ac:dyDescent="0.25">
      <c r="B309" s="2" t="str">
        <f>IF(H309="","",IF(H309="1,6%w/v","G","R"))</f>
        <v/>
      </c>
      <c r="C309" s="79" t="s">
        <v>200</v>
      </c>
      <c r="D309" s="79"/>
      <c r="E309" s="79"/>
      <c r="F309" s="79"/>
      <c r="G309" s="79"/>
      <c r="H309" s="46"/>
      <c r="I309" s="12"/>
      <c r="J309" s="53"/>
      <c r="K309" s="84"/>
      <c r="L309" s="8"/>
      <c r="P309" s="96"/>
      <c r="Y309" s="8"/>
    </row>
    <row r="310" spans="1:25" ht="13.5" thickTop="1" x14ac:dyDescent="0.2">
      <c r="A310" s="12"/>
      <c r="B310" s="12"/>
      <c r="C310" s="12"/>
      <c r="D310" s="12"/>
      <c r="E310" s="12"/>
      <c r="F310" s="12"/>
      <c r="G310" s="12"/>
      <c r="H310" s="12"/>
      <c r="I310" s="12"/>
      <c r="J310" s="16"/>
      <c r="K310" s="9"/>
      <c r="L310" s="8"/>
      <c r="Y310" s="8"/>
    </row>
    <row r="311" spans="1:25" x14ac:dyDescent="0.2">
      <c r="A311" s="37"/>
      <c r="B311" s="7" t="str">
        <f>IF(B299&lt;&gt;"G","",10)</f>
        <v/>
      </c>
      <c r="C311" s="7" t="str">
        <f>IF(B301&lt;&gt;"G","",5)</f>
        <v/>
      </c>
      <c r="D311" s="7" t="str">
        <f>IF(B303&lt;&gt;"G","",5)</f>
        <v/>
      </c>
      <c r="E311" s="7" t="str">
        <f>IF(OR(G4&lt;&gt;"Επιμέλεια: Τουκμενίδης Μηνάς",B305&lt;&gt;"G"),"",10)</f>
        <v/>
      </c>
      <c r="F311" s="7" t="str">
        <f>IF(B307&lt;&gt;"G","",10)</f>
        <v/>
      </c>
      <c r="G311" s="7" t="str">
        <f>IF(B309&lt;&gt;"G","",5)</f>
        <v/>
      </c>
      <c r="H311" s="37"/>
      <c r="I311" s="37"/>
      <c r="J311" s="21"/>
      <c r="K311" s="9"/>
      <c r="L311" s="8"/>
      <c r="Y311" s="8"/>
    </row>
    <row r="312" spans="1:25" ht="12.75" customHeight="1" x14ac:dyDescent="0.2">
      <c r="A312" s="35"/>
      <c r="B312" s="35"/>
      <c r="C312" s="35"/>
      <c r="D312" s="35"/>
      <c r="E312" s="35"/>
      <c r="F312" s="35"/>
      <c r="G312" s="35"/>
      <c r="H312" s="35"/>
      <c r="I312" s="35"/>
      <c r="J312" s="16"/>
      <c r="K312" s="9"/>
      <c r="L312" s="8"/>
      <c r="N312" s="38"/>
      <c r="Y312" s="8"/>
    </row>
    <row r="313" spans="1:25" x14ac:dyDescent="0.2">
      <c r="A313" s="27" t="s">
        <v>80</v>
      </c>
      <c r="B313" s="75" t="s">
        <v>207</v>
      </c>
      <c r="C313" s="75"/>
      <c r="D313" s="75"/>
      <c r="E313" s="75"/>
      <c r="F313" s="75"/>
      <c r="G313" s="75"/>
      <c r="H313" s="75"/>
      <c r="I313" s="80"/>
      <c r="J313" s="16"/>
      <c r="K313" s="9"/>
      <c r="L313" s="8"/>
      <c r="Y313" s="8"/>
    </row>
    <row r="314" spans="1:25" x14ac:dyDescent="0.2">
      <c r="B314" s="75"/>
      <c r="C314" s="75"/>
      <c r="D314" s="75"/>
      <c r="E314" s="75"/>
      <c r="F314" s="75"/>
      <c r="G314" s="75"/>
      <c r="H314" s="75"/>
      <c r="I314" s="80"/>
      <c r="J314" s="16"/>
      <c r="K314" s="9"/>
      <c r="L314" s="8"/>
      <c r="Y314" s="8"/>
    </row>
    <row r="315" spans="1:25" x14ac:dyDescent="0.2">
      <c r="B315" s="75"/>
      <c r="C315" s="75"/>
      <c r="D315" s="75"/>
      <c r="E315" s="75"/>
      <c r="F315" s="75"/>
      <c r="G315" s="75"/>
      <c r="H315" s="75"/>
      <c r="I315" s="80"/>
      <c r="J315" s="16"/>
      <c r="K315" s="9"/>
      <c r="L315" s="8"/>
      <c r="Y315" s="8"/>
    </row>
    <row r="316" spans="1:25" x14ac:dyDescent="0.2">
      <c r="A316" s="35"/>
      <c r="B316" s="35"/>
      <c r="C316" s="35"/>
      <c r="D316" s="35"/>
      <c r="E316" s="35"/>
      <c r="F316" s="35"/>
      <c r="G316" s="35"/>
      <c r="H316" s="35"/>
      <c r="I316" s="35"/>
      <c r="J316" s="16"/>
      <c r="K316" s="9"/>
      <c r="L316" s="8"/>
      <c r="Y316" s="8"/>
    </row>
    <row r="317" spans="1:25" ht="12.75" customHeight="1" x14ac:dyDescent="0.2">
      <c r="B317" s="23" t="s">
        <v>28</v>
      </c>
      <c r="I317" s="12"/>
      <c r="J317" s="16"/>
      <c r="K317" s="9"/>
      <c r="L317" s="8"/>
      <c r="M317" s="99" t="s">
        <v>190</v>
      </c>
      <c r="N317" s="100"/>
      <c r="Y317" s="8"/>
    </row>
    <row r="318" spans="1:25" x14ac:dyDescent="0.2">
      <c r="D318" s="68" t="s">
        <v>74</v>
      </c>
      <c r="E318" s="70"/>
      <c r="G318" s="68" t="s">
        <v>75</v>
      </c>
      <c r="H318" s="70"/>
      <c r="I318" s="12"/>
      <c r="J318" s="16"/>
      <c r="K318" s="9"/>
      <c r="L318" s="8"/>
      <c r="M318" s="99"/>
      <c r="N318" s="100"/>
      <c r="Y318" s="8"/>
    </row>
    <row r="319" spans="1:25" ht="17.25" customHeight="1" x14ac:dyDescent="0.2">
      <c r="D319" s="63" t="s">
        <v>126</v>
      </c>
      <c r="E319" s="108"/>
      <c r="F319" s="114" t="s">
        <v>76</v>
      </c>
      <c r="G319" s="63" t="s">
        <v>127</v>
      </c>
      <c r="H319" s="108"/>
      <c r="I319" s="12"/>
      <c r="J319" s="16"/>
      <c r="K319" s="9"/>
      <c r="L319" s="8"/>
      <c r="M319" s="101"/>
      <c r="N319" s="102"/>
      <c r="O319" s="103" t="str">
        <f>IF(M319&lt;&gt;"Ναι","","")</f>
        <v/>
      </c>
      <c r="Q319" s="104" t="str">
        <f>IF(M319&lt;&gt;"Ναι","","Λύση του προβλήματος 5α.")</f>
        <v/>
      </c>
      <c r="R319" s="104"/>
      <c r="S319" s="104"/>
      <c r="Y319" s="8"/>
    </row>
    <row r="320" spans="1:25" ht="12.75" customHeight="1" x14ac:dyDescent="0.2">
      <c r="D320" s="63"/>
      <c r="E320" s="108"/>
      <c r="F320" s="115"/>
      <c r="G320" s="63"/>
      <c r="H320" s="108"/>
      <c r="I320" s="12"/>
      <c r="J320" s="16"/>
      <c r="K320" s="9"/>
      <c r="L320" s="8"/>
      <c r="M320" s="101"/>
      <c r="N320" s="102"/>
      <c r="O320" s="103"/>
      <c r="Q320" s="105" t="str">
        <f>IF(M319&lt;&gt;"Ναι","","Αρχικό δ/μα: Σε 100g δ/τος περιέχονται 5g Ψ.
                    Σε 240g δ/τος περιέχονται xg Ψ. Άρα x=5·240:100=12g Ψ")</f>
        <v/>
      </c>
      <c r="R320" s="105"/>
      <c r="S320" s="105"/>
      <c r="T320" s="105"/>
      <c r="U320" s="105"/>
      <c r="V320" s="105"/>
      <c r="W320" s="105"/>
      <c r="Y320" s="8"/>
    </row>
    <row r="321" spans="1:25" ht="12.75" customHeight="1" x14ac:dyDescent="0.2">
      <c r="D321" s="63"/>
      <c r="E321" s="108"/>
      <c r="F321" s="115"/>
      <c r="G321" s="63"/>
      <c r="H321" s="108"/>
      <c r="I321" s="12"/>
      <c r="J321" s="16"/>
      <c r="K321" s="9"/>
      <c r="L321" s="8"/>
      <c r="Q321" s="105"/>
      <c r="R321" s="105"/>
      <c r="S321" s="105"/>
      <c r="T321" s="105"/>
      <c r="U321" s="105"/>
      <c r="V321" s="105"/>
      <c r="W321" s="105"/>
      <c r="Y321" s="8"/>
    </row>
    <row r="322" spans="1:25" ht="13.5" customHeight="1" thickBot="1" x14ac:dyDescent="0.25">
      <c r="D322" s="109"/>
      <c r="E322" s="110"/>
      <c r="G322" s="109"/>
      <c r="H322" s="110"/>
      <c r="I322" s="12"/>
      <c r="J322" s="16"/>
      <c r="K322" s="9"/>
      <c r="L322" s="8"/>
      <c r="Q322" s="82" t="str">
        <f>IF(M319&lt;&gt;"Ναι","","Τελικό δ/μα: Το τελικό δ/μα ζυγίζει 240+10=250g και σ' αυτό περιέχονται 12+10=22g Ψ.")</f>
        <v/>
      </c>
      <c r="R322" s="82"/>
      <c r="S322" s="82"/>
      <c r="T322" s="82"/>
      <c r="U322" s="82"/>
      <c r="V322" s="82"/>
      <c r="W322" s="82"/>
      <c r="X322" s="82"/>
      <c r="Y322" s="8"/>
    </row>
    <row r="323" spans="1:25" ht="14.25" thickTop="1" thickBot="1" x14ac:dyDescent="0.25">
      <c r="I323" s="12"/>
      <c r="J323" s="16"/>
      <c r="K323" s="9"/>
      <c r="L323" s="8"/>
      <c r="Q323" s="97" t="str">
        <f>IF(M319&lt;&gt;"Ναι","","Θα πούμε: Σε 250g τελ. δ/τος περιέχονται 22g Ψ.
                Σε 100g τελ. δ/τος περιέχονται yg Ψ. Άρα y=22·100:250=8,8g Ψ.")</f>
        <v/>
      </c>
      <c r="R323" s="97"/>
      <c r="S323" s="97"/>
      <c r="T323" s="97"/>
      <c r="U323" s="97"/>
      <c r="V323" s="97"/>
      <c r="W323" s="97"/>
      <c r="X323" s="97"/>
      <c r="Y323" s="8"/>
    </row>
    <row r="324" spans="1:25" ht="15" customHeight="1" thickTop="1" thickBot="1" x14ac:dyDescent="0.25">
      <c r="B324" s="2" t="str">
        <f>IF(H324="","",IF(H324="12g","G","R"))</f>
        <v/>
      </c>
      <c r="C324" s="62" t="s">
        <v>205</v>
      </c>
      <c r="D324" s="62"/>
      <c r="E324" s="62"/>
      <c r="F324" s="62"/>
      <c r="G324" s="62"/>
      <c r="H324" s="46"/>
      <c r="I324" s="12"/>
      <c r="J324" s="16"/>
      <c r="K324" s="9"/>
      <c r="L324" s="8"/>
      <c r="Q324" s="97"/>
      <c r="R324" s="97"/>
      <c r="S324" s="97"/>
      <c r="T324" s="97"/>
      <c r="U324" s="97"/>
      <c r="V324" s="97"/>
      <c r="W324" s="97"/>
      <c r="X324" s="97"/>
      <c r="Y324" s="8"/>
    </row>
    <row r="325" spans="1:25" ht="6" customHeight="1" thickTop="1" thickBot="1" x14ac:dyDescent="0.25">
      <c r="I325" s="12"/>
      <c r="J325" s="16"/>
      <c r="K325" s="9"/>
      <c r="L325" s="8"/>
      <c r="Q325" s="97"/>
      <c r="R325" s="97"/>
      <c r="S325" s="97"/>
      <c r="T325" s="97"/>
      <c r="U325" s="97"/>
      <c r="V325" s="97"/>
      <c r="W325" s="97"/>
      <c r="X325" s="97"/>
      <c r="Y325" s="8"/>
    </row>
    <row r="326" spans="1:25" ht="15" customHeight="1" thickTop="1" thickBot="1" x14ac:dyDescent="0.25">
      <c r="B326" s="2" t="str">
        <f>IF(H326="","",IF(H326="22g","G","R"))</f>
        <v/>
      </c>
      <c r="C326" s="62" t="s">
        <v>206</v>
      </c>
      <c r="D326" s="62"/>
      <c r="E326" s="62"/>
      <c r="F326" s="62"/>
      <c r="G326" s="62"/>
      <c r="H326" s="46"/>
      <c r="I326" s="12"/>
      <c r="J326" s="16"/>
      <c r="K326" s="9"/>
      <c r="L326" s="8"/>
      <c r="Q326" s="98" t="str">
        <f>IF(M319&lt;&gt;"Ναι","","Συνεπώς το τελικό δ/μα θα έχει περιεκτικότητα 8,8%w/w.")</f>
        <v/>
      </c>
      <c r="R326" s="98"/>
      <c r="S326" s="98"/>
      <c r="T326" s="98"/>
      <c r="U326" s="98"/>
      <c r="V326" s="98"/>
      <c r="Y326" s="8"/>
    </row>
    <row r="327" spans="1:25" ht="6" customHeight="1" thickTop="1" thickBot="1" x14ac:dyDescent="0.25">
      <c r="I327" s="12"/>
      <c r="J327" s="16"/>
      <c r="K327" s="9"/>
      <c r="L327" s="8"/>
      <c r="Y327" s="8"/>
    </row>
    <row r="328" spans="1:25" ht="15" customHeight="1" thickTop="1" thickBot="1" x14ac:dyDescent="0.25">
      <c r="D328" s="2" t="str">
        <f>IF(H328="","",IF(H328="250g","G","R"))</f>
        <v/>
      </c>
      <c r="E328" s="62" t="s">
        <v>46</v>
      </c>
      <c r="F328" s="62"/>
      <c r="G328" s="62"/>
      <c r="H328" s="46"/>
      <c r="I328" s="12"/>
      <c r="J328" s="51" t="str">
        <f>IF(K328="","",IF(K328=30,P5,P7))</f>
        <v/>
      </c>
      <c r="K328" s="83" t="str">
        <f>IF(OR(B324="",B326="",D328="",B330="",M319="Ναι"),"",SUM(E331:H331))</f>
        <v/>
      </c>
      <c r="L328" s="8"/>
      <c r="P328" s="96">
        <v>30</v>
      </c>
      <c r="Y328" s="8"/>
    </row>
    <row r="329" spans="1:25" ht="6" customHeight="1" thickTop="1" thickBot="1" x14ac:dyDescent="0.25">
      <c r="I329" s="12"/>
      <c r="J329" s="52"/>
      <c r="K329" s="116"/>
      <c r="L329" s="8"/>
      <c r="P329" s="96"/>
      <c r="Y329" s="8"/>
    </row>
    <row r="330" spans="1:25" ht="15" customHeight="1" thickTop="1" thickBot="1" x14ac:dyDescent="0.25">
      <c r="B330" s="2" t="str">
        <f>IF(H330="","",IF(H330="8,8%w/w","G","R"))</f>
        <v/>
      </c>
      <c r="D330" s="62" t="s">
        <v>44</v>
      </c>
      <c r="E330" s="62"/>
      <c r="F330" s="62"/>
      <c r="G330" s="62"/>
      <c r="H330" s="46"/>
      <c r="I330" s="12"/>
      <c r="J330" s="53"/>
      <c r="K330" s="84"/>
      <c r="L330" s="8"/>
      <c r="P330" s="96"/>
      <c r="Y330" s="8"/>
    </row>
    <row r="331" spans="1:25" ht="14.25" thickTop="1" thickBot="1" x14ac:dyDescent="0.25">
      <c r="E331" s="2" t="str">
        <f>IF(B324&lt;&gt;"G","",5)</f>
        <v/>
      </c>
      <c r="F331" s="2" t="str">
        <f>IF(B326&lt;&gt;"G","",5)</f>
        <v/>
      </c>
      <c r="G331" s="2" t="str">
        <f>IF(D328&lt;&gt;"G","",10)</f>
        <v/>
      </c>
      <c r="H331" s="2" t="str">
        <f>IF(B330&lt;&gt;"G","",10)</f>
        <v/>
      </c>
      <c r="I331" s="12"/>
      <c r="J331" s="16"/>
      <c r="K331" s="9"/>
      <c r="L331" s="8"/>
      <c r="Y331" s="8"/>
    </row>
    <row r="332" spans="1:25" x14ac:dyDescent="0.2">
      <c r="A332" s="33"/>
      <c r="B332" s="33"/>
      <c r="C332" s="33"/>
      <c r="D332" s="33"/>
      <c r="E332" s="39"/>
      <c r="F332" s="39"/>
      <c r="G332" s="39"/>
      <c r="H332" s="39"/>
      <c r="I332" s="34"/>
      <c r="J332" s="16"/>
      <c r="K332" s="9"/>
      <c r="L332" s="8"/>
      <c r="Y332" s="8"/>
    </row>
    <row r="333" spans="1:25" ht="12.75" customHeight="1" x14ac:dyDescent="0.2">
      <c r="B333" s="23" t="s">
        <v>30</v>
      </c>
      <c r="I333" s="12"/>
      <c r="J333" s="16"/>
      <c r="K333" s="40"/>
      <c r="L333" s="8"/>
      <c r="M333" s="99" t="s">
        <v>191</v>
      </c>
      <c r="N333" s="100"/>
      <c r="Y333" s="8"/>
    </row>
    <row r="334" spans="1:25" x14ac:dyDescent="0.2">
      <c r="D334" s="68" t="s">
        <v>77</v>
      </c>
      <c r="E334" s="70"/>
      <c r="G334" s="68" t="s">
        <v>78</v>
      </c>
      <c r="H334" s="70"/>
      <c r="I334" s="12"/>
      <c r="J334" s="16"/>
      <c r="K334" s="9"/>
      <c r="L334" s="8"/>
      <c r="M334" s="99"/>
      <c r="N334" s="100"/>
      <c r="Y334" s="8"/>
    </row>
    <row r="335" spans="1:25" ht="12.75" customHeight="1" x14ac:dyDescent="0.2">
      <c r="D335" s="63" t="s">
        <v>128</v>
      </c>
      <c r="E335" s="108"/>
      <c r="F335" s="114" t="s">
        <v>79</v>
      </c>
      <c r="G335" s="63" t="s">
        <v>129</v>
      </c>
      <c r="H335" s="108"/>
      <c r="I335" s="12"/>
      <c r="J335" s="16"/>
      <c r="K335" s="9"/>
      <c r="L335" s="8"/>
      <c r="M335" s="101"/>
      <c r="N335" s="102"/>
      <c r="O335" s="103" t="str">
        <f>IF(M335&lt;&gt;"Ναι","","")</f>
        <v/>
      </c>
      <c r="Q335" s="104" t="str">
        <f>IF(M335&lt;&gt;"Ναι","","Λύση του προβλήματος 5β.")</f>
        <v/>
      </c>
      <c r="R335" s="104"/>
      <c r="S335" s="104"/>
      <c r="Y335" s="8"/>
    </row>
    <row r="336" spans="1:25" ht="13.5" customHeight="1" x14ac:dyDescent="0.2">
      <c r="D336" s="63"/>
      <c r="E336" s="108"/>
      <c r="F336" s="115"/>
      <c r="G336" s="63"/>
      <c r="H336" s="108"/>
      <c r="I336" s="12"/>
      <c r="J336" s="16"/>
      <c r="K336" s="9"/>
      <c r="L336" s="8"/>
      <c r="M336" s="101"/>
      <c r="N336" s="102"/>
      <c r="O336" s="103"/>
      <c r="Q336" s="82" t="str">
        <f>IF(M335&lt;&gt;"Ναι","","Αρχικό δ/μα: Αφού υποθέσαμε ότι η ποσότητα αυτού του δ/τος είναι Qg, μπορούμε να 
                   πούμε γι αυτό…..")</f>
        <v/>
      </c>
      <c r="R336" s="82"/>
      <c r="S336" s="82"/>
      <c r="T336" s="82"/>
      <c r="U336" s="82"/>
      <c r="V336" s="82"/>
      <c r="W336" s="82"/>
      <c r="X336" s="82"/>
      <c r="Y336" s="8"/>
    </row>
    <row r="337" spans="1:25" x14ac:dyDescent="0.2">
      <c r="D337" s="63"/>
      <c r="E337" s="108"/>
      <c r="F337" s="115"/>
      <c r="G337" s="63"/>
      <c r="H337" s="108"/>
      <c r="I337" s="12"/>
      <c r="J337" s="16"/>
      <c r="K337" s="9"/>
      <c r="L337" s="8"/>
      <c r="Q337" s="82"/>
      <c r="R337" s="82"/>
      <c r="S337" s="82"/>
      <c r="T337" s="82"/>
      <c r="U337" s="82"/>
      <c r="V337" s="82"/>
      <c r="W337" s="82"/>
      <c r="X337" s="82"/>
      <c r="Y337" s="8"/>
    </row>
    <row r="338" spans="1:25" ht="13.5" thickBot="1" x14ac:dyDescent="0.25">
      <c r="D338" s="109"/>
      <c r="E338" s="110"/>
      <c r="G338" s="109"/>
      <c r="H338" s="110"/>
      <c r="I338" s="12"/>
      <c r="J338" s="16"/>
      <c r="K338" s="9"/>
      <c r="L338" s="8"/>
      <c r="Q338" s="105" t="str">
        <f>IF(M335&lt;&gt;"Ναι","","                   Σε 100g δ/τος περιέχονται 20g δ.ουσ.
                   Σε  Qg   δ/τος περιέχονται   xg δ. ουσ.  Άρα x=0,2Qg δ.ουσ.")</f>
        <v/>
      </c>
      <c r="R338" s="105"/>
      <c r="S338" s="105"/>
      <c r="T338" s="105"/>
      <c r="U338" s="105"/>
      <c r="V338" s="105"/>
      <c r="W338" s="105"/>
      <c r="X338" s="105"/>
      <c r="Y338" s="8"/>
    </row>
    <row r="339" spans="1:25" ht="13.5" thickTop="1" x14ac:dyDescent="0.2">
      <c r="I339" s="12"/>
      <c r="J339" s="16"/>
      <c r="K339" s="9"/>
      <c r="L339" s="8"/>
      <c r="Q339" s="105"/>
      <c r="R339" s="105"/>
      <c r="S339" s="105"/>
      <c r="T339" s="105"/>
      <c r="U339" s="105"/>
      <c r="V339" s="105"/>
      <c r="W339" s="105"/>
      <c r="X339" s="105"/>
      <c r="Y339" s="8"/>
    </row>
    <row r="340" spans="1:25" x14ac:dyDescent="0.2">
      <c r="C340" s="111" t="s">
        <v>143</v>
      </c>
      <c r="D340" s="112"/>
      <c r="E340" s="112"/>
      <c r="F340" s="112"/>
      <c r="G340" s="113"/>
      <c r="I340" s="12"/>
      <c r="J340" s="16"/>
      <c r="K340" s="9"/>
      <c r="L340" s="8"/>
      <c r="Q340" s="82" t="str">
        <f>IF(M335&lt;&gt;"Ναι","","Τελικό δ/μα: Προφανώς η ποσότητα του τελικού δ/τος θα είναι (Q+15)g και θα μπο-
                   ρούμε να πούμε γι αυτό….")</f>
        <v/>
      </c>
      <c r="R340" s="82"/>
      <c r="S340" s="82"/>
      <c r="T340" s="82"/>
      <c r="U340" s="82"/>
      <c r="V340" s="82"/>
      <c r="W340" s="82"/>
      <c r="X340" s="82"/>
      <c r="Y340" s="8"/>
    </row>
    <row r="341" spans="1:25" ht="13.5" thickBot="1" x14ac:dyDescent="0.25">
      <c r="I341" s="12"/>
      <c r="J341" s="16"/>
      <c r="K341" s="9"/>
      <c r="L341" s="8"/>
      <c r="Q341" s="82"/>
      <c r="R341" s="82"/>
      <c r="S341" s="82"/>
      <c r="T341" s="82"/>
      <c r="U341" s="82"/>
      <c r="V341" s="82"/>
      <c r="W341" s="82"/>
      <c r="X341" s="82"/>
      <c r="Y341" s="8"/>
    </row>
    <row r="342" spans="1:25" ht="14.25" customHeight="1" thickTop="1" thickBot="1" x14ac:dyDescent="0.25">
      <c r="C342" s="62" t="s">
        <v>202</v>
      </c>
      <c r="D342" s="62"/>
      <c r="E342" s="62"/>
      <c r="F342" s="62"/>
      <c r="G342" s="62"/>
      <c r="H342" s="46"/>
      <c r="I342" s="4" t="str">
        <f>IF(H342="","",IF(H342="0,2Qg","G","R"))</f>
        <v/>
      </c>
      <c r="J342" s="16"/>
      <c r="K342" s="9"/>
      <c r="L342" s="8"/>
      <c r="Q342" s="159" t="str">
        <f>IF(M335&lt;&gt;"Ναι","","                   Σε   100g    δ/τος περιέχονται 25g δ.ουσ.
                   Σε (Q+15)g δ/τος περιέχονται   yg δ.ουσ. Άρα  y=0,25(Q+15)g δ.ουσ.")</f>
        <v/>
      </c>
      <c r="R342" s="159"/>
      <c r="S342" s="159"/>
      <c r="T342" s="159"/>
      <c r="U342" s="159"/>
      <c r="V342" s="159"/>
      <c r="W342" s="159"/>
      <c r="X342" s="159"/>
      <c r="Y342" s="8"/>
    </row>
    <row r="343" spans="1:25" ht="14.25" thickTop="1" thickBot="1" x14ac:dyDescent="0.25">
      <c r="I343" s="12"/>
      <c r="J343" s="16"/>
      <c r="K343" s="9"/>
      <c r="L343" s="8"/>
      <c r="Q343" s="159"/>
      <c r="R343" s="159"/>
      <c r="S343" s="159"/>
      <c r="T343" s="159"/>
      <c r="U343" s="159"/>
      <c r="V343" s="159"/>
      <c r="W343" s="159"/>
      <c r="X343" s="159"/>
      <c r="Y343" s="8"/>
    </row>
    <row r="344" spans="1:25" ht="15" customHeight="1" thickTop="1" thickBot="1" x14ac:dyDescent="0.25">
      <c r="E344" s="62" t="s">
        <v>46</v>
      </c>
      <c r="F344" s="62"/>
      <c r="G344" s="62"/>
      <c r="H344" s="46"/>
      <c r="I344" s="4" t="str">
        <f>IF(H344="","",IF(OR(H344="(Q+15)g",H344="(15+Q)g"),"G","R"))</f>
        <v/>
      </c>
      <c r="J344" s="16"/>
      <c r="K344" s="9"/>
      <c r="L344" s="8"/>
      <c r="Q344" s="98" t="str">
        <f>IF(M335&lt;&gt;"Ναι","","Αφού για να προκύψει το τελικό δ/μα, προσθέσαμε στο αρχικό 15g της δ.ουσ., θα ι-
σχύει   y=x+15   και άρα   0,25(Q+15)=0,2Q+15   δηλ.   0,25Q+0,25·15=0,2Q+15 άρα 
0,05Q=15(1–0,25) άρα 5Q=1500·0,75 άρα Q=300·0,75=225g.")</f>
        <v/>
      </c>
      <c r="R344" s="98"/>
      <c r="S344" s="98"/>
      <c r="T344" s="98"/>
      <c r="U344" s="98"/>
      <c r="V344" s="98"/>
      <c r="W344" s="98"/>
      <c r="X344" s="98"/>
      <c r="Y344" s="8"/>
    </row>
    <row r="345" spans="1:25" ht="14.25" thickTop="1" thickBot="1" x14ac:dyDescent="0.25">
      <c r="H345" s="2"/>
      <c r="I345" s="12"/>
      <c r="J345" s="16"/>
      <c r="K345" s="9"/>
      <c r="L345" s="8"/>
      <c r="Q345" s="98"/>
      <c r="R345" s="98"/>
      <c r="S345" s="98"/>
      <c r="T345" s="98"/>
      <c r="U345" s="98"/>
      <c r="V345" s="98"/>
      <c r="W345" s="98"/>
      <c r="X345" s="98"/>
      <c r="Y345" s="8"/>
    </row>
    <row r="346" spans="1:25" ht="15" customHeight="1" thickTop="1" thickBot="1" x14ac:dyDescent="0.25">
      <c r="B346" s="32"/>
      <c r="C346" s="62" t="s">
        <v>203</v>
      </c>
      <c r="D346" s="62"/>
      <c r="E346" s="62"/>
      <c r="F346" s="62"/>
      <c r="G346" s="62"/>
      <c r="H346" s="48"/>
      <c r="I346" s="4" t="str">
        <f>IF(OR(H346="",H347=""),"",IF(OR(AND(OR(H346="(0,2Q+15)g",H346="(15+0,2Q)g"),OR(H347="0,25(Q+15)g",H347="0,25(15+Q)g")),AND(OR(H346="0,25(Q+15)g",H346="0,25(15+Q)g"),OR(H347="(0,2Q+15)g",H347="(15+0,2Q)g"))),"G","R"))</f>
        <v/>
      </c>
      <c r="J346" s="16"/>
      <c r="K346" s="9"/>
      <c r="L346" s="8"/>
      <c r="Q346" s="98"/>
      <c r="R346" s="98"/>
      <c r="S346" s="98"/>
      <c r="T346" s="98"/>
      <c r="U346" s="98"/>
      <c r="V346" s="98"/>
      <c r="W346" s="98"/>
      <c r="X346" s="98"/>
      <c r="Y346" s="8"/>
    </row>
    <row r="347" spans="1:25" ht="15" customHeight="1" thickTop="1" thickBot="1" x14ac:dyDescent="0.25">
      <c r="B347" s="32"/>
      <c r="C347" s="62"/>
      <c r="D347" s="62"/>
      <c r="E347" s="62"/>
      <c r="F347" s="62"/>
      <c r="G347" s="62"/>
      <c r="H347" s="48"/>
      <c r="I347" s="12"/>
      <c r="J347" s="156" t="str">
        <f>IF(K347="","",IF(K347=40,"ΤΕΛΕΙΑ,
ΤΕΛΕΙΑ,
ΤΕΛΕΙΑ!..","ΟΥΟΥΠΣ!"))</f>
        <v/>
      </c>
      <c r="K347" s="153" t="str">
        <f>IF(OR(I342="",I344="",I346="",I349="",M335="Ναι"),"",SUM(D350:G350))</f>
        <v/>
      </c>
      <c r="L347" s="8"/>
      <c r="P347" s="96">
        <v>40</v>
      </c>
      <c r="Y347" s="8"/>
    </row>
    <row r="348" spans="1:25" ht="13.5" customHeight="1" thickTop="1" thickBot="1" x14ac:dyDescent="0.25">
      <c r="I348" s="12"/>
      <c r="J348" s="157"/>
      <c r="K348" s="154"/>
      <c r="L348" s="8"/>
      <c r="P348" s="96"/>
      <c r="Y348" s="8"/>
    </row>
    <row r="349" spans="1:25" ht="15" customHeight="1" thickTop="1" thickBot="1" x14ac:dyDescent="0.25">
      <c r="C349" s="62" t="s">
        <v>204</v>
      </c>
      <c r="D349" s="62"/>
      <c r="E349" s="62"/>
      <c r="F349" s="62"/>
      <c r="G349" s="62"/>
      <c r="H349" s="46"/>
      <c r="I349" s="2" t="str">
        <f>IF(H349="","",IF(H349="225g","G","R"))</f>
        <v/>
      </c>
      <c r="J349" s="158"/>
      <c r="K349" s="155"/>
      <c r="L349" s="8"/>
      <c r="P349" s="96"/>
      <c r="Y349" s="8"/>
    </row>
    <row r="350" spans="1:25" ht="12.75" hidden="1" customHeight="1" thickTop="1" x14ac:dyDescent="0.2">
      <c r="D350" s="2" t="str">
        <f>IF(I342&lt;&gt;"G","",5)</f>
        <v/>
      </c>
      <c r="E350" s="2" t="str">
        <f>IF(I344&lt;&gt;"G","",5)</f>
        <v/>
      </c>
      <c r="F350" s="2" t="str">
        <f>IF(I346&lt;&gt;"G","",20)</f>
        <v/>
      </c>
      <c r="G350" s="2" t="str">
        <f>IF(I349&lt;&gt;"G","",10)</f>
        <v/>
      </c>
      <c r="H350" s="41"/>
      <c r="I350" s="12"/>
      <c r="J350" s="16"/>
      <c r="K350" s="9"/>
      <c r="L350" s="8"/>
      <c r="Y350" s="8"/>
    </row>
    <row r="351" spans="1:25" ht="13.5" thickTop="1" x14ac:dyDescent="0.2">
      <c r="A351" s="12"/>
      <c r="B351" s="12"/>
      <c r="C351" s="12"/>
      <c r="D351" s="12"/>
      <c r="E351" s="35"/>
      <c r="F351" s="35"/>
      <c r="G351" s="35"/>
      <c r="H351" s="35"/>
      <c r="I351" s="12"/>
      <c r="J351" s="16"/>
      <c r="K351" s="9"/>
      <c r="L351" s="8"/>
      <c r="Y351" s="8"/>
    </row>
    <row r="352" spans="1:25" x14ac:dyDescent="0.2">
      <c r="A352" s="42"/>
      <c r="B352" s="42"/>
      <c r="C352" s="42"/>
      <c r="D352" s="42"/>
      <c r="E352" s="42"/>
      <c r="F352" s="42"/>
      <c r="G352" s="42"/>
      <c r="H352" s="42"/>
      <c r="I352" s="42"/>
      <c r="J352" s="9"/>
      <c r="K352" s="9"/>
      <c r="L352" s="8"/>
      <c r="Y352" s="8"/>
    </row>
    <row r="353" spans="1:25" ht="13.5" customHeight="1" thickBot="1" x14ac:dyDescent="0.25">
      <c r="A353" s="9"/>
      <c r="B353" s="9"/>
      <c r="C353" s="9"/>
      <c r="D353" s="9"/>
      <c r="E353" s="9"/>
      <c r="F353" s="9"/>
      <c r="G353" s="9"/>
      <c r="H353" s="9"/>
      <c r="I353" s="9"/>
      <c r="J353" s="9"/>
      <c r="K353" s="9"/>
      <c r="L353" s="8"/>
      <c r="P353" s="96">
        <f>SUM(P1:P352)</f>
        <v>520</v>
      </c>
      <c r="Y353" s="8"/>
    </row>
    <row r="354" spans="1:25" ht="13.5" customHeight="1" thickTop="1" x14ac:dyDescent="0.2">
      <c r="A354" s="152" t="str">
        <f>IF(OR(H354="",H349=""),"",IF(AND(H354&gt;540,H349&lt;&gt;""),"Φαίνεται πως είσαι ένας maitre των διαλυμάτων!!..",IF(AND(H354&lt;300,H349&lt;&gt;""),"Πολύ φοβάμαι ότι αντί να λύσεις τα διαλύματα, μάλον διαλύθηκες από αυτά!!..",IF(AND(H349&lt;&gt;"",H354&gt;=300,H354&lt;440),"Χρειάζεται να διαβάσεις ακόμη πάααρα πολύ!!..","Με λίιιιγο περισσότερη προσπάθεια θα τα καταφέρεις πολύ καλύτερα"))))</f>
        <v/>
      </c>
      <c r="B354" s="152"/>
      <c r="C354" s="152"/>
      <c r="D354" s="152"/>
      <c r="E354" s="21"/>
      <c r="F354" s="132" t="s">
        <v>69</v>
      </c>
      <c r="G354" s="133"/>
      <c r="H354" s="136" t="str">
        <f>IF(AND(K347="",K328="",K307="",K279="",K255="",K232="",K215="",K198="",K176="",K162="",K148="",K127="",K113="",K90="",K32=""),"",SUM(K32:K347))</f>
        <v/>
      </c>
      <c r="I354" s="138" t="str">
        <f>IF(H354="","","στα 600")</f>
        <v/>
      </c>
      <c r="J354" s="139"/>
      <c r="K354" s="9"/>
      <c r="L354" s="8"/>
      <c r="P354" s="96"/>
      <c r="Y354" s="8"/>
    </row>
    <row r="355" spans="1:25" ht="13.5" thickBot="1" x14ac:dyDescent="0.25">
      <c r="A355" s="152"/>
      <c r="B355" s="152"/>
      <c r="C355" s="152"/>
      <c r="D355" s="152"/>
      <c r="E355" s="21"/>
      <c r="F355" s="134"/>
      <c r="G355" s="135"/>
      <c r="H355" s="137"/>
      <c r="I355" s="140"/>
      <c r="J355" s="141"/>
      <c r="K355" s="9"/>
      <c r="L355" s="8"/>
      <c r="P355" s="96"/>
      <c r="Y355" s="8"/>
    </row>
    <row r="356" spans="1:25" ht="14.25" thickTop="1" thickBot="1" x14ac:dyDescent="0.25">
      <c r="A356" s="152"/>
      <c r="B356" s="152"/>
      <c r="C356" s="152"/>
      <c r="D356" s="152"/>
      <c r="E356" s="21"/>
      <c r="F356" s="21"/>
      <c r="G356" s="21"/>
      <c r="H356" s="21"/>
      <c r="I356" s="21"/>
      <c r="J356" s="21"/>
      <c r="K356" s="9"/>
      <c r="L356" s="8"/>
      <c r="Y356" s="8"/>
    </row>
    <row r="357" spans="1:25" ht="13.5" customHeight="1" thickTop="1" x14ac:dyDescent="0.2">
      <c r="A357" s="152"/>
      <c r="B357" s="152"/>
      <c r="C357" s="152"/>
      <c r="D357" s="152"/>
      <c r="E357" s="21"/>
      <c r="F357" s="144" t="s">
        <v>72</v>
      </c>
      <c r="G357" s="145"/>
      <c r="H357" s="148" t="str">
        <f>IF(H354="","",H354/600)</f>
        <v/>
      </c>
      <c r="I357" s="149"/>
      <c r="J357" s="21"/>
      <c r="K357" s="9"/>
      <c r="L357" s="8"/>
      <c r="Y357" s="8"/>
    </row>
    <row r="358" spans="1:25" ht="13.5" customHeight="1" thickBot="1" x14ac:dyDescent="0.25">
      <c r="A358" s="152"/>
      <c r="B358" s="152"/>
      <c r="C358" s="152"/>
      <c r="D358" s="152"/>
      <c r="E358" s="21"/>
      <c r="F358" s="146"/>
      <c r="G358" s="147"/>
      <c r="H358" s="150"/>
      <c r="I358" s="151"/>
      <c r="J358" s="21"/>
      <c r="K358" s="9"/>
      <c r="L358" s="8"/>
      <c r="Y358" s="8"/>
    </row>
    <row r="359" spans="1:25" ht="13.5" thickTop="1" x14ac:dyDescent="0.2">
      <c r="A359" s="152"/>
      <c r="B359" s="152"/>
      <c r="C359" s="152"/>
      <c r="D359" s="152"/>
      <c r="E359" s="21"/>
      <c r="F359" s="21"/>
      <c r="G359" s="21"/>
      <c r="H359" s="21"/>
      <c r="I359" s="21"/>
      <c r="J359" s="21"/>
      <c r="K359" s="9"/>
      <c r="L359" s="8"/>
      <c r="Y359" s="8"/>
    </row>
    <row r="360" spans="1:25" ht="12.75" customHeight="1" x14ac:dyDescent="0.2">
      <c r="A360" s="142" t="s">
        <v>130</v>
      </c>
      <c r="B360" s="142"/>
      <c r="C360" s="142"/>
      <c r="D360" s="142"/>
      <c r="E360" s="142"/>
      <c r="F360" s="142"/>
      <c r="G360" s="142"/>
      <c r="H360" s="142"/>
      <c r="I360" s="142"/>
      <c r="J360" s="142"/>
      <c r="K360" s="142"/>
      <c r="L360" s="8"/>
      <c r="Y360" s="8"/>
    </row>
    <row r="361" spans="1:25" ht="12.75" customHeight="1" x14ac:dyDescent="0.2">
      <c r="A361" s="143"/>
      <c r="B361" s="143"/>
      <c r="C361" s="143"/>
      <c r="D361" s="143"/>
      <c r="E361" s="143"/>
      <c r="F361" s="143"/>
      <c r="G361" s="143"/>
      <c r="H361" s="143"/>
      <c r="I361" s="143"/>
      <c r="J361" s="143"/>
      <c r="K361" s="143"/>
      <c r="L361" s="8"/>
      <c r="Y361" s="8"/>
    </row>
    <row r="362" spans="1:25" ht="19.5" x14ac:dyDescent="0.2">
      <c r="A362" s="131" t="s">
        <v>167</v>
      </c>
      <c r="B362" s="131"/>
      <c r="C362" s="131"/>
      <c r="D362" s="131"/>
      <c r="E362" s="131"/>
      <c r="F362" s="131"/>
      <c r="G362" s="131"/>
      <c r="H362" s="131"/>
      <c r="I362" s="131"/>
      <c r="J362" s="131"/>
      <c r="K362" s="131"/>
      <c r="L362" s="8"/>
      <c r="M362" s="8"/>
      <c r="N362" s="8"/>
      <c r="O362" s="8"/>
      <c r="P362" s="8"/>
      <c r="Q362" s="8"/>
      <c r="R362" s="8"/>
      <c r="S362" s="8"/>
      <c r="T362" s="8"/>
      <c r="U362" s="8"/>
      <c r="V362" s="8"/>
      <c r="W362" s="8"/>
      <c r="X362" s="8"/>
      <c r="Y362" s="8"/>
    </row>
    <row r="364" spans="1:25" ht="14.1" customHeight="1" x14ac:dyDescent="0.2">
      <c r="A364" s="162" t="s">
        <v>211</v>
      </c>
      <c r="B364" s="162"/>
      <c r="C364" s="162"/>
      <c r="D364" s="162"/>
    </row>
    <row r="365" spans="1:25" ht="14.1" customHeight="1" x14ac:dyDescent="0.2">
      <c r="A365" s="163" t="s">
        <v>212</v>
      </c>
      <c r="B365" s="163"/>
      <c r="C365" s="163"/>
      <c r="D365" s="163"/>
    </row>
    <row r="366" spans="1:25" ht="18" x14ac:dyDescent="0.25">
      <c r="D366" s="43"/>
      <c r="H366" s="32"/>
    </row>
    <row r="368" spans="1:25" x14ac:dyDescent="0.2">
      <c r="E368" s="5"/>
    </row>
  </sheetData>
  <sheetProtection algorithmName="SHA-512" hashValue="YtHfroJs/Yix7j+yFVsWP+hQPpAjpaAbTm1PrEzBoym7bQnO5rjqZX8U3Rh0ZJqu+/+vovrwQYcNnP2bhyyEUw==" saltValue="mN2w3orVomgbvgSu/Xq6hQ==" spinCount="100000" sheet="1" objects="1" scenarios="1"/>
  <mergeCells count="331">
    <mergeCell ref="A364:D364"/>
    <mergeCell ref="A365:D365"/>
    <mergeCell ref="O100:X101"/>
    <mergeCell ref="S90:X90"/>
    <mergeCell ref="O95:X96"/>
    <mergeCell ref="O94:V94"/>
    <mergeCell ref="O97:X99"/>
    <mergeCell ref="W92:X92"/>
    <mergeCell ref="S91:X91"/>
    <mergeCell ref="R90:R91"/>
    <mergeCell ref="Q89:Q90"/>
    <mergeCell ref="Q271:X272"/>
    <mergeCell ref="Q262:S262"/>
    <mergeCell ref="Q263:X264"/>
    <mergeCell ref="Q265:W266"/>
    <mergeCell ref="Q267:W268"/>
    <mergeCell ref="P353:P355"/>
    <mergeCell ref="Q336:X337"/>
    <mergeCell ref="Q338:X339"/>
    <mergeCell ref="Q326:V326"/>
    <mergeCell ref="P328:P330"/>
    <mergeCell ref="Q269:W270"/>
    <mergeCell ref="Q335:S335"/>
    <mergeCell ref="Q319:S319"/>
    <mergeCell ref="O60:X61"/>
    <mergeCell ref="O63:X65"/>
    <mergeCell ref="P90:P91"/>
    <mergeCell ref="O62:X62"/>
    <mergeCell ref="O66:W66"/>
    <mergeCell ref="O85:X86"/>
    <mergeCell ref="O87:V87"/>
    <mergeCell ref="O78:X79"/>
    <mergeCell ref="R88:R89"/>
    <mergeCell ref="Q340:X341"/>
    <mergeCell ref="Q342:X343"/>
    <mergeCell ref="Q344:X346"/>
    <mergeCell ref="C326:G326"/>
    <mergeCell ref="D330:G330"/>
    <mergeCell ref="Q320:W321"/>
    <mergeCell ref="Q322:X322"/>
    <mergeCell ref="Q323:X325"/>
    <mergeCell ref="C324:G324"/>
    <mergeCell ref="E328:G328"/>
    <mergeCell ref="A362:K362"/>
    <mergeCell ref="F354:G355"/>
    <mergeCell ref="H354:H355"/>
    <mergeCell ref="I354:J355"/>
    <mergeCell ref="A360:K361"/>
    <mergeCell ref="F357:G358"/>
    <mergeCell ref="H357:I358"/>
    <mergeCell ref="A354:D359"/>
    <mergeCell ref="D318:E318"/>
    <mergeCell ref="G318:H318"/>
    <mergeCell ref="F319:F321"/>
    <mergeCell ref="D319:E322"/>
    <mergeCell ref="G319:H322"/>
    <mergeCell ref="K347:K349"/>
    <mergeCell ref="J347:J349"/>
    <mergeCell ref="E250:G250"/>
    <mergeCell ref="B238:I239"/>
    <mergeCell ref="D242:E242"/>
    <mergeCell ref="G242:H242"/>
    <mergeCell ref="F183:F184"/>
    <mergeCell ref="F190:F191"/>
    <mergeCell ref="G221:H222"/>
    <mergeCell ref="F222:F224"/>
    <mergeCell ref="D223:E226"/>
    <mergeCell ref="G223:H226"/>
    <mergeCell ref="D221:E222"/>
    <mergeCell ref="G204:H205"/>
    <mergeCell ref="F205:F207"/>
    <mergeCell ref="C211:G211"/>
    <mergeCell ref="D213:G213"/>
    <mergeCell ref="F26:G26"/>
    <mergeCell ref="F27:G27"/>
    <mergeCell ref="F28:G28"/>
    <mergeCell ref="B26:C26"/>
    <mergeCell ref="B27:C27"/>
    <mergeCell ref="D27:E27"/>
    <mergeCell ref="F79:G79"/>
    <mergeCell ref="F91:G91"/>
    <mergeCell ref="K232:K234"/>
    <mergeCell ref="D122:E122"/>
    <mergeCell ref="K127:K129"/>
    <mergeCell ref="D133:E133"/>
    <mergeCell ref="G133:H133"/>
    <mergeCell ref="J148:J150"/>
    <mergeCell ref="K90:K91"/>
    <mergeCell ref="F72:G72"/>
    <mergeCell ref="C74:I75"/>
    <mergeCell ref="D103:E103"/>
    <mergeCell ref="G103:H103"/>
    <mergeCell ref="D105:E105"/>
    <mergeCell ref="D115:G115"/>
    <mergeCell ref="C129:G129"/>
    <mergeCell ref="F134:F136"/>
    <mergeCell ref="D135:E135"/>
    <mergeCell ref="F19:G21"/>
    <mergeCell ref="B6:J14"/>
    <mergeCell ref="D22:E22"/>
    <mergeCell ref="D23:E23"/>
    <mergeCell ref="B22:C22"/>
    <mergeCell ref="B23:C23"/>
    <mergeCell ref="B19:C21"/>
    <mergeCell ref="B28:C28"/>
    <mergeCell ref="F67:G67"/>
    <mergeCell ref="C58:I59"/>
    <mergeCell ref="F61:G61"/>
    <mergeCell ref="B33:C33"/>
    <mergeCell ref="F32:G32"/>
    <mergeCell ref="F33:G33"/>
    <mergeCell ref="J32:J33"/>
    <mergeCell ref="D32:E32"/>
    <mergeCell ref="D33:E33"/>
    <mergeCell ref="B32:C32"/>
    <mergeCell ref="B29:C29"/>
    <mergeCell ref="D24:E24"/>
    <mergeCell ref="D25:E25"/>
    <mergeCell ref="D26:E26"/>
    <mergeCell ref="B24:C24"/>
    <mergeCell ref="B25:C25"/>
    <mergeCell ref="G135:H136"/>
    <mergeCell ref="D136:E136"/>
    <mergeCell ref="E127:G127"/>
    <mergeCell ref="C109:G109"/>
    <mergeCell ref="C111:G111"/>
    <mergeCell ref="E113:G113"/>
    <mergeCell ref="D106:E106"/>
    <mergeCell ref="G105:H106"/>
    <mergeCell ref="F104:F106"/>
    <mergeCell ref="D285:E285"/>
    <mergeCell ref="G285:H285"/>
    <mergeCell ref="G243:H246"/>
    <mergeCell ref="E251:G254"/>
    <mergeCell ref="D256:G257"/>
    <mergeCell ref="C275:G275"/>
    <mergeCell ref="D262:E265"/>
    <mergeCell ref="K148:K150"/>
    <mergeCell ref="C139:G139"/>
    <mergeCell ref="K162:K164"/>
    <mergeCell ref="D168:E168"/>
    <mergeCell ref="G168:H168"/>
    <mergeCell ref="E162:G162"/>
    <mergeCell ref="C164:G164"/>
    <mergeCell ref="J162:J164"/>
    <mergeCell ref="D185:E185"/>
    <mergeCell ref="D186:E189"/>
    <mergeCell ref="C160:G160"/>
    <mergeCell ref="F169:F171"/>
    <mergeCell ref="C174:G174"/>
    <mergeCell ref="E176:G176"/>
    <mergeCell ref="D169:E172"/>
    <mergeCell ref="G169:H172"/>
    <mergeCell ref="K198:K200"/>
    <mergeCell ref="P5:P6"/>
    <mergeCell ref="K307:K309"/>
    <mergeCell ref="P307:P309"/>
    <mergeCell ref="P162:P164"/>
    <mergeCell ref="P232:P234"/>
    <mergeCell ref="P7:P8"/>
    <mergeCell ref="P113:P115"/>
    <mergeCell ref="K113:K115"/>
    <mergeCell ref="K215:K217"/>
    <mergeCell ref="K279:K281"/>
    <mergeCell ref="P176:P178"/>
    <mergeCell ref="P198:P200"/>
    <mergeCell ref="K176:K178"/>
    <mergeCell ref="P215:P217"/>
    <mergeCell ref="O222:O223"/>
    <mergeCell ref="P127:P129"/>
    <mergeCell ref="O134:O135"/>
    <mergeCell ref="K255:K257"/>
    <mergeCell ref="M260:N261"/>
    <mergeCell ref="M262:N263"/>
    <mergeCell ref="O262:O263"/>
    <mergeCell ref="P255:P257"/>
    <mergeCell ref="O59:V59"/>
    <mergeCell ref="Q13:X14"/>
    <mergeCell ref="P347:P349"/>
    <mergeCell ref="M317:N318"/>
    <mergeCell ref="M319:N320"/>
    <mergeCell ref="M333:N334"/>
    <mergeCell ref="M335:N336"/>
    <mergeCell ref="O335:O336"/>
    <mergeCell ref="O319:O320"/>
    <mergeCell ref="K328:K330"/>
    <mergeCell ref="P279:P281"/>
    <mergeCell ref="G286:H289"/>
    <mergeCell ref="M132:N133"/>
    <mergeCell ref="M134:N135"/>
    <mergeCell ref="C299:G299"/>
    <mergeCell ref="C301:G301"/>
    <mergeCell ref="D154:E154"/>
    <mergeCell ref="G154:H154"/>
    <mergeCell ref="D156:E157"/>
    <mergeCell ref="C349:G349"/>
    <mergeCell ref="C340:G340"/>
    <mergeCell ref="C346:G347"/>
    <mergeCell ref="B313:I315"/>
    <mergeCell ref="E344:G344"/>
    <mergeCell ref="D334:E334"/>
    <mergeCell ref="G334:H334"/>
    <mergeCell ref="D335:E338"/>
    <mergeCell ref="F335:F337"/>
    <mergeCell ref="G335:H338"/>
    <mergeCell ref="C342:G342"/>
    <mergeCell ref="D261:E261"/>
    <mergeCell ref="G261:H261"/>
    <mergeCell ref="C281:G281"/>
    <mergeCell ref="E277:G277"/>
    <mergeCell ref="E279:G279"/>
    <mergeCell ref="D303:G303"/>
    <mergeCell ref="Q134:S134"/>
    <mergeCell ref="Q135:X136"/>
    <mergeCell ref="Q223:X224"/>
    <mergeCell ref="Q137:X138"/>
    <mergeCell ref="Q139:X140"/>
    <mergeCell ref="Q141:X143"/>
    <mergeCell ref="Q145:X147"/>
    <mergeCell ref="D198:G198"/>
    <mergeCell ref="D200:G200"/>
    <mergeCell ref="C145:G146"/>
    <mergeCell ref="C148:G150"/>
    <mergeCell ref="H148:H150"/>
    <mergeCell ref="D204:E205"/>
    <mergeCell ref="D206:E209"/>
    <mergeCell ref="G206:H209"/>
    <mergeCell ref="F155:F157"/>
    <mergeCell ref="G156:H157"/>
    <mergeCell ref="E215:G215"/>
    <mergeCell ref="C217:G217"/>
    <mergeCell ref="G188:H188"/>
    <mergeCell ref="G189:H192"/>
    <mergeCell ref="C178:G178"/>
    <mergeCell ref="G183:H186"/>
    <mergeCell ref="P148:P150"/>
    <mergeCell ref="Q246:X247"/>
    <mergeCell ref="Q248:X249"/>
    <mergeCell ref="M241:N242"/>
    <mergeCell ref="M243:N244"/>
    <mergeCell ref="O243:O244"/>
    <mergeCell ref="Q243:S243"/>
    <mergeCell ref="Q244:X245"/>
    <mergeCell ref="M220:N221"/>
    <mergeCell ref="M222:N223"/>
    <mergeCell ref="Q222:S222"/>
    <mergeCell ref="Q229:X231"/>
    <mergeCell ref="Q232:X232"/>
    <mergeCell ref="Q228:X228"/>
    <mergeCell ref="Q225:X227"/>
    <mergeCell ref="Q15:X16"/>
    <mergeCell ref="Q17:X19"/>
    <mergeCell ref="Q21:X22"/>
    <mergeCell ref="O23:X23"/>
    <mergeCell ref="O25:X26"/>
    <mergeCell ref="O24:X24"/>
    <mergeCell ref="O29:X30"/>
    <mergeCell ref="O38:X39"/>
    <mergeCell ref="O40:X41"/>
    <mergeCell ref="O47:X48"/>
    <mergeCell ref="O57:X58"/>
    <mergeCell ref="B16:I17"/>
    <mergeCell ref="C41:I43"/>
    <mergeCell ref="K32:K33"/>
    <mergeCell ref="F30:G30"/>
    <mergeCell ref="F31:G31"/>
    <mergeCell ref="B39:I39"/>
    <mergeCell ref="F46:G46"/>
    <mergeCell ref="C53:I54"/>
    <mergeCell ref="F56:G56"/>
    <mergeCell ref="F29:G29"/>
    <mergeCell ref="B30:C30"/>
    <mergeCell ref="B31:C31"/>
    <mergeCell ref="D30:E30"/>
    <mergeCell ref="D31:E31"/>
    <mergeCell ref="D19:E21"/>
    <mergeCell ref="D28:E28"/>
    <mergeCell ref="D29:E29"/>
    <mergeCell ref="F22:G22"/>
    <mergeCell ref="F23:G23"/>
    <mergeCell ref="F24:G24"/>
    <mergeCell ref="F25:G25"/>
    <mergeCell ref="C48:I49"/>
    <mergeCell ref="J307:J309"/>
    <mergeCell ref="J328:J330"/>
    <mergeCell ref="J176:J178"/>
    <mergeCell ref="J198:J200"/>
    <mergeCell ref="C194:I196"/>
    <mergeCell ref="C76:I77"/>
    <mergeCell ref="C63:I64"/>
    <mergeCell ref="C65:I65"/>
    <mergeCell ref="D119:E119"/>
    <mergeCell ref="G119:H119"/>
    <mergeCell ref="F120:F122"/>
    <mergeCell ref="C125:G125"/>
    <mergeCell ref="E143:G143"/>
    <mergeCell ref="C141:G141"/>
    <mergeCell ref="D305:G305"/>
    <mergeCell ref="C309:G309"/>
    <mergeCell ref="E294:G297"/>
    <mergeCell ref="D307:G307"/>
    <mergeCell ref="E293:G293"/>
    <mergeCell ref="D286:E289"/>
    <mergeCell ref="E228:G228"/>
    <mergeCell ref="C230:G230"/>
    <mergeCell ref="E232:G232"/>
    <mergeCell ref="B96:I101"/>
    <mergeCell ref="G4:I4"/>
    <mergeCell ref="A1:I3"/>
    <mergeCell ref="J255:J257"/>
    <mergeCell ref="J279:J281"/>
    <mergeCell ref="F45:G45"/>
    <mergeCell ref="J90:J91"/>
    <mergeCell ref="J113:J115"/>
    <mergeCell ref="J127:J129"/>
    <mergeCell ref="E51:G51"/>
    <mergeCell ref="C69:I70"/>
    <mergeCell ref="C86:I89"/>
    <mergeCell ref="C81:I82"/>
    <mergeCell ref="F84:G84"/>
    <mergeCell ref="C234:G234"/>
    <mergeCell ref="D243:E246"/>
    <mergeCell ref="G262:H265"/>
    <mergeCell ref="E269:G269"/>
    <mergeCell ref="E270:G273"/>
    <mergeCell ref="H256:H257"/>
    <mergeCell ref="D121:E121"/>
    <mergeCell ref="G182:H182"/>
    <mergeCell ref="J215:J217"/>
    <mergeCell ref="J232:J234"/>
    <mergeCell ref="G121:H122"/>
  </mergeCells>
  <phoneticPr fontId="0" type="noConversion"/>
  <hyperlinks>
    <hyperlink ref="A365:D365" location="'Test αξιολόγησης στα διαλύματα'!A1" display="… στην αρχή της σελίδας."/>
  </hyperlinks>
  <pageMargins left="0.75" right="0.75" top="1" bottom="1" header="0.5" footer="0.5"/>
  <pageSetup paperSize="9" orientation="portrait" r:id="rId1"/>
  <headerFooter alignWithMargins="0"/>
  <cellWatches>
    <cellWatch r="F179"/>
  </cellWatches>
  <ignoredErrors>
    <ignoredError sqref="F179" formula="1"/>
  </ignoredErrors>
  <drawing r:id="rId2"/>
  <legacyDrawing r:id="rId3"/>
  <oleObjects>
    <mc:AlternateContent xmlns:mc="http://schemas.openxmlformats.org/markup-compatibility/2006">
      <mc:Choice Requires="x14">
        <oleObject progId="PBrush" shapeId="1164" r:id="rId4">
          <objectPr defaultSize="0" autoPict="0" r:id="rId5">
            <anchor moveWithCells="1" sizeWithCells="1">
              <from>
                <xdr:col>9</xdr:col>
                <xdr:colOff>123825</xdr:colOff>
                <xdr:row>48</xdr:row>
                <xdr:rowOff>47625</xdr:rowOff>
              </from>
              <to>
                <xdr:col>10</xdr:col>
                <xdr:colOff>57150</xdr:colOff>
                <xdr:row>54</xdr:row>
                <xdr:rowOff>9525</xdr:rowOff>
              </to>
            </anchor>
          </objectPr>
        </oleObject>
      </mc:Choice>
      <mc:Fallback>
        <oleObject progId="PBrush" shapeId="1164" r:id="rId4"/>
      </mc:Fallback>
    </mc:AlternateContent>
    <mc:AlternateContent xmlns:mc="http://schemas.openxmlformats.org/markup-compatibility/2006">
      <mc:Choice Requires="x14">
        <oleObject progId="PBrush" shapeId="1162" r:id="rId6">
          <objectPr defaultSize="0" autoPict="0" r:id="rId7">
            <anchor moveWithCells="1" sizeWithCells="1">
              <from>
                <xdr:col>9</xdr:col>
                <xdr:colOff>171450</xdr:colOff>
                <xdr:row>24</xdr:row>
                <xdr:rowOff>85725</xdr:rowOff>
              </from>
              <to>
                <xdr:col>10</xdr:col>
                <xdr:colOff>219075</xdr:colOff>
                <xdr:row>29</xdr:row>
                <xdr:rowOff>57150</xdr:rowOff>
              </to>
            </anchor>
          </objectPr>
        </oleObject>
      </mc:Choice>
      <mc:Fallback>
        <oleObject progId="PBrush" shapeId="1162"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Test αξιολόγησης στα διαλύματα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touky</cp:lastModifiedBy>
  <dcterms:created xsi:type="dcterms:W3CDTF">1997-01-24T12:53:32Z</dcterms:created>
  <dcterms:modified xsi:type="dcterms:W3CDTF">2016-10-30T21:45:37Z</dcterms:modified>
</cp:coreProperties>
</file>