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hmto\OneDrive\Υπολογιστής\ΧΗΜΕΙΑ\Πανελλαδικές εξετάσεις Χημείας\ΠΑΝΕΛΛΑΔΙΚΕΣ ΕΞΕΤΑΣΕΙΣ ΧΗΜΕΙΑΣ Γ΄ ΕΛ ΘΕΤ. ΚΑΤ\ΘΕΜΑΤΑ ΠΑΝΕΛΛΑΔΙΚΩΝ ΕΞΕΤΑΣΕΩΝ ΧΗΜΕΙΑΣ 2000-2015\MTCH\ΦΤΔΝΤΡ\"/>
    </mc:Choice>
  </mc:AlternateContent>
  <bookViews>
    <workbookView xWindow="360" yWindow="330" windowWidth="9180" windowHeight="4310" tabRatio="594"/>
  </bookViews>
  <sheets>
    <sheet name="TOC2" sheetId="1" r:id="rId1"/>
  </sheets>
  <calcPr calcId="152511"/>
</workbook>
</file>

<file path=xl/calcChain.xml><?xml version="1.0" encoding="utf-8"?>
<calcChain xmlns="http://schemas.openxmlformats.org/spreadsheetml/2006/main">
  <c r="A388" i="1" l="1"/>
  <c r="A239" i="1"/>
  <c r="U259" i="1" l="1"/>
  <c r="U257" i="1"/>
  <c r="Q256" i="1"/>
  <c r="Q490" i="1"/>
  <c r="S479" i="1"/>
  <c r="T479" i="1"/>
  <c r="Q479" i="1"/>
  <c r="Q473" i="1"/>
  <c r="Q470" i="1"/>
  <c r="Q465" i="1"/>
  <c r="Q293" i="1"/>
  <c r="Q260" i="1"/>
  <c r="Q258" i="1"/>
  <c r="Q601" i="1"/>
  <c r="Q598" i="1"/>
  <c r="Q593" i="1"/>
  <c r="Q596" i="1"/>
  <c r="Q591" i="1"/>
  <c r="Q590" i="1"/>
  <c r="Q588" i="1"/>
  <c r="Q587" i="1"/>
  <c r="A624" i="1"/>
  <c r="F626" i="1" s="1"/>
  <c r="A613" i="1"/>
  <c r="D626" i="1" s="1"/>
  <c r="A616" i="1"/>
  <c r="E626" i="1" s="1"/>
  <c r="A605" i="1"/>
  <c r="A602" i="1"/>
  <c r="B626" i="1" s="1"/>
  <c r="A599" i="1"/>
  <c r="A626" i="1" s="1"/>
  <c r="Q272" i="1"/>
  <c r="E414" i="1"/>
  <c r="Q522" i="1"/>
  <c r="Q524" i="1"/>
  <c r="Q501" i="1"/>
  <c r="Q451" i="1"/>
  <c r="A579" i="1"/>
  <c r="I585" i="1" s="1"/>
  <c r="A570" i="1"/>
  <c r="F585" i="1" s="1"/>
  <c r="A436" i="1"/>
  <c r="I440" i="1" s="1"/>
  <c r="A383" i="1"/>
  <c r="F392" i="1" s="1"/>
  <c r="A332" i="1"/>
  <c r="B357" i="1" s="1"/>
  <c r="A335" i="1"/>
  <c r="C357" i="1" s="1"/>
  <c r="A354" i="1"/>
  <c r="H357" i="1" s="1"/>
  <c r="A349" i="1"/>
  <c r="G357" i="1" s="1"/>
  <c r="A295" i="1"/>
  <c r="H300" i="1" s="1"/>
  <c r="A288" i="1"/>
  <c r="F300" i="1" s="1"/>
  <c r="A234" i="1"/>
  <c r="L234" i="1" s="1"/>
  <c r="A247" i="1"/>
  <c r="L249" i="1" s="1"/>
  <c r="L242" i="1"/>
  <c r="H238" i="1" s="1"/>
  <c r="A216" i="1"/>
  <c r="L215" i="1" s="1"/>
  <c r="A226" i="1"/>
  <c r="L229" i="1" s="1"/>
  <c r="H22" i="1"/>
  <c r="L27" i="1" s="1"/>
  <c r="H33" i="1"/>
  <c r="L33" i="1" s="1"/>
  <c r="A54" i="1"/>
  <c r="G56" i="1" s="1"/>
  <c r="A44" i="1"/>
  <c r="B56" i="1" s="1"/>
  <c r="A46" i="1"/>
  <c r="C56" i="1" s="1"/>
  <c r="A48" i="1"/>
  <c r="D56" i="1" s="1"/>
  <c r="A50" i="1"/>
  <c r="E56" i="1" s="1"/>
  <c r="A52" i="1"/>
  <c r="F56" i="1" s="1"/>
  <c r="A511" i="1"/>
  <c r="A540" i="1" s="1"/>
  <c r="A518" i="1"/>
  <c r="C540" i="1" s="1"/>
  <c r="A515" i="1"/>
  <c r="B540" i="1" s="1"/>
  <c r="A521" i="1"/>
  <c r="D540" i="1" s="1"/>
  <c r="A524" i="1"/>
  <c r="E540" i="1" s="1"/>
  <c r="A527" i="1"/>
  <c r="F540" i="1" s="1"/>
  <c r="A531" i="1"/>
  <c r="G540" i="1" s="1"/>
  <c r="A534" i="1"/>
  <c r="H540" i="1" s="1"/>
  <c r="A538" i="1"/>
  <c r="I540" i="1" s="1"/>
  <c r="A460" i="1"/>
  <c r="B499" i="1" s="1"/>
  <c r="A464" i="1"/>
  <c r="C499" i="1" s="1"/>
  <c r="A468" i="1"/>
  <c r="D499" i="1" s="1"/>
  <c r="A472" i="1"/>
  <c r="E499" i="1" s="1"/>
  <c r="A476" i="1"/>
  <c r="F499" i="1" s="1"/>
  <c r="A480" i="1"/>
  <c r="G499" i="1" s="1"/>
  <c r="A484" i="1"/>
  <c r="B500" i="1" s="1"/>
  <c r="A488" i="1"/>
  <c r="C500" i="1" s="1"/>
  <c r="A491" i="1"/>
  <c r="D500" i="1" s="1"/>
  <c r="A494" i="1"/>
  <c r="E500" i="1" s="1"/>
  <c r="A497" i="1"/>
  <c r="F500" i="1" s="1"/>
  <c r="A272" i="1"/>
  <c r="B300" i="1" s="1"/>
  <c r="A279" i="1"/>
  <c r="A283" i="1"/>
  <c r="D300" i="1" s="1"/>
  <c r="A285" i="1"/>
  <c r="E300" i="1" s="1"/>
  <c r="A291" i="1"/>
  <c r="G300" i="1" s="1"/>
  <c r="A298" i="1"/>
  <c r="I300" i="1" s="1"/>
  <c r="C300" i="1"/>
  <c r="D178" i="1"/>
  <c r="D181" i="1" s="1"/>
  <c r="E178" i="1"/>
  <c r="E181" i="1" s="1"/>
  <c r="F178" i="1"/>
  <c r="F181" i="1" s="1"/>
  <c r="H178" i="1"/>
  <c r="H181" i="1" s="1"/>
  <c r="D179" i="1"/>
  <c r="D182" i="1" s="1"/>
  <c r="E179" i="1"/>
  <c r="E182" i="1" s="1"/>
  <c r="F179" i="1"/>
  <c r="F182" i="1" s="1"/>
  <c r="H179" i="1"/>
  <c r="H182" i="1" s="1"/>
  <c r="D180" i="1"/>
  <c r="D183" i="1" s="1"/>
  <c r="E180" i="1"/>
  <c r="E183" i="1" s="1"/>
  <c r="F180" i="1"/>
  <c r="F183" i="1" s="1"/>
  <c r="H180" i="1"/>
  <c r="H183" i="1" s="1"/>
  <c r="A63" i="1"/>
  <c r="B101" i="1" s="1"/>
  <c r="A72" i="1"/>
  <c r="C101" i="1" s="1"/>
  <c r="A82" i="1"/>
  <c r="D101" i="1" s="1"/>
  <c r="A92" i="1"/>
  <c r="E101" i="1" s="1"/>
  <c r="A113" i="1"/>
  <c r="B136" i="1" s="1"/>
  <c r="A117" i="1"/>
  <c r="C136" i="1" s="1"/>
  <c r="A121" i="1"/>
  <c r="D136" i="1" s="1"/>
  <c r="A125" i="1"/>
  <c r="E136" i="1" s="1"/>
  <c r="A129" i="1"/>
  <c r="F136" i="1" s="1"/>
  <c r="A133" i="1"/>
  <c r="G136" i="1" s="1"/>
  <c r="A148" i="1"/>
  <c r="B158" i="1" s="1"/>
  <c r="A152" i="1"/>
  <c r="C158" i="1" s="1"/>
  <c r="A156" i="1"/>
  <c r="D158" i="1" s="1"/>
  <c r="A195" i="1"/>
  <c r="B206" i="1" s="1"/>
  <c r="A199" i="1"/>
  <c r="C206" i="1" s="1"/>
  <c r="A203" i="1"/>
  <c r="D206" i="1" s="1"/>
  <c r="A220" i="1"/>
  <c r="L221" i="1" s="1"/>
  <c r="H219" i="1" s="1"/>
  <c r="A254" i="1"/>
  <c r="L257" i="1" s="1"/>
  <c r="A313" i="1"/>
  <c r="B322" i="1" s="1"/>
  <c r="A316" i="1"/>
  <c r="C322" i="1" s="1"/>
  <c r="A319" i="1"/>
  <c r="D322" i="1" s="1"/>
  <c r="A339" i="1"/>
  <c r="D357" i="1" s="1"/>
  <c r="A342" i="1"/>
  <c r="E357" i="1" s="1"/>
  <c r="A345" i="1"/>
  <c r="F357" i="1" s="1"/>
  <c r="A367" i="1"/>
  <c r="B392" i="1" s="1"/>
  <c r="A371" i="1"/>
  <c r="C392" i="1" s="1"/>
  <c r="A375" i="1"/>
  <c r="D392" i="1" s="1"/>
  <c r="A379" i="1"/>
  <c r="E392" i="1" s="1"/>
  <c r="G392" i="1"/>
  <c r="A403" i="1"/>
  <c r="B440" i="1" s="1"/>
  <c r="A407" i="1"/>
  <c r="C440" i="1" s="1"/>
  <c r="A416" i="1"/>
  <c r="D440" i="1" s="1"/>
  <c r="A419" i="1"/>
  <c r="E440" i="1" s="1"/>
  <c r="A423" i="1"/>
  <c r="F440" i="1" s="1"/>
  <c r="A427" i="1"/>
  <c r="G440" i="1" s="1"/>
  <c r="A431" i="1"/>
  <c r="H440" i="1" s="1"/>
  <c r="A553" i="1"/>
  <c r="A585" i="1" s="1"/>
  <c r="A556" i="1"/>
  <c r="B585" i="1" s="1"/>
  <c r="A559" i="1"/>
  <c r="C585" i="1" s="1"/>
  <c r="A563" i="1"/>
  <c r="D585" i="1" s="1"/>
  <c r="A566" i="1"/>
  <c r="E585" i="1" s="1"/>
  <c r="A573" i="1"/>
  <c r="G585" i="1" s="1"/>
  <c r="A576" i="1"/>
  <c r="H585" i="1" s="1"/>
  <c r="A582" i="1"/>
  <c r="J585" i="1" s="1"/>
  <c r="Q535" i="1"/>
  <c r="Q536" i="1"/>
  <c r="U536" i="1"/>
  <c r="U535" i="1"/>
  <c r="T533" i="1"/>
  <c r="T532" i="1"/>
  <c r="Q533" i="1"/>
  <c r="Q532" i="1"/>
  <c r="Q528" i="1"/>
  <c r="T529" i="1"/>
  <c r="Q530" i="1"/>
  <c r="Q529" i="1"/>
  <c r="T530" i="1"/>
  <c r="T528" i="1"/>
  <c r="T527" i="1"/>
  <c r="Q527" i="1"/>
  <c r="Q525" i="1"/>
  <c r="T525" i="1"/>
  <c r="T524" i="1"/>
  <c r="W532" i="1"/>
  <c r="V524" i="1"/>
  <c r="T535" i="1"/>
  <c r="S532" i="1"/>
  <c r="S529" i="1"/>
  <c r="S527" i="1"/>
  <c r="S524" i="1"/>
  <c r="Q517" i="1"/>
  <c r="Q515" i="1"/>
  <c r="Q512" i="1"/>
  <c r="Q508" i="1"/>
  <c r="Q505" i="1"/>
  <c r="Q502" i="1"/>
  <c r="A533" i="1"/>
  <c r="U482" i="1"/>
  <c r="Q482" i="1"/>
  <c r="S490" i="1"/>
  <c r="S487" i="1"/>
  <c r="T486" i="1"/>
  <c r="S486" i="1"/>
  <c r="S476" i="1"/>
  <c r="Q486" i="1"/>
  <c r="W482" i="1"/>
  <c r="U483" i="1"/>
  <c r="U485" i="1"/>
  <c r="Q483" i="1"/>
  <c r="T482" i="1"/>
  <c r="S481" i="1"/>
  <c r="T476" i="1"/>
  <c r="Q476" i="1"/>
  <c r="S477" i="1"/>
  <c r="Q481" i="1"/>
  <c r="Q477" i="1"/>
  <c r="Q487" i="1"/>
  <c r="Q462" i="1"/>
  <c r="Q459" i="1"/>
  <c r="Q455" i="1"/>
  <c r="Q452" i="1"/>
  <c r="T284" i="1"/>
  <c r="Q286" i="1"/>
  <c r="Q285" i="1"/>
  <c r="Q284" i="1"/>
  <c r="Q281" i="1"/>
  <c r="Q280" i="1"/>
  <c r="Q278" i="1"/>
  <c r="Q277" i="1"/>
  <c r="Q276" i="1"/>
  <c r="Q275" i="1"/>
  <c r="Q271" i="1"/>
  <c r="Q270" i="1"/>
  <c r="Q269" i="1"/>
  <c r="Q267" i="1"/>
  <c r="Q290" i="1"/>
  <c r="Q287" i="1"/>
  <c r="V284" i="1"/>
  <c r="Q264" i="1"/>
  <c r="Q263" i="1"/>
  <c r="Q238" i="1"/>
  <c r="Q255" i="1"/>
  <c r="Q251" i="1"/>
  <c r="Q249" i="1"/>
  <c r="Q247" i="1"/>
  <c r="Q244" i="1"/>
  <c r="Q242" i="1"/>
  <c r="Q239" i="1"/>
  <c r="Q169" i="1"/>
  <c r="Q173" i="1"/>
  <c r="Q172" i="1"/>
  <c r="Q171" i="1"/>
  <c r="V170" i="1"/>
  <c r="S170" i="1"/>
  <c r="Q170" i="1"/>
  <c r="X169" i="1"/>
  <c r="V169" i="1"/>
  <c r="W169" i="1"/>
  <c r="U169" i="1"/>
  <c r="S169" i="1"/>
  <c r="R169" i="1"/>
  <c r="Q167" i="1"/>
  <c r="Q164" i="1"/>
  <c r="Q163" i="1"/>
  <c r="Q161" i="1"/>
  <c r="Q160" i="1"/>
  <c r="K234" i="1" l="1"/>
  <c r="H233" i="1"/>
  <c r="K33" i="1"/>
  <c r="K27" i="1"/>
  <c r="K242" i="1"/>
  <c r="L174" i="1"/>
  <c r="L389" i="1"/>
  <c r="L170" i="1"/>
  <c r="K257" i="1"/>
  <c r="H253" i="1"/>
  <c r="L437" i="1"/>
  <c r="L354" i="1"/>
  <c r="L319" i="1"/>
  <c r="H313" i="1" s="1"/>
  <c r="L203" i="1"/>
  <c r="L155" i="1"/>
  <c r="K155" i="1" s="1"/>
  <c r="L133" i="1"/>
  <c r="I113" i="1" s="1"/>
  <c r="K133" i="1" s="1"/>
  <c r="L297" i="1"/>
  <c r="L496" i="1"/>
  <c r="H460" i="1" s="1"/>
  <c r="L537" i="1"/>
  <c r="L53" i="1"/>
  <c r="G44" i="1" s="1"/>
  <c r="K229" i="1"/>
  <c r="H225" i="1"/>
  <c r="K215" i="1"/>
  <c r="H215" i="1"/>
  <c r="H246" i="1"/>
  <c r="K249" i="1"/>
  <c r="K221" i="1"/>
  <c r="L582" i="1"/>
  <c r="H553" i="1" s="1"/>
  <c r="L98" i="1"/>
  <c r="G63" i="1" s="1"/>
  <c r="K98" i="1" s="1"/>
  <c r="L172" i="1"/>
  <c r="C626" i="1"/>
  <c r="L623" i="1" s="1"/>
  <c r="H599" i="1" s="1"/>
  <c r="K319" i="1" l="1"/>
  <c r="H148" i="1"/>
  <c r="K582" i="1"/>
  <c r="K53" i="1"/>
  <c r="H367" i="1"/>
  <c r="K389" i="1"/>
  <c r="K496" i="1"/>
  <c r="K537" i="1"/>
  <c r="H511" i="1"/>
  <c r="H272" i="1"/>
  <c r="K297" i="1"/>
  <c r="H403" i="1"/>
  <c r="K437" i="1"/>
  <c r="H195" i="1"/>
  <c r="K203" i="1"/>
  <c r="H332" i="1"/>
  <c r="K354" i="1"/>
  <c r="K172" i="1"/>
  <c r="M175" i="1"/>
  <c r="D176" i="1" s="1"/>
  <c r="K174" i="1"/>
  <c r="K170" i="1"/>
  <c r="K623" i="1"/>
  <c r="I629" i="1"/>
  <c r="K633" i="1" s="1"/>
  <c r="K629" i="1" l="1"/>
  <c r="B628" i="1"/>
  <c r="H633" i="1"/>
  <c r="G629" i="1"/>
</calcChain>
</file>

<file path=xl/comments1.xml><?xml version="1.0" encoding="utf-8"?>
<comments xmlns="http://schemas.openxmlformats.org/spreadsheetml/2006/main">
  <authors>
    <author>. .</author>
    <author>MINAS</author>
    <author>ΜΗΝΑΣ</author>
  </authors>
  <commentList>
    <comment ref="B139" authorId="0" shapeId="0">
      <text>
        <r>
          <rPr>
            <sz val="8"/>
            <color indexed="81"/>
            <rFont val="Tahoma"/>
            <family val="2"/>
            <charset val="161"/>
          </rPr>
          <t xml:space="preserve">
Οι </t>
        </r>
        <r>
          <rPr>
            <b/>
            <sz val="8"/>
            <color indexed="81"/>
            <rFont val="Tahoma"/>
            <family val="2"/>
          </rPr>
          <t>σχετικές ατομικές μάζες</t>
        </r>
        <r>
          <rPr>
            <sz val="8"/>
            <color indexed="81"/>
            <rFont val="Tahoma"/>
            <family val="2"/>
            <charset val="161"/>
          </rPr>
          <t xml:space="preserve"> </t>
        </r>
        <r>
          <rPr>
            <b/>
            <sz val="8"/>
            <color indexed="81"/>
            <rFont val="Tahoma"/>
            <family val="2"/>
          </rPr>
          <t>(A</t>
        </r>
        <r>
          <rPr>
            <b/>
            <vertAlign val="subscript"/>
            <sz val="10"/>
            <color indexed="81"/>
            <rFont val="Tahoma"/>
            <family val="2"/>
          </rPr>
          <t>r</t>
        </r>
        <r>
          <rPr>
            <b/>
            <sz val="8"/>
            <color indexed="81"/>
            <rFont val="Tahoma"/>
            <family val="2"/>
          </rPr>
          <t>),</t>
        </r>
        <r>
          <rPr>
            <sz val="8"/>
            <color indexed="81"/>
            <rFont val="Tahoma"/>
            <family val="2"/>
          </rPr>
          <t xml:space="preserve"> </t>
        </r>
        <r>
          <rPr>
            <sz val="8"/>
            <color indexed="81"/>
            <rFont val="Tahoma"/>
            <family val="2"/>
            <charset val="161"/>
          </rPr>
          <t>των διαφόρων στοιχείων, να θεωρούνται δεδομένες για τους διάφορους υπολογισμούς.</t>
        </r>
      </text>
    </comment>
    <comment ref="B148" authorId="0" shapeId="0">
      <text>
        <r>
          <rPr>
            <sz val="8"/>
            <color indexed="8"/>
            <rFont val="Tahoma"/>
            <family val="2"/>
            <charset val="161"/>
          </rPr>
          <t xml:space="preserve">
Οι απαντήσεις στα κελιά </t>
        </r>
        <r>
          <rPr>
            <b/>
            <sz val="8"/>
            <color indexed="8"/>
            <rFont val="Tahoma"/>
            <family val="2"/>
            <charset val="161"/>
          </rPr>
          <t xml:space="preserve">F148 </t>
        </r>
        <r>
          <rPr>
            <sz val="8"/>
            <color indexed="8"/>
            <rFont val="Tahoma"/>
            <family val="2"/>
            <charset val="161"/>
          </rPr>
          <t xml:space="preserve">και </t>
        </r>
        <r>
          <rPr>
            <b/>
            <sz val="8"/>
            <color indexed="8"/>
            <rFont val="Tahoma"/>
            <family val="2"/>
            <charset val="161"/>
          </rPr>
          <t>F152</t>
        </r>
        <r>
          <rPr>
            <sz val="8"/>
            <color indexed="8"/>
            <rFont val="Tahoma"/>
            <family val="2"/>
            <charset val="161"/>
          </rPr>
          <t xml:space="preserve"> είναι ακέ-ραιοι αριθμοί.
</t>
        </r>
      </text>
    </comment>
    <comment ref="B156" authorId="0" shapeId="0">
      <text>
        <r>
          <rPr>
            <sz val="8"/>
            <color indexed="81"/>
            <rFont val="Tahoma"/>
            <family val="2"/>
            <charset val="161"/>
          </rPr>
          <t xml:space="preserve">
Η ονομασία των πιθανών αλκοολών, που είναι δύο, να γραφεί στα κελιά </t>
        </r>
        <r>
          <rPr>
            <b/>
            <sz val="8"/>
            <color indexed="81"/>
            <rFont val="Tahoma"/>
            <family val="2"/>
          </rPr>
          <t>F156</t>
        </r>
        <r>
          <rPr>
            <sz val="8"/>
            <color indexed="81"/>
            <rFont val="Tahoma"/>
            <family val="2"/>
            <charset val="161"/>
          </rPr>
          <t xml:space="preserve"> και </t>
        </r>
        <r>
          <rPr>
            <b/>
            <sz val="8"/>
            <color indexed="81"/>
            <rFont val="Tahoma"/>
            <family val="2"/>
          </rPr>
          <t>F157</t>
        </r>
        <r>
          <rPr>
            <sz val="8"/>
            <color indexed="81"/>
            <rFont val="Tahoma"/>
            <family val="2"/>
            <charset val="161"/>
          </rPr>
          <t xml:space="preserve"> με </t>
        </r>
        <r>
          <rPr>
            <b/>
            <sz val="8"/>
            <color indexed="81"/>
            <rFont val="Tahoma"/>
            <family val="2"/>
          </rPr>
          <t>ΚΕΦΑ-ΛΑΙΑ ΕΛΛΗΝΙΚΑ</t>
        </r>
        <r>
          <rPr>
            <sz val="8"/>
            <color indexed="81"/>
            <rFont val="Tahoma"/>
            <family val="2"/>
            <charset val="161"/>
          </rPr>
          <t xml:space="preserve"> γράμματα. Αν στην ονομασία περιέχεται κάποιος αριθμός, αυτός να συνδέεται με το υπόλοιπο μέρος του ονόματος με παύλα, π.χ.            </t>
        </r>
        <r>
          <rPr>
            <b/>
            <sz val="8"/>
            <color indexed="81"/>
            <rFont val="Tahoma"/>
            <family val="2"/>
          </rPr>
          <t xml:space="preserve">2-ΒΟΥΤΑΝΟΛΗ. </t>
        </r>
      </text>
    </comment>
    <comment ref="M160" authorId="0" shapeId="0">
      <text>
        <r>
          <rPr>
            <sz val="8"/>
            <color indexed="8"/>
            <rFont val="Tahoma"/>
            <family val="2"/>
            <charset val="161"/>
          </rPr>
          <t xml:space="preserve">
Η λύση του προβλήματος θα εμφανιστεί στο διπλανό χώ- ρο, αν στο κελί </t>
        </r>
        <r>
          <rPr>
            <b/>
            <sz val="8"/>
            <color indexed="8"/>
            <rFont val="Tahoma"/>
            <family val="2"/>
            <charset val="161"/>
          </rPr>
          <t xml:space="preserve">M163 </t>
        </r>
        <r>
          <rPr>
            <sz val="8"/>
            <color indexed="8"/>
            <rFont val="Tahoma"/>
            <family val="2"/>
            <charset val="161"/>
          </rPr>
          <t xml:space="preserve">γρά- ψεις τη λέξη </t>
        </r>
        <r>
          <rPr>
            <b/>
            <sz val="8"/>
            <color indexed="8"/>
            <rFont val="Tahoma"/>
            <family val="2"/>
            <charset val="161"/>
          </rPr>
          <t>"ναι".</t>
        </r>
      </text>
    </comment>
    <comment ref="M238" authorId="0" shapeId="0">
      <text>
        <r>
          <rPr>
            <sz val="8"/>
            <color indexed="8"/>
            <rFont val="Tahoma"/>
            <family val="2"/>
            <charset val="161"/>
          </rPr>
          <t xml:space="preserve">
Η λύση του προβλήματος θα εμφανιστεί στο διπλανό χώ- ρο, αν στο κελί </t>
        </r>
        <r>
          <rPr>
            <b/>
            <sz val="8"/>
            <color indexed="8"/>
            <rFont val="Tahoma"/>
            <family val="2"/>
            <charset val="161"/>
          </rPr>
          <t xml:space="preserve">M241 </t>
        </r>
        <r>
          <rPr>
            <sz val="8"/>
            <color indexed="8"/>
            <rFont val="Tahoma"/>
            <family val="2"/>
            <charset val="161"/>
          </rPr>
          <t xml:space="preserve">γρά- ψεις τη λέξη </t>
        </r>
        <r>
          <rPr>
            <b/>
            <sz val="8"/>
            <color indexed="8"/>
            <rFont val="Tahoma"/>
            <family val="2"/>
            <charset val="161"/>
          </rPr>
          <t>"ναι".</t>
        </r>
      </text>
    </comment>
    <comment ref="M263" authorId="0" shapeId="0">
      <text>
        <r>
          <rPr>
            <sz val="8"/>
            <color indexed="8"/>
            <rFont val="Tahoma"/>
            <family val="2"/>
            <charset val="161"/>
          </rPr>
          <t xml:space="preserve">
Η λύση του προβλήματος θα εμφανιστεί στο διπλανό χώ- ρο, αν στο κελί </t>
        </r>
        <r>
          <rPr>
            <b/>
            <sz val="8"/>
            <color indexed="8"/>
            <rFont val="Tahoma"/>
            <family val="2"/>
            <charset val="161"/>
          </rPr>
          <t xml:space="preserve">M266 </t>
        </r>
        <r>
          <rPr>
            <sz val="8"/>
            <color indexed="8"/>
            <rFont val="Tahoma"/>
            <family val="2"/>
            <charset val="161"/>
          </rPr>
          <t xml:space="preserve">γρά- ψεις τη λέξη </t>
        </r>
        <r>
          <rPr>
            <b/>
            <sz val="8"/>
            <color indexed="8"/>
            <rFont val="Tahoma"/>
            <family val="2"/>
            <charset val="161"/>
          </rPr>
          <t>"ναι".</t>
        </r>
      </text>
    </comment>
    <comment ref="B279" authorId="0" shapeId="0">
      <text>
        <r>
          <rPr>
            <sz val="8"/>
            <color indexed="8"/>
            <rFont val="Tahoma"/>
            <family val="2"/>
            <charset val="161"/>
          </rPr>
          <t xml:space="preserve">
Η απάντηση στο κελί </t>
        </r>
        <r>
          <rPr>
            <b/>
            <sz val="8"/>
            <color indexed="8"/>
            <rFont val="Tahoma"/>
            <family val="2"/>
            <charset val="161"/>
          </rPr>
          <t>F279</t>
        </r>
        <r>
          <rPr>
            <sz val="8"/>
            <color indexed="8"/>
            <rFont val="Tahoma"/>
            <family val="2"/>
            <charset val="161"/>
          </rPr>
          <t xml:space="preserve"> είναι ακέραιος αριθμός. Ομοίως και στα κελιά </t>
        </r>
        <r>
          <rPr>
            <b/>
            <sz val="8"/>
            <color indexed="8"/>
            <rFont val="Tahoma"/>
            <family val="2"/>
            <charset val="161"/>
          </rPr>
          <t>G283</t>
        </r>
        <r>
          <rPr>
            <sz val="8"/>
            <color indexed="8"/>
            <rFont val="Tahoma"/>
            <family val="2"/>
            <charset val="161"/>
          </rPr>
          <t xml:space="preserve"> και </t>
        </r>
        <r>
          <rPr>
            <b/>
            <sz val="8"/>
            <color indexed="8"/>
            <rFont val="Tahoma"/>
            <family val="2"/>
            <charset val="161"/>
          </rPr>
          <t>G285.</t>
        </r>
      </text>
    </comment>
    <comment ref="B288" authorId="0" shapeId="0">
      <text>
        <r>
          <rPr>
            <sz val="8"/>
            <color indexed="8"/>
            <rFont val="Tahoma"/>
            <family val="2"/>
            <charset val="161"/>
          </rPr>
          <t xml:space="preserve">
Ο ζητούμενος ΜΤ πρέπει να αναγραφεί στο κελί </t>
        </r>
        <r>
          <rPr>
            <b/>
            <sz val="8"/>
            <color indexed="8"/>
            <rFont val="Tahoma"/>
            <family val="2"/>
            <charset val="161"/>
          </rPr>
          <t>F288,</t>
        </r>
        <r>
          <rPr>
            <sz val="8"/>
            <color indexed="8"/>
            <rFont val="Tahoma"/>
            <family val="2"/>
            <charset val="161"/>
          </rPr>
          <t xml:space="preserve"> με </t>
        </r>
        <r>
          <rPr>
            <b/>
            <sz val="8"/>
            <color indexed="8"/>
            <rFont val="Tahoma"/>
            <family val="2"/>
            <charset val="161"/>
          </rPr>
          <t>λατινικά γράμματα.</t>
        </r>
        <r>
          <rPr>
            <sz val="8"/>
            <color indexed="8"/>
            <rFont val="Tahoma"/>
            <family val="2"/>
            <charset val="161"/>
          </rPr>
          <t xml:space="preserve"> Οι αριθμητικοί δείκτες του τύπου δεν είναι δυνατό να εμφανιστούν σε θέση "δείκτη", επειδή η συγκεκριμένη εφαρμογή είναι προστατευμένη. Για παράδειγμα ο ΜΤ του </t>
        </r>
        <r>
          <rPr>
            <b/>
            <sz val="8"/>
            <color indexed="8"/>
            <rFont val="Tahoma"/>
            <family val="2"/>
            <charset val="161"/>
          </rPr>
          <t>προπανίου</t>
        </r>
        <r>
          <rPr>
            <sz val="8"/>
            <color indexed="8"/>
            <rFont val="Tahoma"/>
            <family val="2"/>
            <charset val="161"/>
          </rPr>
          <t xml:space="preserve"> θα γραφεί απλά... </t>
        </r>
        <r>
          <rPr>
            <b/>
            <sz val="8"/>
            <color indexed="8"/>
            <rFont val="Tahoma"/>
            <family val="2"/>
            <charset val="161"/>
          </rPr>
          <t>C3H8.</t>
        </r>
      </text>
    </comment>
    <comment ref="B291" authorId="1" shapeId="0">
      <text>
        <r>
          <rPr>
            <sz val="8"/>
            <color indexed="8"/>
            <rFont val="Tahoma"/>
            <family val="2"/>
            <charset val="161"/>
          </rPr>
          <t xml:space="preserve">
Σε </t>
        </r>
        <r>
          <rPr>
            <b/>
            <sz val="8"/>
            <color indexed="8"/>
            <rFont val="Tahoma"/>
            <family val="2"/>
            <charset val="161"/>
          </rPr>
          <t>ένα</t>
        </r>
        <r>
          <rPr>
            <sz val="8"/>
            <color indexed="8"/>
            <rFont val="Tahoma"/>
            <family val="2"/>
            <charset val="161"/>
          </rPr>
          <t xml:space="preserve"> από τα κελιά </t>
        </r>
        <r>
          <rPr>
            <b/>
            <sz val="8"/>
            <color indexed="8"/>
            <rFont val="Tahoma"/>
            <family val="2"/>
            <charset val="161"/>
          </rPr>
          <t>G291, G292</t>
        </r>
        <r>
          <rPr>
            <sz val="8"/>
            <color indexed="8"/>
            <rFont val="Tahoma"/>
            <family val="2"/>
            <charset val="161"/>
          </rPr>
          <t xml:space="preserve"> και </t>
        </r>
        <r>
          <rPr>
            <b/>
            <sz val="8"/>
            <color indexed="8"/>
            <rFont val="Tahoma"/>
            <family val="2"/>
            <charset val="161"/>
          </rPr>
          <t>G293,</t>
        </r>
        <r>
          <rPr>
            <sz val="8"/>
            <color indexed="8"/>
            <rFont val="Tahoma"/>
            <family val="2"/>
            <charset val="161"/>
          </rPr>
          <t xml:space="preserve"> θα πρέπει να γραφεί το γράμμα </t>
        </r>
        <r>
          <rPr>
            <b/>
            <sz val="8"/>
            <color indexed="8"/>
            <rFont val="Tahoma"/>
            <family val="2"/>
            <charset val="161"/>
          </rPr>
          <t>"Σ"</t>
        </r>
        <r>
          <rPr>
            <sz val="8"/>
            <color indexed="8"/>
            <rFont val="Tahoma"/>
            <family val="2"/>
            <charset val="161"/>
          </rPr>
          <t xml:space="preserve"> (σωστό).</t>
        </r>
      </text>
    </comment>
    <comment ref="B295" authorId="0" shapeId="0">
      <text>
        <r>
          <rPr>
            <sz val="8"/>
            <color indexed="8"/>
            <rFont val="Tahoma"/>
            <family val="2"/>
            <charset val="161"/>
          </rPr>
          <t xml:space="preserve">
Στο κελί </t>
        </r>
        <r>
          <rPr>
            <b/>
            <sz val="8"/>
            <color indexed="8"/>
            <rFont val="Tahoma"/>
            <family val="2"/>
            <charset val="161"/>
          </rPr>
          <t xml:space="preserve">F295 </t>
        </r>
        <r>
          <rPr>
            <sz val="8"/>
            <color indexed="8"/>
            <rFont val="Tahoma"/>
            <family val="2"/>
            <charset val="161"/>
          </rPr>
          <t xml:space="preserve">να γραφεί η ονομασία κατά </t>
        </r>
        <r>
          <rPr>
            <b/>
            <sz val="8"/>
            <color indexed="8"/>
            <rFont val="Tahoma"/>
            <family val="2"/>
            <charset val="161"/>
          </rPr>
          <t>IUPAC</t>
        </r>
        <r>
          <rPr>
            <sz val="8"/>
            <color indexed="8"/>
            <rFont val="Tahoma"/>
            <family val="2"/>
            <charset val="161"/>
          </rPr>
          <t xml:space="preserve"> της αλκοόλης </t>
        </r>
        <r>
          <rPr>
            <b/>
            <sz val="8"/>
            <color indexed="8"/>
            <rFont val="Tahoma"/>
            <family val="2"/>
            <charset val="161"/>
          </rPr>
          <t xml:space="preserve">Α, </t>
        </r>
        <r>
          <rPr>
            <sz val="8"/>
            <color indexed="8"/>
            <rFont val="Tahoma"/>
            <family val="2"/>
            <charset val="161"/>
          </rPr>
          <t xml:space="preserve">με </t>
        </r>
        <r>
          <rPr>
            <b/>
            <sz val="8"/>
            <color indexed="8"/>
            <rFont val="Tahoma"/>
            <family val="2"/>
            <charset val="161"/>
          </rPr>
          <t>ΚΕΦΑΛΑΙΑ ΕΛΛΗ-ΝΙΚΑ</t>
        </r>
        <r>
          <rPr>
            <sz val="8"/>
            <color indexed="8"/>
            <rFont val="Tahoma"/>
            <family val="2"/>
            <charset val="161"/>
          </rPr>
          <t xml:space="preserve"> γράμματα και αν απαιτείται η αναγραφή κάποιου αριθμού, αυτός να συνδέεται με το υπόλοιπο μέρος του ονόματος με παύλα.</t>
        </r>
      </text>
    </comment>
    <comment ref="B298" authorId="0" shapeId="0">
      <text>
        <r>
          <rPr>
            <sz val="8"/>
            <color indexed="8"/>
            <rFont val="Tahoma"/>
            <family val="2"/>
            <charset val="161"/>
          </rPr>
          <t xml:space="preserve">
Στο κελί </t>
        </r>
        <r>
          <rPr>
            <b/>
            <sz val="8"/>
            <color indexed="8"/>
            <rFont val="Tahoma"/>
            <family val="2"/>
            <charset val="161"/>
          </rPr>
          <t xml:space="preserve">F298 </t>
        </r>
        <r>
          <rPr>
            <sz val="8"/>
            <color indexed="8"/>
            <rFont val="Tahoma"/>
            <family val="2"/>
            <charset val="161"/>
          </rPr>
          <t xml:space="preserve">να γραφεί η ονομασία κατά </t>
        </r>
        <r>
          <rPr>
            <b/>
            <sz val="8"/>
            <color indexed="8"/>
            <rFont val="Tahoma"/>
            <family val="2"/>
            <charset val="161"/>
          </rPr>
          <t>IUPAC</t>
        </r>
        <r>
          <rPr>
            <sz val="8"/>
            <color indexed="8"/>
            <rFont val="Tahoma"/>
            <family val="2"/>
            <charset val="161"/>
          </rPr>
          <t xml:space="preserve"> της ένωσης </t>
        </r>
        <r>
          <rPr>
            <b/>
            <sz val="8"/>
            <color indexed="8"/>
            <rFont val="Tahoma"/>
            <family val="2"/>
            <charset val="161"/>
          </rPr>
          <t xml:space="preserve">Β, </t>
        </r>
        <r>
          <rPr>
            <sz val="8"/>
            <color indexed="8"/>
            <rFont val="Tahoma"/>
            <family val="2"/>
            <charset val="161"/>
          </rPr>
          <t xml:space="preserve">με </t>
        </r>
        <r>
          <rPr>
            <b/>
            <sz val="8"/>
            <color indexed="8"/>
            <rFont val="Tahoma"/>
            <family val="2"/>
            <charset val="161"/>
          </rPr>
          <t>ΚΕΦΑΛΑΙΑ ΕΛΛΗ-ΝΙΚΑ</t>
        </r>
        <r>
          <rPr>
            <sz val="8"/>
            <color indexed="8"/>
            <rFont val="Tahoma"/>
            <family val="2"/>
            <charset val="161"/>
          </rPr>
          <t xml:space="preserve"> γράμματα και αν απαιτείται η αναγραφή κάποιου αριθμού, αυτός να συνδέεται με το υπόλοιπο μέρος του ονόματος με παύλα.</t>
        </r>
      </text>
    </comment>
    <comment ref="B367" authorId="0" shapeId="0">
      <text>
        <r>
          <rPr>
            <sz val="8"/>
            <color indexed="8"/>
            <rFont val="Tahoma"/>
            <family val="2"/>
            <charset val="161"/>
          </rPr>
          <t xml:space="preserve">
Από τις τρεις επιλογές που δίνονται για την ταυτότητα της ένωσης </t>
        </r>
        <r>
          <rPr>
            <b/>
            <sz val="8"/>
            <color indexed="8"/>
            <rFont val="Tahoma"/>
            <family val="2"/>
            <charset val="161"/>
          </rPr>
          <t xml:space="preserve">Γ, </t>
        </r>
        <r>
          <rPr>
            <sz val="8"/>
            <color indexed="8"/>
            <rFont val="Tahoma"/>
            <family val="2"/>
            <charset val="161"/>
          </rPr>
          <t xml:space="preserve">να επιλεγεί η κατά τη γνώμη σου ορθή, αναγράφωντας </t>
        </r>
        <r>
          <rPr>
            <b/>
            <sz val="8"/>
            <color indexed="8"/>
            <rFont val="Tahoma"/>
            <family val="2"/>
            <charset val="161"/>
          </rPr>
          <t>"Σ"</t>
        </r>
        <r>
          <rPr>
            <sz val="8"/>
            <color indexed="8"/>
            <rFont val="Tahoma"/>
            <family val="2"/>
            <charset val="161"/>
          </rPr>
          <t xml:space="preserve"> στο διπλανό κελί. </t>
        </r>
      </text>
    </comment>
    <comment ref="B379" authorId="0" shapeId="0">
      <text>
        <r>
          <rPr>
            <sz val="8"/>
            <color indexed="8"/>
            <rFont val="Tahoma"/>
            <family val="2"/>
            <charset val="161"/>
          </rPr>
          <t xml:space="preserve">
Από τις τρεις επιλογές που δίνονται για την ένωση</t>
        </r>
        <r>
          <rPr>
            <b/>
            <sz val="8"/>
            <color indexed="8"/>
            <rFont val="Tahoma"/>
            <family val="2"/>
            <charset val="161"/>
          </rPr>
          <t xml:space="preserve"> Α, </t>
        </r>
        <r>
          <rPr>
            <sz val="8"/>
            <color indexed="8"/>
            <rFont val="Tahoma"/>
            <family val="2"/>
            <charset val="161"/>
          </rPr>
          <t xml:space="preserve">να επιλεγεί η κατά τη γνώμη σου ορθή, αναγράφωντας </t>
        </r>
        <r>
          <rPr>
            <b/>
            <sz val="8"/>
            <color indexed="8"/>
            <rFont val="Tahoma"/>
            <family val="2"/>
            <charset val="161"/>
          </rPr>
          <t>"Σ"</t>
        </r>
        <r>
          <rPr>
            <sz val="8"/>
            <color indexed="8"/>
            <rFont val="Tahoma"/>
            <family val="2"/>
            <charset val="161"/>
          </rPr>
          <t xml:space="preserve"> στο διπλανό κελί. </t>
        </r>
      </text>
    </comment>
    <comment ref="B383" authorId="0" shapeId="0">
      <text>
        <r>
          <rPr>
            <sz val="8"/>
            <color indexed="8"/>
            <rFont val="Tahoma"/>
            <family val="2"/>
            <charset val="161"/>
          </rPr>
          <t xml:space="preserve">
Αν στη ζητούμενη ονομασία είναι απαραίτητο να αναγρα-φεί κάποιος αριθμός, αυτός να συνδέεται με το υπόλοιπο μέρος της ονοαμασίας με παύλες. Το ίδιο να γίνει και για την περίπτωση κάποιας διακλάδωσης της ανθρακικής α-λυσίδας, π.χ. </t>
        </r>
        <r>
          <rPr>
            <b/>
            <sz val="8"/>
            <color indexed="8"/>
            <rFont val="Tahoma"/>
            <family val="2"/>
            <charset val="161"/>
          </rPr>
          <t>3-ΜΕΘΥΛΟ-1-ΠΕΝΤΑΝΟΛΗ.</t>
        </r>
      </text>
    </comment>
    <comment ref="B403" authorId="0" shapeId="0">
      <text>
        <r>
          <rPr>
            <sz val="8"/>
            <color indexed="8"/>
            <rFont val="Tahoma"/>
            <family val="2"/>
            <charset val="161"/>
          </rPr>
          <t xml:space="preserve">
Από τις τρεις επιλογές που δίνονται για την ταυτότητα της ένωσης </t>
        </r>
        <r>
          <rPr>
            <b/>
            <sz val="8"/>
            <color indexed="8"/>
            <rFont val="Tahoma"/>
            <family val="2"/>
            <charset val="161"/>
          </rPr>
          <t xml:space="preserve">Β, </t>
        </r>
        <r>
          <rPr>
            <sz val="8"/>
            <color indexed="8"/>
            <rFont val="Tahoma"/>
            <family val="2"/>
            <charset val="161"/>
          </rPr>
          <t xml:space="preserve">να επιλεγεί η κατά τη γνώμη σου ορθή, αναγράφωντας </t>
        </r>
        <r>
          <rPr>
            <b/>
            <sz val="8"/>
            <color indexed="8"/>
            <rFont val="Tahoma"/>
            <family val="2"/>
            <charset val="161"/>
          </rPr>
          <t>"Σ"</t>
        </r>
        <r>
          <rPr>
            <sz val="8"/>
            <color indexed="8"/>
            <rFont val="Tahoma"/>
            <family val="2"/>
            <charset val="161"/>
          </rPr>
          <t xml:space="preserve"> στο διπλανό κελί. </t>
        </r>
      </text>
    </comment>
    <comment ref="B407" authorId="0" shapeId="0">
      <text>
        <r>
          <rPr>
            <sz val="8"/>
            <color indexed="8"/>
            <rFont val="Tahoma"/>
            <family val="2"/>
            <charset val="161"/>
          </rPr>
          <t xml:space="preserve">
Η απάντηση στο κελί </t>
        </r>
        <r>
          <rPr>
            <b/>
            <sz val="8"/>
            <color indexed="8"/>
            <rFont val="Tahoma"/>
            <family val="2"/>
            <charset val="161"/>
          </rPr>
          <t>E407</t>
        </r>
        <r>
          <rPr>
            <sz val="8"/>
            <color indexed="8"/>
            <rFont val="Tahoma"/>
            <family val="2"/>
            <charset val="161"/>
          </rPr>
          <t xml:space="preserve"> πρέπει να είναι της μορφής </t>
        </r>
        <r>
          <rPr>
            <b/>
            <sz val="8"/>
            <color indexed="8"/>
            <rFont val="Tahoma"/>
            <family val="2"/>
            <charset val="161"/>
          </rPr>
          <t>"αmol",</t>
        </r>
        <r>
          <rPr>
            <sz val="8"/>
            <color indexed="8"/>
            <rFont val="Tahoma"/>
            <family val="2"/>
            <charset val="161"/>
          </rPr>
          <t xml:space="preserve"> </t>
        </r>
        <r>
          <rPr>
            <b/>
            <sz val="8"/>
            <color indexed="8"/>
            <rFont val="Tahoma"/>
            <family val="2"/>
            <charset val="161"/>
          </rPr>
          <t>(α: δεκαδι-κός με 1 δεκαδικό ψηφίο).</t>
        </r>
        <r>
          <rPr>
            <sz val="8"/>
            <color indexed="8"/>
            <rFont val="Tahoma"/>
            <family val="2"/>
            <charset val="161"/>
          </rPr>
          <t xml:space="preserve"> Για την </t>
        </r>
        <r>
          <rPr>
            <b/>
            <sz val="8"/>
            <color indexed="8"/>
            <rFont val="Tahoma"/>
            <family val="2"/>
            <charset val="161"/>
          </rPr>
          <t>υποδιαστολή</t>
        </r>
        <r>
          <rPr>
            <sz val="8"/>
            <color indexed="8"/>
            <rFont val="Tahoma"/>
            <family val="2"/>
            <charset val="161"/>
          </rPr>
          <t xml:space="preserve"> των δεκαδικών αριθμών, όπου χρειαστεί να γράφονται τέτοιοι, να χρησιμοποιείται το </t>
        </r>
        <r>
          <rPr>
            <b/>
            <sz val="8"/>
            <color indexed="8"/>
            <rFont val="Tahoma"/>
            <family val="2"/>
            <charset val="161"/>
          </rPr>
          <t xml:space="preserve">κόμμα "," </t>
        </r>
        <r>
          <rPr>
            <sz val="8"/>
            <color indexed="8"/>
            <rFont val="Tahoma"/>
            <family val="2"/>
            <charset val="161"/>
          </rPr>
          <t>και όχι η τελεία.</t>
        </r>
      </text>
    </comment>
    <comment ref="B423" authorId="0" shapeId="0">
      <text>
        <r>
          <rPr>
            <sz val="8"/>
            <color indexed="8"/>
            <rFont val="Tahoma"/>
            <family val="2"/>
            <charset val="161"/>
          </rPr>
          <t xml:space="preserve">
Από τις τρεις επιλογές που δίνονται για την ταυτότητα της ένωσης </t>
        </r>
        <r>
          <rPr>
            <b/>
            <sz val="8"/>
            <color indexed="8"/>
            <rFont val="Tahoma"/>
            <family val="2"/>
            <charset val="161"/>
          </rPr>
          <t xml:space="preserve">Γ, </t>
        </r>
        <r>
          <rPr>
            <sz val="8"/>
            <color indexed="8"/>
            <rFont val="Tahoma"/>
            <family val="2"/>
            <charset val="161"/>
          </rPr>
          <t xml:space="preserve">να επιλεγεί η κατά τη γνώμη σου ορθή, αναγράφωντας </t>
        </r>
        <r>
          <rPr>
            <b/>
            <sz val="8"/>
            <color indexed="8"/>
            <rFont val="Tahoma"/>
            <family val="2"/>
            <charset val="161"/>
          </rPr>
          <t>"Σ"</t>
        </r>
        <r>
          <rPr>
            <sz val="8"/>
            <color indexed="8"/>
            <rFont val="Tahoma"/>
            <family val="2"/>
            <charset val="161"/>
          </rPr>
          <t xml:space="preserve"> στο διπλανό κελί. </t>
        </r>
      </text>
    </comment>
    <comment ref="B427" authorId="0" shapeId="0">
      <text>
        <r>
          <rPr>
            <sz val="8"/>
            <color indexed="8"/>
            <rFont val="Tahoma"/>
            <family val="2"/>
            <charset val="161"/>
          </rPr>
          <t xml:space="preserve">
Από τις τρεις επιλογές που δίνονται για το είδος της αλκοόλης </t>
        </r>
        <r>
          <rPr>
            <b/>
            <sz val="8"/>
            <color indexed="8"/>
            <rFont val="Tahoma"/>
            <family val="2"/>
            <charset val="161"/>
          </rPr>
          <t xml:space="preserve">Α, </t>
        </r>
        <r>
          <rPr>
            <sz val="8"/>
            <color indexed="8"/>
            <rFont val="Tahoma"/>
            <family val="2"/>
            <charset val="161"/>
          </rPr>
          <t xml:space="preserve">να επιλεγεί η κατά τη γνώμη σου ορθή, αναγράφωντας </t>
        </r>
        <r>
          <rPr>
            <b/>
            <sz val="8"/>
            <color indexed="8"/>
            <rFont val="Tahoma"/>
            <family val="2"/>
            <charset val="161"/>
          </rPr>
          <t>"Σ"</t>
        </r>
        <r>
          <rPr>
            <sz val="8"/>
            <color indexed="8"/>
            <rFont val="Tahoma"/>
            <family val="2"/>
            <charset val="161"/>
          </rPr>
          <t xml:space="preserve"> στο διπλανό κελί. </t>
        </r>
      </text>
    </comment>
    <comment ref="B431" authorId="0" shapeId="0">
      <text>
        <r>
          <rPr>
            <sz val="8"/>
            <color indexed="8"/>
            <rFont val="Tahoma"/>
            <family val="2"/>
            <charset val="161"/>
          </rPr>
          <t xml:space="preserve">
Αν στη ζητούμενη ονομασία είναι απαραίτητο να αναγραφεί κάποιος αριθμός, αυτός να συνδέεται με το υπόλοιπο μέρος της ονοαμασίας με παύλες, π.χ. </t>
        </r>
        <r>
          <rPr>
            <b/>
            <sz val="8"/>
            <color indexed="8"/>
            <rFont val="Tahoma"/>
            <family val="2"/>
            <charset val="161"/>
          </rPr>
          <t>2-ΕΞΑΝΟΛΗ.</t>
        </r>
      </text>
    </comment>
    <comment ref="M451" authorId="0" shapeId="0">
      <text>
        <r>
          <rPr>
            <sz val="8"/>
            <color indexed="8"/>
            <rFont val="Tahoma"/>
            <family val="2"/>
            <charset val="161"/>
          </rPr>
          <t xml:space="preserve">
Η λύση του προβλήματος θα εμφανιστεί στο διπλανό χώ- ρο, αν στο κελί </t>
        </r>
        <r>
          <rPr>
            <b/>
            <sz val="8"/>
            <color indexed="8"/>
            <rFont val="Tahoma"/>
            <family val="2"/>
            <charset val="161"/>
          </rPr>
          <t xml:space="preserve">M454 </t>
        </r>
        <r>
          <rPr>
            <sz val="8"/>
            <color indexed="8"/>
            <rFont val="Tahoma"/>
            <family val="2"/>
            <charset val="161"/>
          </rPr>
          <t xml:space="preserve">γρά- ψεις τη λέξη </t>
        </r>
        <r>
          <rPr>
            <b/>
            <sz val="8"/>
            <color indexed="8"/>
            <rFont val="Tahoma"/>
            <family val="2"/>
            <charset val="161"/>
          </rPr>
          <t>"ναι".</t>
        </r>
      </text>
    </comment>
    <comment ref="B460" authorId="0" shapeId="0">
      <text>
        <r>
          <rPr>
            <sz val="8"/>
            <color indexed="8"/>
            <rFont val="Tahoma"/>
            <family val="2"/>
            <charset val="161"/>
          </rPr>
          <t xml:space="preserve">
Από τις τρεις επιλογές που δίνονται για την ταυτότητα της ένωσης </t>
        </r>
        <r>
          <rPr>
            <b/>
            <sz val="8"/>
            <color indexed="8"/>
            <rFont val="Tahoma"/>
            <family val="2"/>
            <charset val="161"/>
          </rPr>
          <t xml:space="preserve">Α, </t>
        </r>
        <r>
          <rPr>
            <sz val="8"/>
            <color indexed="8"/>
            <rFont val="Tahoma"/>
            <family val="2"/>
            <charset val="161"/>
          </rPr>
          <t xml:space="preserve">να επιλεγεί η κατά τη γνώμη σου ορθή, αναγράφωντας </t>
        </r>
        <r>
          <rPr>
            <b/>
            <sz val="8"/>
            <color indexed="8"/>
            <rFont val="Tahoma"/>
            <family val="2"/>
            <charset val="161"/>
          </rPr>
          <t>"Σ"</t>
        </r>
        <r>
          <rPr>
            <sz val="8"/>
            <color indexed="8"/>
            <rFont val="Tahoma"/>
            <family val="2"/>
            <charset val="161"/>
          </rPr>
          <t xml:space="preserve"> στο διπλανό κελί, με το πορτοκαλί χρώμα. 
Το ίδιο να γίνει και για τις τρεις ενώσεις που ακολουθούν παρακάτω.</t>
        </r>
      </text>
    </comment>
    <comment ref="M501" authorId="0" shapeId="0">
      <text>
        <r>
          <rPr>
            <sz val="8"/>
            <color indexed="8"/>
            <rFont val="Tahoma"/>
            <family val="2"/>
            <charset val="161"/>
          </rPr>
          <t xml:space="preserve">
Η λύση του προβλήματος θα εμφανιστεί στο διπλανό χώ- ρο, αν στο κελί </t>
        </r>
        <r>
          <rPr>
            <b/>
            <sz val="8"/>
            <color indexed="8"/>
            <rFont val="Tahoma"/>
            <family val="2"/>
            <charset val="161"/>
          </rPr>
          <t xml:space="preserve">M504 </t>
        </r>
        <r>
          <rPr>
            <sz val="8"/>
            <color indexed="8"/>
            <rFont val="Tahoma"/>
            <family val="2"/>
            <charset val="161"/>
          </rPr>
          <t xml:space="preserve">γρά- ψεις τη λέξη </t>
        </r>
        <r>
          <rPr>
            <b/>
            <sz val="8"/>
            <color indexed="8"/>
            <rFont val="Tahoma"/>
            <family val="2"/>
            <charset val="161"/>
          </rPr>
          <t>"ναι".</t>
        </r>
      </text>
    </comment>
    <comment ref="B511" authorId="0" shapeId="0">
      <text>
        <r>
          <rPr>
            <sz val="8"/>
            <color indexed="8"/>
            <rFont val="Tahoma"/>
            <family val="2"/>
            <charset val="161"/>
          </rPr>
          <t xml:space="preserve">
Από τις τρεις επιλογές που δίνονται για την ταυτότητα της ένωσης </t>
        </r>
        <r>
          <rPr>
            <b/>
            <sz val="8"/>
            <color indexed="8"/>
            <rFont val="Tahoma"/>
            <family val="2"/>
            <charset val="161"/>
          </rPr>
          <t xml:space="preserve">Β, </t>
        </r>
        <r>
          <rPr>
            <sz val="8"/>
            <color indexed="8"/>
            <rFont val="Tahoma"/>
            <family val="2"/>
            <charset val="161"/>
          </rPr>
          <t xml:space="preserve">να επιλεγεί η κατά τη γνώμη σου ορθή, αναγράφωντας </t>
        </r>
        <r>
          <rPr>
            <b/>
            <sz val="8"/>
            <color indexed="8"/>
            <rFont val="Tahoma"/>
            <family val="2"/>
            <charset val="161"/>
          </rPr>
          <t>"Σ"</t>
        </r>
        <r>
          <rPr>
            <sz val="8"/>
            <color indexed="8"/>
            <rFont val="Tahoma"/>
            <family val="2"/>
            <charset val="161"/>
          </rPr>
          <t xml:space="preserve"> στο διπλανό κελί, με το πορτοκαλί χρώμα.
Το ίδιο να γίνει παρακάτω και για τις ενώσεις </t>
        </r>
        <r>
          <rPr>
            <b/>
            <sz val="8"/>
            <color indexed="8"/>
            <rFont val="Tahoma"/>
            <family val="2"/>
            <charset val="161"/>
          </rPr>
          <t>Ε</t>
        </r>
        <r>
          <rPr>
            <sz val="8"/>
            <color indexed="8"/>
            <rFont val="Tahoma"/>
            <family val="2"/>
            <charset val="161"/>
          </rPr>
          <t xml:space="preserve"> και </t>
        </r>
        <r>
          <rPr>
            <b/>
            <sz val="8"/>
            <color indexed="8"/>
            <rFont val="Tahoma"/>
            <family val="2"/>
            <charset val="161"/>
          </rPr>
          <t>Ζ.</t>
        </r>
        <r>
          <rPr>
            <sz val="8"/>
            <color indexed="8"/>
            <rFont val="Tahoma"/>
            <family val="2"/>
            <charset val="161"/>
          </rPr>
          <t xml:space="preserve"> </t>
        </r>
      </text>
    </comment>
    <comment ref="B515" authorId="0" shapeId="0">
      <text>
        <r>
          <rPr>
            <sz val="8"/>
            <color indexed="81"/>
            <rFont val="Tahoma"/>
            <family val="2"/>
            <charset val="161"/>
          </rPr>
          <t xml:space="preserve">
Για την απόδοση των ονομασιών ισχύει και στην παρούσα άσκηση, η παρατήρηση που δόθηκε στο κελί </t>
        </r>
        <r>
          <rPr>
            <b/>
            <sz val="8"/>
            <color indexed="81"/>
            <rFont val="Tahoma"/>
            <family val="2"/>
          </rPr>
          <t>H488,</t>
        </r>
        <r>
          <rPr>
            <sz val="8"/>
            <color indexed="81"/>
            <rFont val="Tahoma"/>
            <family val="2"/>
            <charset val="161"/>
          </rPr>
          <t xml:space="preserve"> στην προηγούμενη άσκηση.</t>
        </r>
      </text>
    </comment>
    <comment ref="B531" authorId="0" shapeId="0">
      <text>
        <r>
          <rPr>
            <sz val="8"/>
            <color indexed="8"/>
            <rFont val="Tahoma"/>
            <family val="2"/>
            <charset val="161"/>
          </rPr>
          <t xml:space="preserve">
Ο ΜΤ που ζητείται να αναγραφεί στο κελί </t>
        </r>
        <r>
          <rPr>
            <b/>
            <sz val="8"/>
            <color indexed="8"/>
            <rFont val="Tahoma"/>
            <family val="2"/>
            <charset val="161"/>
          </rPr>
          <t>E531,</t>
        </r>
        <r>
          <rPr>
            <sz val="8"/>
            <color indexed="8"/>
            <rFont val="Tahoma"/>
            <family val="2"/>
            <charset val="161"/>
          </rPr>
          <t xml:space="preserve"> αλλά και ο ΜΤ που ζητείται να γραφεί στο κελί </t>
        </r>
        <r>
          <rPr>
            <b/>
            <sz val="8"/>
            <color indexed="8"/>
            <rFont val="Tahoma"/>
            <family val="2"/>
            <charset val="161"/>
          </rPr>
          <t xml:space="preserve">E538, </t>
        </r>
        <r>
          <rPr>
            <sz val="8"/>
            <color indexed="8"/>
            <rFont val="Tahoma"/>
            <family val="2"/>
            <charset val="161"/>
          </rPr>
          <t xml:space="preserve">είναι της μορφής… </t>
        </r>
        <r>
          <rPr>
            <b/>
            <sz val="8"/>
            <color indexed="8"/>
            <rFont val="Tahoma"/>
            <family val="2"/>
            <charset val="161"/>
          </rPr>
          <t xml:space="preserve">"CxHyOz", (x, y, z ακέραιοι-αλφά-βητο: ΛΑΤΙΝΙΚΟ). </t>
        </r>
        <r>
          <rPr>
            <sz val="8"/>
            <color indexed="8"/>
            <rFont val="Tahoma"/>
            <family val="2"/>
            <charset val="161"/>
          </rPr>
          <t xml:space="preserve">Αν κάποιος από τους δείκτες </t>
        </r>
        <r>
          <rPr>
            <b/>
            <sz val="8"/>
            <color indexed="8"/>
            <rFont val="Tahoma"/>
            <family val="2"/>
            <charset val="161"/>
          </rPr>
          <t xml:space="preserve">x, y, z </t>
        </r>
        <r>
          <rPr>
            <sz val="8"/>
            <color indexed="8"/>
            <rFont val="Tahoma"/>
            <family val="2"/>
            <charset val="161"/>
          </rPr>
          <t xml:space="preserve">ισούται με </t>
        </r>
        <r>
          <rPr>
            <b/>
            <sz val="8"/>
            <color indexed="8"/>
            <rFont val="Tahoma"/>
            <family val="2"/>
            <charset val="161"/>
          </rPr>
          <t xml:space="preserve">1, </t>
        </r>
        <r>
          <rPr>
            <sz val="8"/>
            <color indexed="8"/>
            <rFont val="Tahoma"/>
            <family val="2"/>
            <charset val="161"/>
          </rPr>
          <t xml:space="preserve">προφανώς </t>
        </r>
        <r>
          <rPr>
            <b/>
            <sz val="8"/>
            <color indexed="8"/>
            <rFont val="Tahoma"/>
            <family val="2"/>
            <charset val="161"/>
          </rPr>
          <t>παραλείπεται.</t>
        </r>
      </text>
    </comment>
    <comment ref="B559" authorId="0" shapeId="0">
      <text>
        <r>
          <rPr>
            <sz val="8"/>
            <color indexed="8"/>
            <rFont val="Tahoma"/>
            <family val="2"/>
            <charset val="161"/>
          </rPr>
          <t xml:space="preserve">
Από τις τρεις επιλογές που δίνονται για το είδος της αλκοόλης </t>
        </r>
        <r>
          <rPr>
            <b/>
            <sz val="8"/>
            <color indexed="8"/>
            <rFont val="Tahoma"/>
            <family val="2"/>
            <charset val="161"/>
          </rPr>
          <t xml:space="preserve">Α, </t>
        </r>
        <r>
          <rPr>
            <sz val="8"/>
            <color indexed="8"/>
            <rFont val="Tahoma"/>
            <family val="2"/>
            <charset val="161"/>
          </rPr>
          <t xml:space="preserve">να επιλεγεί η κατά τη γνώμη σου ορθή, αναγράφωντας </t>
        </r>
        <r>
          <rPr>
            <b/>
            <sz val="8"/>
            <color indexed="8"/>
            <rFont val="Tahoma"/>
            <family val="2"/>
            <charset val="161"/>
          </rPr>
          <t>"Σ"</t>
        </r>
        <r>
          <rPr>
            <sz val="8"/>
            <color indexed="8"/>
            <rFont val="Tahoma"/>
            <family val="2"/>
            <charset val="161"/>
          </rPr>
          <t xml:space="preserve"> στο διπλανό κελί, με το πορτοκαλί χρώμα.
Το ίδιο να γίνει παρακάτω και για την ένωση </t>
        </r>
        <r>
          <rPr>
            <b/>
            <sz val="8"/>
            <color indexed="8"/>
            <rFont val="Tahoma"/>
            <family val="2"/>
            <charset val="161"/>
          </rPr>
          <t>Γ.</t>
        </r>
        <r>
          <rPr>
            <sz val="8"/>
            <color indexed="8"/>
            <rFont val="Tahoma"/>
            <family val="2"/>
            <charset val="161"/>
          </rPr>
          <t xml:space="preserve"> </t>
        </r>
      </text>
    </comment>
    <comment ref="B570" authorId="0" shapeId="0">
      <text>
        <r>
          <rPr>
            <sz val="8"/>
            <color indexed="8"/>
            <rFont val="Tahoma"/>
            <family val="2"/>
            <charset val="161"/>
          </rPr>
          <t xml:space="preserve">
Για την απόδοση των ονομασιών ισχύει και στην παρούσα άσκηση, η παρατήρηση που δόθηκε στο κελί </t>
        </r>
        <r>
          <rPr>
            <b/>
            <sz val="8"/>
            <color indexed="8"/>
            <rFont val="Tahoma"/>
            <family val="2"/>
            <charset val="161"/>
          </rPr>
          <t>H488,</t>
        </r>
        <r>
          <rPr>
            <sz val="8"/>
            <color indexed="8"/>
            <rFont val="Tahoma"/>
            <family val="2"/>
            <charset val="161"/>
          </rPr>
          <t xml:space="preserve"> στην άσκηση </t>
        </r>
        <r>
          <rPr>
            <b/>
            <sz val="8"/>
            <color indexed="8"/>
            <rFont val="Tahoma"/>
            <family val="2"/>
            <charset val="161"/>
          </rPr>
          <t>15.Ι.</t>
        </r>
      </text>
    </comment>
    <comment ref="B582" authorId="0" shapeId="0">
      <text>
        <r>
          <rPr>
            <sz val="8"/>
            <color indexed="8"/>
            <rFont val="Tahoma"/>
            <family val="2"/>
            <charset val="161"/>
          </rPr>
          <t xml:space="preserve">
Από τις τρεις επιλογές που δίνονται για το όνομα της ένωσης </t>
        </r>
        <r>
          <rPr>
            <b/>
            <sz val="8"/>
            <color indexed="8"/>
            <rFont val="Tahoma"/>
            <family val="2"/>
            <charset val="161"/>
          </rPr>
          <t xml:space="preserve">Ε, </t>
        </r>
        <r>
          <rPr>
            <sz val="8"/>
            <color indexed="8"/>
            <rFont val="Tahoma"/>
            <family val="2"/>
            <charset val="161"/>
          </rPr>
          <t xml:space="preserve">να επιλεγεί το κατά τη γνώμη σου ορθό, αναγράφωντας </t>
        </r>
        <r>
          <rPr>
            <b/>
            <sz val="8"/>
            <color indexed="8"/>
            <rFont val="Tahoma"/>
            <family val="2"/>
            <charset val="161"/>
          </rPr>
          <t>"Σ"</t>
        </r>
        <r>
          <rPr>
            <sz val="8"/>
            <color indexed="8"/>
            <rFont val="Tahoma"/>
            <family val="2"/>
            <charset val="161"/>
          </rPr>
          <t xml:space="preserve"> στο διπλανό κελί, με το πορτοκαλί χρώμα. </t>
        </r>
      </text>
    </comment>
    <comment ref="M587" authorId="0" shapeId="0">
      <text>
        <r>
          <rPr>
            <sz val="8"/>
            <color indexed="8"/>
            <rFont val="Tahoma"/>
            <family val="2"/>
            <charset val="161"/>
          </rPr>
          <t xml:space="preserve">
Η λύση του προβλήματος θα εμφανιστεί στο διπλανό χώ- ρο, αν στο κελί </t>
        </r>
        <r>
          <rPr>
            <b/>
            <sz val="8"/>
            <color indexed="8"/>
            <rFont val="Tahoma"/>
            <family val="2"/>
            <charset val="161"/>
          </rPr>
          <t xml:space="preserve">M590 </t>
        </r>
        <r>
          <rPr>
            <sz val="8"/>
            <color indexed="8"/>
            <rFont val="Tahoma"/>
            <family val="2"/>
            <charset val="161"/>
          </rPr>
          <t xml:space="preserve">γρά- ψεις τη λέξη </t>
        </r>
        <r>
          <rPr>
            <b/>
            <sz val="8"/>
            <color indexed="8"/>
            <rFont val="Tahoma"/>
            <family val="2"/>
            <charset val="161"/>
          </rPr>
          <t>"ναι".</t>
        </r>
      </text>
    </comment>
    <comment ref="B599" authorId="2" shapeId="0">
      <text>
        <r>
          <rPr>
            <sz val="8"/>
            <color indexed="81"/>
            <rFont val="Tahoma"/>
            <family val="2"/>
            <charset val="161"/>
          </rPr>
          <t xml:space="preserve">
Στο κελί </t>
        </r>
        <r>
          <rPr>
            <b/>
            <sz val="8"/>
            <color indexed="81"/>
            <rFont val="Tahoma"/>
            <family val="2"/>
            <charset val="161"/>
          </rPr>
          <t>G599</t>
        </r>
        <r>
          <rPr>
            <sz val="8"/>
            <color indexed="81"/>
            <rFont val="Tahoma"/>
            <family val="2"/>
            <charset val="161"/>
          </rPr>
          <t xml:space="preserve"> πρέπει να γραφεί ένας ακέραιος αριθμός.</t>
        </r>
      </text>
    </comment>
    <comment ref="B602" authorId="2" shapeId="0">
      <text>
        <r>
          <rPr>
            <sz val="8"/>
            <color indexed="81"/>
            <rFont val="Tahoma"/>
            <family val="2"/>
            <charset val="161"/>
          </rPr>
          <t xml:space="preserve">
Το ζητούμενο όνομα να γραφεί με </t>
        </r>
        <r>
          <rPr>
            <b/>
            <sz val="8"/>
            <color indexed="81"/>
            <rFont val="Tahoma"/>
            <family val="2"/>
            <charset val="161"/>
          </rPr>
          <t>ΚΕΦΑΛΑΙΑ</t>
        </r>
        <r>
          <rPr>
            <sz val="8"/>
            <color indexed="81"/>
            <rFont val="Tahoma"/>
            <family val="2"/>
            <charset val="161"/>
          </rPr>
          <t xml:space="preserve"> ελληνικά γράμματα. Αν γίνει χρήση αριιθμών, αυτοί να χωρίζονται από το υπόλοιπο μέρος του ονόματος με παύλες, π.χ. </t>
        </r>
        <r>
          <rPr>
            <b/>
            <sz val="8"/>
            <color indexed="81"/>
            <rFont val="Tahoma"/>
            <family val="2"/>
            <charset val="161"/>
          </rPr>
          <t xml:space="preserve">3,4-ΔΙΜΕΘΥΛΟ-2-ΠΕΝΤΑΝΟΛΗ. </t>
        </r>
        <r>
          <rPr>
            <sz val="8"/>
            <color indexed="81"/>
            <rFont val="Tahoma"/>
            <family val="2"/>
            <charset val="161"/>
          </rPr>
          <t xml:space="preserve">Το ίδιο σχόλιο ισχύει και για τα ονόματα των ενώσεων </t>
        </r>
        <r>
          <rPr>
            <b/>
            <sz val="8"/>
            <color indexed="81"/>
            <rFont val="Tahoma"/>
            <family val="2"/>
            <charset val="161"/>
          </rPr>
          <t>Γ</t>
        </r>
        <r>
          <rPr>
            <sz val="8"/>
            <color indexed="81"/>
            <rFont val="Tahoma"/>
            <family val="2"/>
            <charset val="161"/>
          </rPr>
          <t xml:space="preserve"> και </t>
        </r>
        <r>
          <rPr>
            <b/>
            <sz val="8"/>
            <color indexed="81"/>
            <rFont val="Tahoma"/>
            <family val="2"/>
            <charset val="161"/>
          </rPr>
          <t>Α,</t>
        </r>
        <r>
          <rPr>
            <sz val="8"/>
            <color indexed="81"/>
            <rFont val="Tahoma"/>
            <family val="2"/>
            <charset val="161"/>
          </rPr>
          <t xml:space="preserve"> που ζητούνται παρακάτω.</t>
        </r>
      </text>
    </comment>
    <comment ref="B605" authorId="2" shapeId="0">
      <text>
        <r>
          <rPr>
            <sz val="8"/>
            <color indexed="81"/>
            <rFont val="Tahoma"/>
            <family val="2"/>
            <charset val="161"/>
          </rPr>
          <t xml:space="preserve">
Κάθε μια από τις προτεινόμενες επιλογές να χαρακτηριστεί με το γράμμα </t>
        </r>
        <r>
          <rPr>
            <b/>
            <sz val="8"/>
            <color indexed="81"/>
            <rFont val="Tahoma"/>
            <family val="2"/>
            <charset val="161"/>
          </rPr>
          <t>Σ</t>
        </r>
        <r>
          <rPr>
            <sz val="8"/>
            <color indexed="81"/>
            <rFont val="Tahoma"/>
            <family val="2"/>
            <charset val="161"/>
          </rPr>
          <t xml:space="preserve"> (Σωστή) ή το γράμμα </t>
        </r>
        <r>
          <rPr>
            <b/>
            <sz val="8"/>
            <color indexed="81"/>
            <rFont val="Tahoma"/>
            <family val="2"/>
            <charset val="161"/>
          </rPr>
          <t>Λ</t>
        </r>
        <r>
          <rPr>
            <sz val="8"/>
            <color indexed="81"/>
            <rFont val="Tahoma"/>
            <family val="2"/>
            <charset val="161"/>
          </rPr>
          <t xml:space="preserve"> (Λανθασμένη), στο διπλανό κελί με το πορτοκαλί χρώμα.
Τα ίδια ισχύουν και για τα συμπε-ράσματα που πρέπει να εξαχθούν παρακάτω για την ένωση </t>
        </r>
        <r>
          <rPr>
            <b/>
            <sz val="8"/>
            <color indexed="81"/>
            <rFont val="Tahoma"/>
            <family val="2"/>
            <charset val="161"/>
          </rPr>
          <t>Α.</t>
        </r>
        <r>
          <rPr>
            <sz val="8"/>
            <color indexed="81"/>
            <rFont val="Tahoma"/>
            <family val="2"/>
            <charset val="161"/>
          </rPr>
          <t xml:space="preserve"> </t>
        </r>
      </text>
    </comment>
  </commentList>
</comments>
</file>

<file path=xl/sharedStrings.xml><?xml version="1.0" encoding="utf-8"?>
<sst xmlns="http://schemas.openxmlformats.org/spreadsheetml/2006/main" count="363" uniqueCount="281">
  <si>
    <r>
      <t xml:space="preserve">  </t>
    </r>
    <r>
      <rPr>
        <b/>
        <sz val="10"/>
        <color indexed="52"/>
        <rFont val="Arial"/>
        <family val="2"/>
        <charset val="161"/>
      </rPr>
      <t xml:space="preserve"> (κύριο προϊόν)</t>
    </r>
  </si>
  <si>
    <r>
      <t xml:space="preserve">Όπως φαίνεται στο παραπάνω παράδειγμα, από την αφυδάτωση προς αλκένιο της </t>
    </r>
    <r>
      <rPr>
        <b/>
        <sz val="10"/>
        <color indexed="52"/>
        <rFont val="Arial"/>
        <family val="2"/>
        <charset val="161"/>
      </rPr>
      <t>2-ΒΟΥΤΑΝΟ-ΛΗΣ,</t>
    </r>
    <r>
      <rPr>
        <b/>
        <sz val="10"/>
        <color indexed="43"/>
        <rFont val="Arial"/>
        <family val="2"/>
      </rPr>
      <t xml:space="preserve"> </t>
    </r>
    <r>
      <rPr>
        <sz val="10"/>
        <color indexed="43"/>
        <rFont val="Arial"/>
        <family val="2"/>
        <charset val="161"/>
      </rPr>
      <t xml:space="preserve">σχηματίζεται ένα μίγμα αποτελούμενο από δυο αλκένια, το </t>
    </r>
    <r>
      <rPr>
        <b/>
        <sz val="10"/>
        <color indexed="52"/>
        <rFont val="Arial"/>
        <family val="2"/>
        <charset val="161"/>
      </rPr>
      <t>1-ΒΟΥΤΕΝΙΟ</t>
    </r>
    <r>
      <rPr>
        <sz val="10"/>
        <color indexed="43"/>
        <rFont val="Arial"/>
        <family val="2"/>
        <charset val="161"/>
      </rPr>
      <t xml:space="preserve"> και το </t>
    </r>
    <r>
      <rPr>
        <b/>
        <sz val="10"/>
        <color indexed="52"/>
        <rFont val="Arial"/>
        <family val="2"/>
        <charset val="161"/>
      </rPr>
      <t>2-ΒΟΥΤΕ-ΝΙΟ.</t>
    </r>
    <r>
      <rPr>
        <b/>
        <sz val="10"/>
        <color indexed="43"/>
        <rFont val="Arial"/>
        <family val="2"/>
      </rPr>
      <t xml:space="preserve">
</t>
    </r>
    <r>
      <rPr>
        <sz val="10"/>
        <color indexed="43"/>
        <rFont val="Arial"/>
        <family val="2"/>
        <charset val="161"/>
      </rPr>
      <t xml:space="preserve">Από αυτά το </t>
    </r>
    <r>
      <rPr>
        <b/>
        <sz val="10"/>
        <color indexed="52"/>
        <rFont val="Arial"/>
        <family val="2"/>
        <charset val="161"/>
      </rPr>
      <t>1-ΒΟΥΤΕΝΙΟ</t>
    </r>
    <r>
      <rPr>
        <sz val="10"/>
        <color indexed="43"/>
        <rFont val="Arial"/>
        <family val="2"/>
        <charset val="161"/>
      </rPr>
      <t xml:space="preserve"> σχηματίζεται, αν το υδροξύλιο συναποσπαστεί από το μόριο της αλκοό-λης, με ένα άτομο </t>
    </r>
    <r>
      <rPr>
        <b/>
        <sz val="10"/>
        <color indexed="52"/>
        <rFont val="Arial"/>
        <family val="2"/>
        <charset val="161"/>
      </rPr>
      <t>H,</t>
    </r>
    <r>
      <rPr>
        <sz val="10"/>
        <color indexed="43"/>
        <rFont val="Arial"/>
        <family val="2"/>
        <charset val="161"/>
      </rPr>
      <t xml:space="preserve"> από εκείνα που είναι ενωμένα με το </t>
    </r>
    <r>
      <rPr>
        <b/>
        <sz val="10"/>
        <color indexed="52"/>
        <rFont val="Arial"/>
        <family val="2"/>
        <charset val="161"/>
      </rPr>
      <t>Ιταγές άτομο C</t>
    </r>
    <r>
      <rPr>
        <b/>
        <sz val="10"/>
        <color indexed="43"/>
        <rFont val="Arial"/>
        <family val="2"/>
      </rPr>
      <t xml:space="preserve"> </t>
    </r>
    <r>
      <rPr>
        <sz val="10"/>
        <color indexed="43"/>
        <rFont val="Arial"/>
        <family val="2"/>
      </rPr>
      <t xml:space="preserve">και έχουν επισημανθεί στο παράδειγμα με </t>
    </r>
    <r>
      <rPr>
        <b/>
        <sz val="10"/>
        <color indexed="50"/>
        <rFont val="Arial"/>
        <family val="2"/>
        <charset val="161"/>
      </rPr>
      <t>φωτεινό πράσινο</t>
    </r>
    <r>
      <rPr>
        <sz val="10"/>
        <color indexed="43"/>
        <rFont val="Arial"/>
        <family val="2"/>
      </rPr>
      <t xml:space="preserve"> χρώμα.
Κατ' ανάλογο τρόπο, αν το υδροξύλιο συναποσπαστεί από το μόριο της αλκοόλης, με ένα άτομο </t>
    </r>
    <r>
      <rPr>
        <b/>
        <sz val="10"/>
        <color indexed="52"/>
        <rFont val="Arial"/>
        <family val="2"/>
        <charset val="161"/>
      </rPr>
      <t>H,</t>
    </r>
    <r>
      <rPr>
        <sz val="10"/>
        <color indexed="43"/>
        <rFont val="Arial"/>
        <family val="2"/>
      </rPr>
      <t xml:space="preserve"> από αυτά που είναι ενωμένα με το </t>
    </r>
    <r>
      <rPr>
        <b/>
        <sz val="10"/>
        <color indexed="52"/>
        <rFont val="Arial"/>
        <family val="2"/>
        <charset val="161"/>
      </rPr>
      <t>ΙΙταγές άτομο C</t>
    </r>
    <r>
      <rPr>
        <sz val="10"/>
        <color indexed="43"/>
        <rFont val="Arial"/>
        <family val="2"/>
      </rPr>
      <t xml:space="preserve"> και έχουν επισημανθεί στο παράδειγμα με </t>
    </r>
    <r>
      <rPr>
        <b/>
        <sz val="10"/>
        <color indexed="10"/>
        <rFont val="Arial"/>
        <family val="2"/>
        <charset val="161"/>
      </rPr>
      <t>κόκκινο</t>
    </r>
    <r>
      <rPr>
        <sz val="10"/>
        <color indexed="43"/>
        <rFont val="Arial"/>
        <family val="2"/>
      </rPr>
      <t xml:space="preserve"> χρώμα, σχηματίζεται το </t>
    </r>
    <r>
      <rPr>
        <b/>
        <sz val="10"/>
        <color indexed="52"/>
        <rFont val="Arial"/>
        <family val="2"/>
        <charset val="161"/>
      </rPr>
      <t>2-ΒΟΥΤΕΝΙΟ,</t>
    </r>
    <r>
      <rPr>
        <sz val="10"/>
        <color indexed="43"/>
        <rFont val="Arial"/>
        <family val="2"/>
      </rPr>
      <t xml:space="preserve"> που είναι και το </t>
    </r>
    <r>
      <rPr>
        <b/>
        <sz val="10"/>
        <color indexed="52"/>
        <rFont val="Arial"/>
        <family val="2"/>
        <charset val="161"/>
      </rPr>
      <t>κύριο προϊόν</t>
    </r>
    <r>
      <rPr>
        <b/>
        <sz val="10"/>
        <color indexed="43"/>
        <rFont val="Arial"/>
        <family val="2"/>
      </rPr>
      <t xml:space="preserve"> </t>
    </r>
    <r>
      <rPr>
        <sz val="10"/>
        <color indexed="43"/>
        <rFont val="Arial"/>
        <family val="2"/>
      </rPr>
      <t xml:space="preserve">της αντίδρασης.  </t>
    </r>
  </si>
  <si>
    <t>Αφυαδάτωση της αλκοόλης προς αλκένιο</t>
  </si>
  <si>
    <t>Αφυαδάτωση της αλκοόλης προς αιθέρα</t>
  </si>
  <si>
    <r>
      <t xml:space="preserve">Η αφυδάτωση μιας αλκοόλης </t>
    </r>
    <r>
      <rPr>
        <b/>
        <sz val="10"/>
        <color indexed="52"/>
        <rFont val="Arial"/>
        <family val="2"/>
        <charset val="161"/>
      </rPr>
      <t>(κορεσμένης μονοσθενούς),</t>
    </r>
    <r>
      <rPr>
        <b/>
        <sz val="10"/>
        <color indexed="43"/>
        <rFont val="Arial"/>
        <family val="2"/>
      </rPr>
      <t xml:space="preserve"> </t>
    </r>
    <r>
      <rPr>
        <sz val="10"/>
        <color indexed="43"/>
        <rFont val="Arial"/>
        <family val="2"/>
        <charset val="161"/>
      </rPr>
      <t>προς αιθέρα μπορεί να δειχθεί πολύ απλά με την ακόλουθη χημική εξίσωση…</t>
    </r>
  </si>
  <si>
    <r>
      <t>2</t>
    </r>
    <r>
      <rPr>
        <b/>
        <sz val="12"/>
        <color indexed="43"/>
        <rFont val="Arial"/>
        <family val="2"/>
      </rPr>
      <t>C</t>
    </r>
    <r>
      <rPr>
        <b/>
        <vertAlign val="subscript"/>
        <sz val="12"/>
        <color indexed="43"/>
        <rFont val="Arial"/>
        <family val="2"/>
      </rPr>
      <t>v</t>
    </r>
    <r>
      <rPr>
        <b/>
        <sz val="12"/>
        <color indexed="43"/>
        <rFont val="Arial"/>
        <family val="2"/>
      </rPr>
      <t>H</t>
    </r>
    <r>
      <rPr>
        <b/>
        <vertAlign val="subscript"/>
        <sz val="12"/>
        <color indexed="43"/>
        <rFont val="Arial"/>
        <family val="2"/>
      </rPr>
      <t>2v+2</t>
    </r>
    <r>
      <rPr>
        <b/>
        <sz val="12"/>
        <color indexed="43"/>
        <rFont val="Arial"/>
        <family val="2"/>
      </rPr>
      <t>O                                 C</t>
    </r>
    <r>
      <rPr>
        <b/>
        <vertAlign val="subscript"/>
        <sz val="12"/>
        <color indexed="43"/>
        <rFont val="Arial"/>
        <family val="2"/>
      </rPr>
      <t>v</t>
    </r>
    <r>
      <rPr>
        <b/>
        <sz val="12"/>
        <color indexed="43"/>
        <rFont val="Arial"/>
        <family val="2"/>
      </rPr>
      <t>H</t>
    </r>
    <r>
      <rPr>
        <b/>
        <vertAlign val="subscript"/>
        <sz val="12"/>
        <color indexed="43"/>
        <rFont val="Arial"/>
        <family val="2"/>
      </rPr>
      <t>2v+1</t>
    </r>
    <r>
      <rPr>
        <b/>
        <sz val="12"/>
        <color indexed="43"/>
        <rFont val="Arial"/>
        <family val="2"/>
      </rPr>
      <t>OC</t>
    </r>
    <r>
      <rPr>
        <b/>
        <vertAlign val="subscript"/>
        <sz val="12"/>
        <color indexed="43"/>
        <rFont val="Arial"/>
        <family val="2"/>
      </rPr>
      <t>v</t>
    </r>
    <r>
      <rPr>
        <b/>
        <sz val="12"/>
        <color indexed="43"/>
        <rFont val="Arial"/>
        <family val="2"/>
      </rPr>
      <t>H</t>
    </r>
    <r>
      <rPr>
        <b/>
        <vertAlign val="subscript"/>
        <sz val="12"/>
        <color indexed="43"/>
        <rFont val="Arial"/>
        <family val="2"/>
      </rPr>
      <t>2v+1</t>
    </r>
    <r>
      <rPr>
        <b/>
        <sz val="12"/>
        <color indexed="43"/>
        <rFont val="Arial"/>
        <family val="2"/>
      </rPr>
      <t xml:space="preserve">  </t>
    </r>
    <r>
      <rPr>
        <b/>
        <sz val="12"/>
        <color indexed="10"/>
        <rFont val="Arial"/>
        <family val="2"/>
        <charset val="161"/>
      </rPr>
      <t>+</t>
    </r>
    <r>
      <rPr>
        <b/>
        <sz val="12"/>
        <color indexed="43"/>
        <rFont val="Arial"/>
        <family val="2"/>
      </rPr>
      <t xml:space="preserve">  </t>
    </r>
    <r>
      <rPr>
        <b/>
        <sz val="12"/>
        <color indexed="44"/>
        <rFont val="Arial"/>
        <family val="2"/>
        <charset val="161"/>
      </rPr>
      <t>H</t>
    </r>
    <r>
      <rPr>
        <b/>
        <vertAlign val="subscript"/>
        <sz val="12"/>
        <color indexed="44"/>
        <rFont val="Arial"/>
        <family val="2"/>
        <charset val="161"/>
      </rPr>
      <t>2</t>
    </r>
    <r>
      <rPr>
        <b/>
        <sz val="12"/>
        <color indexed="44"/>
        <rFont val="Arial"/>
        <family val="2"/>
        <charset val="161"/>
      </rPr>
      <t>O</t>
    </r>
  </si>
  <si>
    <r>
      <t xml:space="preserve">...ή ακόμη πιο απλά με την παρακάτω χημική εξίσωση, όπου η κορεσμένη μονοσθενής αλκοόλη παριστάνεται με τον τύπο </t>
    </r>
    <r>
      <rPr>
        <b/>
        <sz val="10"/>
        <color indexed="52"/>
        <rFont val="Arial"/>
        <family val="2"/>
        <charset val="161"/>
      </rPr>
      <t>"R–OH",</t>
    </r>
    <r>
      <rPr>
        <sz val="10"/>
        <color indexed="43"/>
        <rFont val="Arial"/>
        <family val="2"/>
        <charset val="161"/>
      </rPr>
      <t xml:space="preserve"> όπου με </t>
    </r>
    <r>
      <rPr>
        <b/>
        <sz val="10"/>
        <color indexed="52"/>
        <rFont val="Arial"/>
        <family val="2"/>
        <charset val="161"/>
      </rPr>
      <t>"R–"</t>
    </r>
    <r>
      <rPr>
        <b/>
        <sz val="10"/>
        <color indexed="43"/>
        <rFont val="Arial"/>
        <family val="2"/>
      </rPr>
      <t xml:space="preserve"> </t>
    </r>
    <r>
      <rPr>
        <sz val="10"/>
        <color indexed="43"/>
        <rFont val="Arial"/>
        <family val="2"/>
        <charset val="161"/>
      </rPr>
      <t xml:space="preserve">παριστάνεται η ρίζα του </t>
    </r>
    <r>
      <rPr>
        <b/>
        <sz val="10"/>
        <color indexed="52"/>
        <rFont val="Arial"/>
        <family val="2"/>
        <charset val="161"/>
      </rPr>
      <t>αλκυλίου…</t>
    </r>
  </si>
  <si>
    <r>
      <t>2</t>
    </r>
    <r>
      <rPr>
        <b/>
        <sz val="11"/>
        <color indexed="43"/>
        <rFont val="Arial"/>
        <family val="2"/>
      </rPr>
      <t xml:space="preserve"> R–OH                                R–O–R  </t>
    </r>
    <r>
      <rPr>
        <b/>
        <sz val="11"/>
        <color indexed="10"/>
        <rFont val="Arial"/>
        <family val="2"/>
        <charset val="161"/>
      </rPr>
      <t>+</t>
    </r>
    <r>
      <rPr>
        <b/>
        <sz val="11"/>
        <color indexed="43"/>
        <rFont val="Arial"/>
        <family val="2"/>
      </rPr>
      <t xml:space="preserve">  </t>
    </r>
    <r>
      <rPr>
        <b/>
        <sz val="11"/>
        <color indexed="44"/>
        <rFont val="Arial"/>
        <family val="2"/>
        <charset val="161"/>
      </rPr>
      <t>H</t>
    </r>
    <r>
      <rPr>
        <b/>
        <vertAlign val="subscript"/>
        <sz val="11"/>
        <color indexed="44"/>
        <rFont val="Arial"/>
        <family val="2"/>
        <charset val="161"/>
      </rPr>
      <t>2</t>
    </r>
    <r>
      <rPr>
        <b/>
        <sz val="11"/>
        <color indexed="44"/>
        <rFont val="Arial"/>
        <family val="2"/>
        <charset val="161"/>
      </rPr>
      <t>O</t>
    </r>
    <r>
      <rPr>
        <b/>
        <sz val="11"/>
        <color indexed="43"/>
        <rFont val="Arial"/>
        <family val="2"/>
      </rPr>
      <t xml:space="preserve">                    </t>
    </r>
  </si>
  <si>
    <t>Η τελευταία χημική εξίσωση μπορεί να γραφεί και ως εξής…</t>
  </si>
  <si>
    <r>
      <t xml:space="preserve">Από τις παραπάνω χημικές εξισώσεις φαίνεται ότι η απόσπαση νερού, στην  περίπτωση που η αλ-κοόλη αφυδατώνεται προς </t>
    </r>
    <r>
      <rPr>
        <b/>
        <sz val="10"/>
        <color indexed="52"/>
        <rFont val="Arial"/>
        <family val="2"/>
        <charset val="161"/>
      </rPr>
      <t>αιθέρα,</t>
    </r>
    <r>
      <rPr>
        <sz val="10"/>
        <color indexed="43"/>
        <rFont val="Arial"/>
        <family val="2"/>
        <charset val="161"/>
      </rPr>
      <t xml:space="preserve"> γίνεται </t>
    </r>
    <r>
      <rPr>
        <b/>
        <sz val="10"/>
        <color indexed="16"/>
        <rFont val="Arial"/>
        <family val="2"/>
        <charset val="161"/>
      </rPr>
      <t>διαμοριακά,</t>
    </r>
    <r>
      <rPr>
        <sz val="10"/>
        <color indexed="43"/>
        <rFont val="Arial"/>
        <family val="2"/>
      </rPr>
      <t xml:space="preserve"> </t>
    </r>
    <r>
      <rPr>
        <sz val="10"/>
        <color indexed="43"/>
        <rFont val="Arial"/>
        <family val="2"/>
        <charset val="161"/>
      </rPr>
      <t xml:space="preserve">δηλαδή ένα μέρος του σχηματιζόμενου μο-ρίου του νερού προέρχεται από ένα μόριο αλκοόλης και το υπόλοιπο κομμάτι του μορίου του νερού προέρχεται από ένα άλλο μόριο αλκοόλης. Έτσι </t>
    </r>
    <r>
      <rPr>
        <b/>
        <sz val="10"/>
        <color indexed="52"/>
        <rFont val="Arial"/>
        <family val="2"/>
        <charset val="161"/>
      </rPr>
      <t>απαιτούνται δυο μόρια αλκοόλης για το σχη-ματισμό ενός μορίου αιθέρα,</t>
    </r>
    <r>
      <rPr>
        <sz val="10"/>
        <color indexed="43"/>
        <rFont val="Arial"/>
        <family val="2"/>
        <charset val="161"/>
      </rPr>
      <t xml:space="preserve"> στο οποίο περιέχεται κατά συνέπεια </t>
    </r>
    <r>
      <rPr>
        <b/>
        <sz val="10"/>
        <color indexed="52"/>
        <rFont val="Arial"/>
        <family val="2"/>
        <charset val="161"/>
      </rPr>
      <t>διπλάσιο</t>
    </r>
    <r>
      <rPr>
        <sz val="10"/>
        <color indexed="43"/>
        <rFont val="Arial"/>
        <family val="2"/>
        <charset val="161"/>
      </rPr>
      <t xml:space="preserve"> πλήθος ατόμων C, από ότι στο μόριο της αλκοόλης που αφυδατώθηκε.</t>
    </r>
  </si>
  <si>
    <r>
      <t xml:space="preserve">Να εμφανιστεί η λύση της </t>
    </r>
    <r>
      <rPr>
        <b/>
        <sz val="10"/>
        <color indexed="52"/>
        <rFont val="Arial"/>
        <family val="2"/>
        <charset val="161"/>
      </rPr>
      <t>άσκησης 15.ΙΙ;</t>
    </r>
  </si>
  <si>
    <r>
      <t>C</t>
    </r>
    <r>
      <rPr>
        <b/>
        <vertAlign val="subscript"/>
        <sz val="12"/>
        <color indexed="43"/>
        <rFont val="Arial"/>
        <family val="2"/>
        <charset val="161"/>
      </rPr>
      <t>v</t>
    </r>
    <r>
      <rPr>
        <b/>
        <sz val="12"/>
        <color indexed="43"/>
        <rFont val="Arial"/>
        <family val="2"/>
        <charset val="161"/>
      </rPr>
      <t>H</t>
    </r>
    <r>
      <rPr>
        <b/>
        <vertAlign val="subscript"/>
        <sz val="12"/>
        <color indexed="43"/>
        <rFont val="Arial"/>
        <family val="2"/>
        <charset val="161"/>
      </rPr>
      <t>2v+2</t>
    </r>
    <r>
      <rPr>
        <b/>
        <sz val="12"/>
        <color indexed="43"/>
        <rFont val="Arial"/>
        <family val="2"/>
        <charset val="161"/>
      </rPr>
      <t>O</t>
    </r>
    <r>
      <rPr>
        <b/>
        <sz val="12"/>
        <color indexed="43"/>
        <rFont val="Arial"/>
        <family val="2"/>
      </rPr>
      <t xml:space="preserve">                                 </t>
    </r>
    <r>
      <rPr>
        <b/>
        <sz val="12"/>
        <color indexed="43"/>
        <rFont val="Arial"/>
        <family val="2"/>
        <charset val="161"/>
      </rPr>
      <t>C</t>
    </r>
    <r>
      <rPr>
        <b/>
        <vertAlign val="subscript"/>
        <sz val="12"/>
        <color indexed="43"/>
        <rFont val="Arial"/>
        <family val="2"/>
        <charset val="161"/>
      </rPr>
      <t>v</t>
    </r>
    <r>
      <rPr>
        <b/>
        <sz val="12"/>
        <color indexed="43"/>
        <rFont val="Arial"/>
        <family val="2"/>
        <charset val="161"/>
      </rPr>
      <t>H</t>
    </r>
    <r>
      <rPr>
        <b/>
        <vertAlign val="subscript"/>
        <sz val="12"/>
        <color indexed="43"/>
        <rFont val="Arial"/>
        <family val="2"/>
        <charset val="161"/>
      </rPr>
      <t>2v</t>
    </r>
    <r>
      <rPr>
        <b/>
        <sz val="12"/>
        <color indexed="43"/>
        <rFont val="Arial"/>
        <family val="2"/>
      </rPr>
      <t xml:space="preserve">  </t>
    </r>
    <r>
      <rPr>
        <b/>
        <sz val="12"/>
        <color indexed="10"/>
        <rFont val="Arial"/>
        <family val="2"/>
        <charset val="161"/>
      </rPr>
      <t>+</t>
    </r>
    <r>
      <rPr>
        <b/>
        <sz val="12"/>
        <color indexed="43"/>
        <rFont val="Arial"/>
        <family val="2"/>
      </rPr>
      <t xml:space="preserve">  </t>
    </r>
    <r>
      <rPr>
        <b/>
        <sz val="12"/>
        <color indexed="44"/>
        <rFont val="Arial"/>
        <family val="2"/>
        <charset val="161"/>
      </rPr>
      <t>H</t>
    </r>
    <r>
      <rPr>
        <b/>
        <vertAlign val="subscript"/>
        <sz val="12"/>
        <color indexed="44"/>
        <rFont val="Arial"/>
        <family val="2"/>
        <charset val="161"/>
      </rPr>
      <t>2</t>
    </r>
    <r>
      <rPr>
        <b/>
        <sz val="12"/>
        <color indexed="44"/>
        <rFont val="Arial"/>
        <family val="2"/>
        <charset val="161"/>
      </rPr>
      <t>O</t>
    </r>
  </si>
  <si>
    <r>
      <t xml:space="preserve">Ο </t>
    </r>
    <r>
      <rPr>
        <b/>
        <sz val="10"/>
        <color indexed="52"/>
        <rFont val="Arial"/>
        <family val="2"/>
        <charset val="161"/>
      </rPr>
      <t>ΜΤ</t>
    </r>
    <r>
      <rPr>
        <sz val="10"/>
        <color indexed="43"/>
        <rFont val="Arial"/>
        <family val="2"/>
        <charset val="161"/>
      </rPr>
      <t xml:space="preserve"> της ένωσης </t>
    </r>
    <r>
      <rPr>
        <b/>
        <sz val="10"/>
        <color indexed="52"/>
        <rFont val="Arial"/>
        <family val="2"/>
        <charset val="161"/>
      </rPr>
      <t>Ε</t>
    </r>
    <r>
      <rPr>
        <sz val="10"/>
        <color indexed="43"/>
        <rFont val="Arial"/>
        <family val="2"/>
        <charset val="161"/>
      </rPr>
      <t xml:space="preserve"> είναι…</t>
    </r>
  </si>
  <si>
    <r>
      <t xml:space="preserve">Η ένωση </t>
    </r>
    <r>
      <rPr>
        <b/>
        <sz val="10"/>
        <color indexed="52"/>
        <rFont val="Arial"/>
        <family val="2"/>
        <charset val="161"/>
      </rPr>
      <t>Ζ</t>
    </r>
    <r>
      <rPr>
        <sz val="10"/>
        <color indexed="43"/>
        <rFont val="Arial"/>
        <family val="2"/>
        <charset val="161"/>
      </rPr>
      <t xml:space="preserve"> είναι… </t>
    </r>
  </si>
  <si>
    <r>
      <t xml:space="preserve">Ο </t>
    </r>
    <r>
      <rPr>
        <b/>
        <sz val="10"/>
        <color indexed="52"/>
        <rFont val="Arial"/>
        <family val="2"/>
        <charset val="161"/>
      </rPr>
      <t>ΜΤ</t>
    </r>
    <r>
      <rPr>
        <sz val="10"/>
        <color indexed="43"/>
        <rFont val="Arial"/>
        <family val="2"/>
        <charset val="161"/>
      </rPr>
      <t xml:space="preserve"> της ένωσης </t>
    </r>
    <r>
      <rPr>
        <b/>
        <sz val="10"/>
        <color indexed="52"/>
        <rFont val="Arial"/>
        <family val="2"/>
        <charset val="161"/>
      </rPr>
      <t>Ζ</t>
    </r>
    <r>
      <rPr>
        <b/>
        <sz val="10"/>
        <color indexed="43"/>
        <rFont val="Arial"/>
        <family val="2"/>
      </rPr>
      <t xml:space="preserve"> </t>
    </r>
    <r>
      <rPr>
        <sz val="10"/>
        <color indexed="43"/>
        <rFont val="Arial"/>
        <family val="2"/>
        <charset val="161"/>
      </rPr>
      <t>είναι…</t>
    </r>
  </si>
  <si>
    <r>
      <t>αλκοόλη</t>
    </r>
    <r>
      <rPr>
        <b/>
        <sz val="11"/>
        <color indexed="43"/>
        <rFont val="Arial"/>
        <family val="2"/>
      </rPr>
      <t xml:space="preserve"> </t>
    </r>
    <r>
      <rPr>
        <b/>
        <sz val="11"/>
        <color indexed="52"/>
        <rFont val="Arial"/>
        <family val="2"/>
        <charset val="161"/>
      </rPr>
      <t>Α</t>
    </r>
  </si>
  <si>
    <r>
      <t>αλκένιο</t>
    </r>
    <r>
      <rPr>
        <b/>
        <sz val="11"/>
        <color indexed="52"/>
        <rFont val="Arial"/>
        <family val="2"/>
      </rPr>
      <t xml:space="preserve"> Β</t>
    </r>
  </si>
  <si>
    <r>
      <t xml:space="preserve">κετόνη
</t>
    </r>
    <r>
      <rPr>
        <b/>
        <sz val="11"/>
        <color indexed="52"/>
        <rFont val="Arial"/>
        <family val="2"/>
      </rPr>
      <t>Δ</t>
    </r>
  </si>
  <si>
    <r>
      <t>κύριο</t>
    </r>
    <r>
      <rPr>
        <sz val="10"/>
        <color indexed="43"/>
        <rFont val="Arial"/>
        <family val="2"/>
      </rPr>
      <t xml:space="preserve"> προϊόν</t>
    </r>
  </si>
  <si>
    <r>
      <t xml:space="preserve"> </t>
    </r>
    <r>
      <rPr>
        <sz val="11"/>
        <color indexed="43"/>
        <rFont val="Arial"/>
        <family val="2"/>
      </rPr>
      <t xml:space="preserve"> </t>
    </r>
    <r>
      <rPr>
        <sz val="11"/>
        <color indexed="10"/>
        <rFont val="Arial"/>
        <family val="2"/>
        <charset val="161"/>
      </rPr>
      <t>*</t>
    </r>
    <r>
      <rPr>
        <sz val="9"/>
        <color indexed="43"/>
        <rFont val="Arial"/>
        <family val="2"/>
      </rPr>
      <t xml:space="preserve">Ο συμβολισμός </t>
    </r>
    <r>
      <rPr>
        <b/>
        <sz val="9"/>
        <color indexed="52"/>
        <rFont val="Arial"/>
        <family val="2"/>
        <charset val="161"/>
      </rPr>
      <t>"ΙΟΙ"</t>
    </r>
    <r>
      <rPr>
        <sz val="9"/>
        <color indexed="43"/>
        <rFont val="Arial"/>
        <family val="2"/>
      </rPr>
      <t xml:space="preserve"> παριστάνει επίδραση συνηθισμένου οξειδωτικού μέσου.</t>
    </r>
  </si>
  <si>
    <r>
      <t>αλκοόλη</t>
    </r>
    <r>
      <rPr>
        <b/>
        <sz val="11"/>
        <color indexed="52"/>
        <rFont val="Arial"/>
        <family val="2"/>
        <charset val="161"/>
      </rPr>
      <t xml:space="preserve"> Γ</t>
    </r>
  </si>
  <si>
    <r>
      <t xml:space="preserve">Ο </t>
    </r>
    <r>
      <rPr>
        <b/>
        <sz val="10"/>
        <color indexed="52"/>
        <rFont val="Arial"/>
        <family val="2"/>
        <charset val="161"/>
      </rPr>
      <t>ΜΤ</t>
    </r>
    <r>
      <rPr>
        <sz val="10"/>
        <color indexed="43"/>
        <rFont val="Arial"/>
        <family val="2"/>
        <charset val="161"/>
      </rPr>
      <t xml:space="preserve"> του αλκενίου </t>
    </r>
    <r>
      <rPr>
        <b/>
        <sz val="10"/>
        <color indexed="52"/>
        <rFont val="Arial"/>
        <family val="2"/>
        <charset val="161"/>
      </rPr>
      <t>Β</t>
    </r>
    <r>
      <rPr>
        <sz val="10"/>
        <color indexed="43"/>
        <rFont val="Arial"/>
        <family val="2"/>
        <charset val="161"/>
      </rPr>
      <t xml:space="preserve"> θα είναι…</t>
    </r>
  </si>
  <si>
    <r>
      <t xml:space="preserve">Το περιεχόμενο πλήθος ατόμων </t>
    </r>
    <r>
      <rPr>
        <b/>
        <sz val="10"/>
        <color indexed="52"/>
        <rFont val="Arial"/>
        <family val="2"/>
        <charset val="161"/>
      </rPr>
      <t>C</t>
    </r>
    <r>
      <rPr>
        <sz val="10"/>
        <color indexed="43"/>
        <rFont val="Arial"/>
        <family val="2"/>
        <charset val="161"/>
      </rPr>
      <t xml:space="preserve"> στο μό-ριο της αλκοόλης </t>
    </r>
    <r>
      <rPr>
        <b/>
        <sz val="10"/>
        <color indexed="52"/>
        <rFont val="Arial"/>
        <family val="2"/>
        <charset val="161"/>
      </rPr>
      <t>Α,</t>
    </r>
    <r>
      <rPr>
        <sz val="10"/>
        <color indexed="43"/>
        <rFont val="Arial"/>
        <family val="2"/>
        <charset val="161"/>
      </rPr>
      <t xml:space="preserve"> ισούται με…</t>
    </r>
  </si>
  <si>
    <r>
      <t xml:space="preserve">Αφού η αλκοόλη </t>
    </r>
    <r>
      <rPr>
        <b/>
        <sz val="10"/>
        <color indexed="52"/>
        <rFont val="Arial"/>
        <family val="2"/>
        <charset val="161"/>
      </rPr>
      <t>Α</t>
    </r>
    <r>
      <rPr>
        <sz val="10"/>
        <color indexed="43"/>
        <rFont val="Arial"/>
        <family val="2"/>
        <charset val="161"/>
      </rPr>
      <t xml:space="preserve"> οξειδώνεται σε κετόνη θα είναι… </t>
    </r>
  </si>
  <si>
    <r>
      <t xml:space="preserve">Η ένωση </t>
    </r>
    <r>
      <rPr>
        <b/>
        <sz val="10"/>
        <color indexed="52"/>
        <rFont val="Arial"/>
        <family val="2"/>
        <charset val="161"/>
      </rPr>
      <t>Ε,</t>
    </r>
    <r>
      <rPr>
        <sz val="10"/>
        <color indexed="43"/>
        <rFont val="Arial"/>
        <family val="2"/>
        <charset val="161"/>
      </rPr>
      <t xml:space="preserve"> ονομάζε-ται…</t>
    </r>
  </si>
  <si>
    <r>
      <t xml:space="preserve">Αφού η αλκοόλη </t>
    </r>
    <r>
      <rPr>
        <b/>
        <sz val="10"/>
        <color indexed="52"/>
        <rFont val="Arial"/>
        <family val="2"/>
        <charset val="161"/>
      </rPr>
      <t>Γ</t>
    </r>
    <r>
      <rPr>
        <b/>
        <sz val="10"/>
        <color indexed="43"/>
        <rFont val="Arial"/>
        <family val="2"/>
      </rPr>
      <t xml:space="preserve"> </t>
    </r>
    <r>
      <rPr>
        <b/>
        <sz val="10"/>
        <color indexed="52"/>
        <rFont val="Arial"/>
        <family val="2"/>
        <charset val="161"/>
      </rPr>
      <t>δεν</t>
    </r>
    <r>
      <rPr>
        <sz val="10"/>
        <color indexed="43"/>
        <rFont val="Arial"/>
        <family val="2"/>
        <charset val="161"/>
      </rPr>
      <t xml:space="preserve"> οξειδώ-νεται, θα είναι… </t>
    </r>
  </si>
  <si>
    <r>
      <t xml:space="preserve">Το περιεχόμενο πλήθος ατόμων </t>
    </r>
    <r>
      <rPr>
        <b/>
        <sz val="10"/>
        <color indexed="52"/>
        <rFont val="Arial"/>
        <family val="2"/>
        <charset val="161"/>
      </rPr>
      <t>C</t>
    </r>
    <r>
      <rPr>
        <sz val="10"/>
        <color indexed="43"/>
        <rFont val="Arial"/>
        <family val="2"/>
        <charset val="161"/>
      </rPr>
      <t xml:space="preserve"> στο μόρι-ο της αλκοόλης </t>
    </r>
    <r>
      <rPr>
        <b/>
        <sz val="10"/>
        <color indexed="52"/>
        <rFont val="Arial"/>
        <family val="2"/>
        <charset val="161"/>
      </rPr>
      <t>Γ,</t>
    </r>
    <r>
      <rPr>
        <b/>
        <sz val="10"/>
        <color indexed="43"/>
        <rFont val="Arial"/>
        <family val="2"/>
      </rPr>
      <t xml:space="preserve"> </t>
    </r>
    <r>
      <rPr>
        <sz val="10"/>
        <color indexed="43"/>
        <rFont val="Arial"/>
        <family val="2"/>
        <charset val="161"/>
      </rPr>
      <t>ισούται με…</t>
    </r>
  </si>
  <si>
    <r>
      <t xml:space="preserve">Διεύθυνση επικοινωνίας: </t>
    </r>
    <r>
      <rPr>
        <b/>
        <sz val="10"/>
        <color indexed="48"/>
        <rFont val="Arial"/>
        <family val="2"/>
        <charset val="161"/>
      </rPr>
      <t>chmtou@gmail.com</t>
    </r>
  </si>
  <si>
    <t>Τουκμενίδης Μηνάς - 3ο ΓΕΛ Αμπελοκήπων Θεσσαλονίκης</t>
  </si>
  <si>
    <t>Επιστροφή…</t>
  </si>
  <si>
    <t>… στην αρχή της σελίδας.</t>
  </si>
  <si>
    <r>
      <t>CH</t>
    </r>
    <r>
      <rPr>
        <vertAlign val="subscript"/>
        <sz val="10"/>
        <color indexed="43"/>
        <rFont val="Arial"/>
        <family val="2"/>
      </rPr>
      <t>3</t>
    </r>
    <r>
      <rPr>
        <sz val="10"/>
        <color indexed="43"/>
        <rFont val="Arial"/>
        <family val="2"/>
      </rPr>
      <t>–</t>
    </r>
    <r>
      <rPr>
        <sz val="10"/>
        <color indexed="11"/>
        <rFont val="Arial"/>
        <family val="2"/>
        <charset val="161"/>
      </rPr>
      <t>C</t>
    </r>
    <r>
      <rPr>
        <sz val="10"/>
        <color indexed="43"/>
        <rFont val="Arial"/>
        <family val="2"/>
      </rPr>
      <t>H</t>
    </r>
    <r>
      <rPr>
        <vertAlign val="subscript"/>
        <sz val="10"/>
        <color indexed="43"/>
        <rFont val="Arial"/>
        <family val="2"/>
      </rPr>
      <t>2</t>
    </r>
    <r>
      <rPr>
        <sz val="10"/>
        <color indexed="43"/>
        <rFont val="Arial"/>
        <family val="2"/>
      </rPr>
      <t>–</t>
    </r>
    <r>
      <rPr>
        <b/>
        <sz val="11"/>
        <color indexed="53"/>
        <rFont val="Arial"/>
        <family val="2"/>
        <charset val="161"/>
      </rPr>
      <t>C</t>
    </r>
    <r>
      <rPr>
        <sz val="10"/>
        <color indexed="43"/>
        <rFont val="Arial"/>
        <family val="2"/>
      </rPr>
      <t>H</t>
    </r>
    <r>
      <rPr>
        <vertAlign val="subscript"/>
        <sz val="10"/>
        <color indexed="43"/>
        <rFont val="Arial"/>
        <family val="2"/>
      </rPr>
      <t>2</t>
    </r>
    <r>
      <rPr>
        <sz val="10"/>
        <color indexed="43"/>
        <rFont val="Arial"/>
        <family val="2"/>
      </rPr>
      <t>–OH</t>
    </r>
  </si>
  <si>
    <r>
      <t xml:space="preserve">Το άτομο C προς το οποίο είναι ενωμένη η ΧΟ του μορίου της 1-προπανόλης, έχει επισημανθεί με έντονο πορτοκαλί χρώμα και είναι φανερό ότι είναι Ιταγές, αφού συνδέεται με ένα μόνο άτομο C με-σα στο μόριο, αυτό που επισημαίνεται με φωτεινό </t>
    </r>
    <r>
      <rPr>
        <sz val="10"/>
        <color indexed="43"/>
        <rFont val="Arial"/>
        <family val="2"/>
      </rPr>
      <t>πράσινο</t>
    </r>
    <r>
      <rPr>
        <sz val="10"/>
        <color indexed="43"/>
        <rFont val="Arial"/>
        <family val="2"/>
        <charset val="161"/>
      </rPr>
      <t xml:space="preserve"> χρώμα.</t>
    </r>
  </si>
  <si>
    <r>
      <t>CH</t>
    </r>
    <r>
      <rPr>
        <vertAlign val="subscript"/>
        <sz val="10"/>
        <color indexed="43"/>
        <rFont val="Arial"/>
        <family val="2"/>
      </rPr>
      <t>3</t>
    </r>
    <r>
      <rPr>
        <sz val="10"/>
        <color indexed="43"/>
        <rFont val="Arial"/>
        <family val="2"/>
        <charset val="161"/>
      </rPr>
      <t>–</t>
    </r>
    <r>
      <rPr>
        <sz val="10"/>
        <color indexed="11"/>
        <rFont val="Arial"/>
        <family val="2"/>
        <charset val="161"/>
      </rPr>
      <t>C</t>
    </r>
    <r>
      <rPr>
        <sz val="10"/>
        <color indexed="43"/>
        <rFont val="Arial"/>
        <family val="2"/>
        <charset val="161"/>
      </rPr>
      <t>H</t>
    </r>
    <r>
      <rPr>
        <vertAlign val="subscript"/>
        <sz val="10"/>
        <color indexed="43"/>
        <rFont val="Arial"/>
        <family val="2"/>
      </rPr>
      <t>2</t>
    </r>
    <r>
      <rPr>
        <sz val="10"/>
        <color indexed="43"/>
        <rFont val="Arial"/>
        <family val="2"/>
        <charset val="161"/>
      </rPr>
      <t>–</t>
    </r>
    <r>
      <rPr>
        <b/>
        <sz val="11"/>
        <color indexed="53"/>
        <rFont val="Arial"/>
        <family val="2"/>
        <charset val="161"/>
      </rPr>
      <t>C</t>
    </r>
    <r>
      <rPr>
        <sz val="10"/>
        <color indexed="43"/>
        <rFont val="Arial"/>
        <family val="2"/>
        <charset val="161"/>
      </rPr>
      <t>H–</t>
    </r>
    <r>
      <rPr>
        <sz val="10"/>
        <color indexed="11"/>
        <rFont val="Arial"/>
        <family val="2"/>
        <charset val="161"/>
      </rPr>
      <t>C</t>
    </r>
    <r>
      <rPr>
        <sz val="10"/>
        <color indexed="43"/>
        <rFont val="Arial"/>
        <family val="2"/>
        <charset val="161"/>
      </rPr>
      <t>H</t>
    </r>
    <r>
      <rPr>
        <vertAlign val="subscript"/>
        <sz val="10"/>
        <color indexed="43"/>
        <rFont val="Arial"/>
        <family val="2"/>
      </rPr>
      <t>2</t>
    </r>
    <r>
      <rPr>
        <sz val="10"/>
        <color indexed="43"/>
        <rFont val="Arial"/>
        <family val="2"/>
        <charset val="161"/>
      </rPr>
      <t>–CH</t>
    </r>
    <r>
      <rPr>
        <vertAlign val="subscript"/>
        <sz val="10"/>
        <color indexed="43"/>
        <rFont val="Arial"/>
        <family val="2"/>
      </rPr>
      <t>3</t>
    </r>
  </si>
  <si>
    <t>Η επισήμανση των ατόμων C έχει τη σημασία που είχε και στην περίπτωση του παραδείγματος της πρωτοταγούς αλκοόλης που δόθηκε παραπάνω, (1-προπανόλης).</t>
  </si>
  <si>
    <r>
      <t xml:space="preserve">                                                           </t>
    </r>
    <r>
      <rPr>
        <vertAlign val="subscript"/>
        <sz val="10"/>
        <color indexed="43"/>
        <rFont val="Arial"/>
        <family val="2"/>
      </rPr>
      <t xml:space="preserve">  </t>
    </r>
    <r>
      <rPr>
        <sz val="10"/>
        <color indexed="43"/>
        <rFont val="Arial"/>
        <family val="2"/>
        <charset val="161"/>
      </rPr>
      <t xml:space="preserve">       </t>
    </r>
    <r>
      <rPr>
        <sz val="10"/>
        <color indexed="11"/>
        <rFont val="Arial"/>
        <family val="2"/>
        <charset val="161"/>
      </rPr>
      <t>C</t>
    </r>
    <r>
      <rPr>
        <sz val="10"/>
        <color indexed="43"/>
        <rFont val="Arial"/>
        <family val="2"/>
        <charset val="161"/>
      </rPr>
      <t>H</t>
    </r>
    <r>
      <rPr>
        <vertAlign val="subscript"/>
        <sz val="10"/>
        <color indexed="43"/>
        <rFont val="Arial"/>
        <family val="2"/>
      </rPr>
      <t>3</t>
    </r>
  </si>
  <si>
    <r>
      <t xml:space="preserve">                                                            </t>
    </r>
    <r>
      <rPr>
        <sz val="10"/>
        <color indexed="11"/>
        <rFont val="Arial"/>
        <family val="2"/>
        <charset val="161"/>
      </rPr>
      <t>C</t>
    </r>
    <r>
      <rPr>
        <sz val="10"/>
        <color indexed="43"/>
        <rFont val="Arial"/>
        <family val="2"/>
        <charset val="161"/>
      </rPr>
      <t>H</t>
    </r>
    <r>
      <rPr>
        <vertAlign val="subscript"/>
        <sz val="10"/>
        <color indexed="43"/>
        <rFont val="Arial"/>
        <family val="2"/>
      </rPr>
      <t>3</t>
    </r>
    <r>
      <rPr>
        <sz val="10"/>
        <color indexed="43"/>
        <rFont val="Arial"/>
        <family val="2"/>
        <charset val="161"/>
      </rPr>
      <t>–</t>
    </r>
    <r>
      <rPr>
        <b/>
        <sz val="11"/>
        <color indexed="53"/>
        <rFont val="Arial"/>
        <family val="2"/>
        <charset val="161"/>
      </rPr>
      <t>C</t>
    </r>
    <r>
      <rPr>
        <sz val="10"/>
        <color indexed="43"/>
        <rFont val="Arial"/>
        <family val="2"/>
        <charset val="161"/>
      </rPr>
      <t>–</t>
    </r>
    <r>
      <rPr>
        <sz val="10"/>
        <color indexed="11"/>
        <rFont val="Arial"/>
        <family val="2"/>
        <charset val="161"/>
      </rPr>
      <t>C</t>
    </r>
    <r>
      <rPr>
        <sz val="10"/>
        <color indexed="43"/>
        <rFont val="Arial"/>
        <family val="2"/>
        <charset val="161"/>
      </rPr>
      <t>H</t>
    </r>
    <r>
      <rPr>
        <vertAlign val="subscript"/>
        <sz val="10"/>
        <color indexed="43"/>
        <rFont val="Arial"/>
        <family val="2"/>
      </rPr>
      <t>3</t>
    </r>
  </si>
  <si>
    <t>Εννοείται ότι και πάλι η επισήμανση των ατόμων C έχει τη σημασία που είχε και στην περίπτωση των προηγούμενων παραδειγμάτων.</t>
  </si>
  <si>
    <t>Το παραγόμενο νερό σχηματίζεται από το αλκοολικό άτομο Η και το υδροξύλιο που περιέχεται στο καρβοξύλιο του οξέος.</t>
  </si>
  <si>
    <r>
      <t>R–CO</t>
    </r>
    <r>
      <rPr>
        <b/>
        <sz val="12"/>
        <color indexed="43"/>
        <rFont val="Arial"/>
        <family val="2"/>
      </rPr>
      <t>–</t>
    </r>
    <r>
      <rPr>
        <b/>
        <sz val="12"/>
        <color indexed="48"/>
        <rFont val="Arial"/>
        <family val="2"/>
        <charset val="161"/>
      </rPr>
      <t>O–R΄</t>
    </r>
  </si>
  <si>
    <r>
      <t xml:space="preserve">Έτσι λοιπόν, ο </t>
    </r>
    <r>
      <rPr>
        <b/>
        <sz val="10"/>
        <color indexed="52"/>
        <rFont val="Arial"/>
        <family val="2"/>
        <charset val="161"/>
      </rPr>
      <t>μέθυλο-προπανικός-ισοπροπυλ-εστέρας,</t>
    </r>
    <r>
      <rPr>
        <sz val="10"/>
        <color indexed="43"/>
        <rFont val="Arial"/>
        <family val="2"/>
        <charset val="161"/>
      </rPr>
      <t xml:space="preserve"> που ο τύπος του είναι…</t>
    </r>
  </si>
  <si>
    <r>
      <t xml:space="preserve">… θα προέρχεται από το </t>
    </r>
    <r>
      <rPr>
        <b/>
        <sz val="10"/>
        <color indexed="52"/>
        <rFont val="Arial"/>
        <family val="2"/>
        <charset val="161"/>
      </rPr>
      <t>μέθυλο-προπανικό οξύ,</t>
    </r>
    <r>
      <rPr>
        <b/>
        <sz val="10"/>
        <color indexed="43"/>
        <rFont val="Arial"/>
        <family val="2"/>
      </rPr>
      <t xml:space="preserve"> </t>
    </r>
    <r>
      <rPr>
        <sz val="10"/>
        <color indexed="43"/>
        <rFont val="Arial"/>
        <family val="2"/>
      </rPr>
      <t>που έχει τύπο…</t>
    </r>
  </si>
  <si>
    <r>
      <t xml:space="preserve">… και από την </t>
    </r>
    <r>
      <rPr>
        <b/>
        <sz val="10"/>
        <color indexed="52"/>
        <rFont val="Arial"/>
        <family val="2"/>
        <charset val="161"/>
      </rPr>
      <t>ισοπροπυλική αλκοόλη</t>
    </r>
    <r>
      <rPr>
        <sz val="10"/>
        <color indexed="43"/>
        <rFont val="Arial"/>
        <family val="2"/>
        <charset val="161"/>
      </rPr>
      <t xml:space="preserve"> ή </t>
    </r>
    <r>
      <rPr>
        <b/>
        <sz val="10"/>
        <color indexed="52"/>
        <rFont val="Arial"/>
        <family val="2"/>
        <charset val="161"/>
      </rPr>
      <t>2-προπανόλη,</t>
    </r>
    <r>
      <rPr>
        <sz val="10"/>
        <color indexed="43"/>
        <rFont val="Arial"/>
        <family val="2"/>
        <charset val="161"/>
      </rPr>
      <t xml:space="preserve"> που έχει τύπο...</t>
    </r>
  </si>
  <si>
    <r>
      <t>R–CH</t>
    </r>
    <r>
      <rPr>
        <b/>
        <vertAlign val="subscript"/>
        <sz val="11"/>
        <color indexed="43"/>
        <rFont val="Arial"/>
        <family val="2"/>
        <charset val="161"/>
      </rPr>
      <t>2</t>
    </r>
    <r>
      <rPr>
        <b/>
        <sz val="11"/>
        <color indexed="43"/>
        <rFont val="Arial"/>
        <family val="2"/>
        <charset val="161"/>
      </rPr>
      <t>–OH</t>
    </r>
    <r>
      <rPr>
        <b/>
        <sz val="11"/>
        <color indexed="43"/>
        <rFont val="Arial"/>
        <family val="2"/>
      </rPr>
      <t xml:space="preserve"> </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t>
    </r>
    <r>
      <rPr>
        <b/>
        <sz val="11"/>
        <color indexed="16"/>
        <rFont val="Arial"/>
        <family val="2"/>
        <charset val="161"/>
      </rPr>
      <t>IOI</t>
    </r>
    <r>
      <rPr>
        <b/>
        <sz val="11"/>
        <color indexed="43"/>
        <rFont val="Arial"/>
        <family val="2"/>
        <charset val="161"/>
      </rPr>
      <t xml:space="preserve">  </t>
    </r>
    <r>
      <rPr>
        <b/>
        <sz val="11"/>
        <color indexed="10"/>
        <rFont val="Symbol"/>
        <family val="1"/>
        <charset val="2"/>
      </rPr>
      <t>®</t>
    </r>
    <r>
      <rPr>
        <b/>
        <sz val="11"/>
        <color indexed="43"/>
        <rFont val="Arial"/>
        <family val="2"/>
        <charset val="161"/>
      </rPr>
      <t xml:space="preserve">  </t>
    </r>
    <r>
      <rPr>
        <b/>
        <sz val="11"/>
        <color indexed="43"/>
        <rFont val="Arial"/>
        <family val="2"/>
        <charset val="161"/>
      </rPr>
      <t>R–CH=O</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H</t>
    </r>
    <r>
      <rPr>
        <b/>
        <vertAlign val="subscript"/>
        <sz val="11"/>
        <color indexed="43"/>
        <rFont val="Arial"/>
        <family val="2"/>
      </rPr>
      <t>2</t>
    </r>
    <r>
      <rPr>
        <b/>
        <sz val="11"/>
        <color indexed="43"/>
        <rFont val="Arial"/>
        <family val="2"/>
        <charset val="161"/>
      </rPr>
      <t>O</t>
    </r>
    <r>
      <rPr>
        <sz val="10"/>
        <color indexed="43"/>
        <rFont val="Arial"/>
        <family val="2"/>
        <charset val="161"/>
      </rPr>
      <t xml:space="preserve">      </t>
    </r>
    <r>
      <rPr>
        <sz val="10"/>
        <color indexed="43"/>
        <rFont val="Arial"/>
        <family val="2"/>
      </rPr>
      <t xml:space="preserve"> </t>
    </r>
    <r>
      <rPr>
        <sz val="10"/>
        <color indexed="48"/>
        <rFont val="Arial"/>
        <family val="2"/>
        <charset val="161"/>
      </rPr>
      <t xml:space="preserve">(1ο στάδιο)  </t>
    </r>
  </si>
  <si>
    <r>
      <t xml:space="preserve"> </t>
    </r>
    <r>
      <rPr>
        <b/>
        <sz val="11"/>
        <color indexed="43"/>
        <rFont val="Arial"/>
        <family val="2"/>
        <charset val="161"/>
      </rPr>
      <t>R–CH=O</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t>
    </r>
    <r>
      <rPr>
        <b/>
        <sz val="11"/>
        <color indexed="16"/>
        <rFont val="Arial"/>
        <family val="2"/>
        <charset val="161"/>
      </rPr>
      <t>IOI</t>
    </r>
    <r>
      <rPr>
        <b/>
        <sz val="11"/>
        <color indexed="43"/>
        <rFont val="Arial"/>
        <family val="2"/>
        <charset val="161"/>
      </rPr>
      <t xml:space="preserve">  </t>
    </r>
    <r>
      <rPr>
        <b/>
        <sz val="11"/>
        <color indexed="10"/>
        <rFont val="Symbol"/>
        <family val="1"/>
        <charset val="2"/>
      </rPr>
      <t>®</t>
    </r>
    <r>
      <rPr>
        <b/>
        <sz val="11"/>
        <color indexed="43"/>
        <rFont val="Arial"/>
        <family val="2"/>
        <charset val="161"/>
      </rPr>
      <t xml:space="preserve">  </t>
    </r>
    <r>
      <rPr>
        <b/>
        <sz val="11"/>
        <color indexed="43"/>
        <rFont val="Arial"/>
        <family val="2"/>
        <charset val="161"/>
      </rPr>
      <t>R–CO–OH</t>
    </r>
    <r>
      <rPr>
        <sz val="10"/>
        <color indexed="43"/>
        <rFont val="Arial"/>
        <family val="2"/>
      </rPr>
      <t xml:space="preserve"> </t>
    </r>
    <r>
      <rPr>
        <sz val="10"/>
        <color indexed="43"/>
        <rFont val="Arial"/>
        <family val="2"/>
        <charset val="161"/>
      </rPr>
      <t xml:space="preserve">                   </t>
    </r>
    <r>
      <rPr>
        <sz val="10"/>
        <color indexed="43"/>
        <rFont val="Arial"/>
        <family val="2"/>
      </rPr>
      <t xml:space="preserve"> </t>
    </r>
    <r>
      <rPr>
        <sz val="10"/>
        <color indexed="48"/>
        <rFont val="Arial"/>
        <family val="2"/>
        <charset val="161"/>
      </rPr>
      <t xml:space="preserve">(2ο στάδιο)  </t>
    </r>
  </si>
  <si>
    <r>
      <t xml:space="preserve">Σύμφωνα με τα παραπάνω αν θεωρήσουμε για παράδειγμα την </t>
    </r>
    <r>
      <rPr>
        <b/>
        <sz val="10"/>
        <color indexed="52"/>
        <rFont val="Arial"/>
        <family val="2"/>
        <charset val="161"/>
      </rPr>
      <t>1-προπανόλη,</t>
    </r>
    <r>
      <rPr>
        <b/>
        <sz val="10"/>
        <color indexed="43"/>
        <rFont val="Arial"/>
        <family val="2"/>
      </rPr>
      <t xml:space="preserve"> </t>
    </r>
    <r>
      <rPr>
        <sz val="10"/>
        <color indexed="43"/>
        <rFont val="Arial"/>
        <family val="2"/>
        <charset val="161"/>
      </rPr>
      <t xml:space="preserve">αυτή αρχικά θα ο-ξειδωθεί σε </t>
    </r>
    <r>
      <rPr>
        <b/>
        <sz val="10"/>
        <color indexed="52"/>
        <rFont val="Arial"/>
        <family val="2"/>
        <charset val="161"/>
      </rPr>
      <t>προπανάλη</t>
    </r>
    <r>
      <rPr>
        <sz val="10"/>
        <color indexed="43"/>
        <rFont val="Arial"/>
        <family val="2"/>
        <charset val="161"/>
      </rPr>
      <t xml:space="preserve"> και στη συνέχεια, εφόσον υπάρχει επιπλέον ποσότητα από το οξειδωτικό μέσο, θα οξειδωθεί σε </t>
    </r>
    <r>
      <rPr>
        <b/>
        <sz val="10"/>
        <color indexed="52"/>
        <rFont val="Arial"/>
        <family val="2"/>
        <charset val="161"/>
      </rPr>
      <t>προπανικό οξύ,</t>
    </r>
    <r>
      <rPr>
        <b/>
        <sz val="10"/>
        <color indexed="43"/>
        <rFont val="Arial"/>
        <family val="2"/>
      </rPr>
      <t xml:space="preserve"> </t>
    </r>
    <r>
      <rPr>
        <sz val="10"/>
        <color indexed="43"/>
        <rFont val="Arial"/>
        <family val="2"/>
        <charset val="161"/>
      </rPr>
      <t>κατά τις παρακάτω εξισώσεις.</t>
    </r>
  </si>
  <si>
    <r>
      <t>CH</t>
    </r>
    <r>
      <rPr>
        <b/>
        <vertAlign val="subscript"/>
        <sz val="11"/>
        <color indexed="43"/>
        <rFont val="Arial"/>
        <family val="2"/>
      </rPr>
      <t>3</t>
    </r>
    <r>
      <rPr>
        <b/>
        <sz val="11"/>
        <color indexed="43"/>
        <rFont val="Arial"/>
        <family val="2"/>
      </rPr>
      <t>–CH</t>
    </r>
    <r>
      <rPr>
        <b/>
        <vertAlign val="subscript"/>
        <sz val="11"/>
        <color indexed="43"/>
        <rFont val="Arial"/>
        <family val="2"/>
      </rPr>
      <t>2</t>
    </r>
    <r>
      <rPr>
        <b/>
        <sz val="11"/>
        <color indexed="43"/>
        <rFont val="Arial"/>
        <family val="2"/>
      </rPr>
      <t>–CH</t>
    </r>
    <r>
      <rPr>
        <b/>
        <vertAlign val="subscript"/>
        <sz val="11"/>
        <color indexed="43"/>
        <rFont val="Arial"/>
        <family val="2"/>
      </rPr>
      <t>2</t>
    </r>
    <r>
      <rPr>
        <b/>
        <sz val="11"/>
        <color indexed="43"/>
        <rFont val="Arial"/>
        <family val="2"/>
      </rPr>
      <t>–OH</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t>
    </r>
    <r>
      <rPr>
        <b/>
        <sz val="11"/>
        <color indexed="16"/>
        <rFont val="Arial"/>
        <family val="2"/>
        <charset val="161"/>
      </rPr>
      <t>IOI</t>
    </r>
    <r>
      <rPr>
        <b/>
        <sz val="11"/>
        <color indexed="43"/>
        <rFont val="Arial"/>
        <family val="2"/>
        <charset val="161"/>
      </rPr>
      <t xml:space="preserve">  </t>
    </r>
    <r>
      <rPr>
        <b/>
        <sz val="11"/>
        <color indexed="10"/>
        <rFont val="Symbol"/>
        <family val="1"/>
        <charset val="2"/>
      </rPr>
      <t>®</t>
    </r>
    <r>
      <rPr>
        <b/>
        <sz val="11"/>
        <color indexed="43"/>
        <rFont val="Arial"/>
        <family val="2"/>
        <charset val="161"/>
      </rPr>
      <t xml:space="preserve">  </t>
    </r>
    <r>
      <rPr>
        <b/>
        <sz val="11"/>
        <color indexed="43"/>
        <rFont val="Arial"/>
        <family val="2"/>
      </rPr>
      <t>CH</t>
    </r>
    <r>
      <rPr>
        <b/>
        <vertAlign val="subscript"/>
        <sz val="11"/>
        <color indexed="43"/>
        <rFont val="Arial"/>
        <family val="2"/>
      </rPr>
      <t>3</t>
    </r>
    <r>
      <rPr>
        <b/>
        <sz val="11"/>
        <color indexed="43"/>
        <rFont val="Arial"/>
        <family val="2"/>
      </rPr>
      <t>–CH</t>
    </r>
    <r>
      <rPr>
        <b/>
        <vertAlign val="subscript"/>
        <sz val="11"/>
        <color indexed="43"/>
        <rFont val="Arial"/>
        <family val="2"/>
      </rPr>
      <t>2</t>
    </r>
    <r>
      <rPr>
        <b/>
        <sz val="11"/>
        <color indexed="43"/>
        <rFont val="Arial"/>
        <family val="2"/>
      </rPr>
      <t xml:space="preserve">–CH=O  </t>
    </r>
    <r>
      <rPr>
        <b/>
        <sz val="11"/>
        <color indexed="10"/>
        <rFont val="Arial"/>
        <family val="2"/>
        <charset val="161"/>
      </rPr>
      <t>+</t>
    </r>
    <r>
      <rPr>
        <b/>
        <sz val="11"/>
        <color indexed="43"/>
        <rFont val="Arial"/>
        <family val="2"/>
      </rPr>
      <t xml:space="preserve">  H</t>
    </r>
    <r>
      <rPr>
        <b/>
        <vertAlign val="subscript"/>
        <sz val="11"/>
        <color indexed="43"/>
        <rFont val="Arial"/>
        <family val="2"/>
      </rPr>
      <t>2</t>
    </r>
    <r>
      <rPr>
        <b/>
        <sz val="11"/>
        <color indexed="43"/>
        <rFont val="Arial"/>
        <family val="2"/>
      </rPr>
      <t>O</t>
    </r>
    <r>
      <rPr>
        <sz val="10"/>
        <color indexed="43"/>
        <rFont val="Arial"/>
        <family val="2"/>
      </rPr>
      <t xml:space="preserve"> </t>
    </r>
    <r>
      <rPr>
        <sz val="10"/>
        <color indexed="43"/>
        <rFont val="Arial"/>
        <family val="2"/>
        <charset val="161"/>
      </rPr>
      <t xml:space="preserve">        </t>
    </r>
    <r>
      <rPr>
        <sz val="10"/>
        <color indexed="48"/>
        <rFont val="Arial"/>
        <family val="2"/>
        <charset val="161"/>
      </rPr>
      <t xml:space="preserve">(1ο στάδιο) </t>
    </r>
    <r>
      <rPr>
        <sz val="10"/>
        <color indexed="43"/>
        <rFont val="Arial"/>
        <family val="2"/>
        <charset val="161"/>
      </rPr>
      <t xml:space="preserve"> </t>
    </r>
  </si>
  <si>
    <r>
      <t>CH</t>
    </r>
    <r>
      <rPr>
        <b/>
        <vertAlign val="subscript"/>
        <sz val="11"/>
        <color indexed="43"/>
        <rFont val="Arial"/>
        <family val="2"/>
      </rPr>
      <t>3</t>
    </r>
    <r>
      <rPr>
        <b/>
        <sz val="11"/>
        <color indexed="43"/>
        <rFont val="Arial"/>
        <family val="2"/>
      </rPr>
      <t>–CH</t>
    </r>
    <r>
      <rPr>
        <b/>
        <vertAlign val="subscript"/>
        <sz val="11"/>
        <color indexed="43"/>
        <rFont val="Arial"/>
        <family val="2"/>
      </rPr>
      <t>2</t>
    </r>
    <r>
      <rPr>
        <b/>
        <sz val="11"/>
        <color indexed="43"/>
        <rFont val="Arial"/>
        <family val="2"/>
      </rPr>
      <t>–CH=O</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t>
    </r>
    <r>
      <rPr>
        <b/>
        <sz val="11"/>
        <color indexed="16"/>
        <rFont val="Arial"/>
        <family val="2"/>
        <charset val="161"/>
      </rPr>
      <t>IOI</t>
    </r>
    <r>
      <rPr>
        <b/>
        <sz val="11"/>
        <color indexed="43"/>
        <rFont val="Arial"/>
        <family val="2"/>
        <charset val="161"/>
      </rPr>
      <t xml:space="preserve">  </t>
    </r>
    <r>
      <rPr>
        <b/>
        <sz val="11"/>
        <color indexed="10"/>
        <rFont val="Symbol"/>
        <family val="1"/>
        <charset val="2"/>
      </rPr>
      <t>®</t>
    </r>
    <r>
      <rPr>
        <b/>
        <sz val="11"/>
        <color indexed="43"/>
        <rFont val="Arial"/>
        <family val="2"/>
        <charset val="161"/>
      </rPr>
      <t xml:space="preserve">  </t>
    </r>
    <r>
      <rPr>
        <b/>
        <sz val="11"/>
        <color indexed="43"/>
        <rFont val="Arial"/>
        <family val="2"/>
      </rPr>
      <t>CH</t>
    </r>
    <r>
      <rPr>
        <b/>
        <vertAlign val="subscript"/>
        <sz val="11"/>
        <color indexed="43"/>
        <rFont val="Arial"/>
        <family val="2"/>
      </rPr>
      <t>3</t>
    </r>
    <r>
      <rPr>
        <b/>
        <sz val="11"/>
        <color indexed="43"/>
        <rFont val="Arial"/>
        <family val="2"/>
      </rPr>
      <t>–CH</t>
    </r>
    <r>
      <rPr>
        <b/>
        <vertAlign val="subscript"/>
        <sz val="11"/>
        <color indexed="43"/>
        <rFont val="Arial"/>
        <family val="2"/>
      </rPr>
      <t>2</t>
    </r>
    <r>
      <rPr>
        <b/>
        <sz val="11"/>
        <color indexed="43"/>
        <rFont val="Arial"/>
        <family val="2"/>
      </rPr>
      <t>–CO–OH</t>
    </r>
    <r>
      <rPr>
        <sz val="10"/>
        <color indexed="43"/>
        <rFont val="Arial"/>
        <family val="2"/>
      </rPr>
      <t xml:space="preserve">   </t>
    </r>
    <r>
      <rPr>
        <sz val="10"/>
        <color indexed="43"/>
        <rFont val="Arial"/>
        <family val="2"/>
        <charset val="161"/>
      </rPr>
      <t xml:space="preserve">                    </t>
    </r>
    <r>
      <rPr>
        <sz val="10"/>
        <color indexed="48"/>
        <rFont val="Arial"/>
        <family val="2"/>
        <charset val="161"/>
      </rPr>
      <t xml:space="preserve"> (2ο στάδιο) </t>
    </r>
    <r>
      <rPr>
        <sz val="10"/>
        <color indexed="43"/>
        <rFont val="Arial"/>
        <family val="2"/>
        <charset val="161"/>
      </rPr>
      <t xml:space="preserve"> </t>
    </r>
  </si>
  <si>
    <r>
      <t>CH</t>
    </r>
    <r>
      <rPr>
        <b/>
        <vertAlign val="subscript"/>
        <sz val="11"/>
        <color indexed="43"/>
        <rFont val="Arial"/>
        <family val="2"/>
      </rPr>
      <t>3</t>
    </r>
    <r>
      <rPr>
        <b/>
        <sz val="11"/>
        <color indexed="43"/>
        <rFont val="Arial"/>
        <family val="2"/>
      </rPr>
      <t xml:space="preserve">–OH  </t>
    </r>
    <r>
      <rPr>
        <b/>
        <sz val="11"/>
        <color indexed="10"/>
        <rFont val="Arial"/>
        <family val="2"/>
        <charset val="161"/>
      </rPr>
      <t>+</t>
    </r>
    <r>
      <rPr>
        <b/>
        <sz val="11"/>
        <color indexed="43"/>
        <rFont val="Arial"/>
        <family val="2"/>
      </rPr>
      <t xml:space="preserve">  </t>
    </r>
    <r>
      <rPr>
        <b/>
        <sz val="11"/>
        <color indexed="16"/>
        <rFont val="Arial"/>
        <family val="2"/>
        <charset val="161"/>
      </rPr>
      <t>IOI</t>
    </r>
    <r>
      <rPr>
        <b/>
        <sz val="11"/>
        <color indexed="43"/>
        <rFont val="Arial"/>
        <family val="2"/>
      </rPr>
      <t xml:space="preserve">  </t>
    </r>
    <r>
      <rPr>
        <b/>
        <sz val="11"/>
        <color indexed="10"/>
        <rFont val="Symbol"/>
        <family val="1"/>
        <charset val="2"/>
      </rPr>
      <t>®</t>
    </r>
    <r>
      <rPr>
        <b/>
        <sz val="11"/>
        <color indexed="43"/>
        <rFont val="Arial"/>
        <family val="2"/>
      </rPr>
      <t xml:space="preserve">  CH</t>
    </r>
    <r>
      <rPr>
        <b/>
        <vertAlign val="subscript"/>
        <sz val="11"/>
        <color indexed="43"/>
        <rFont val="Arial"/>
        <family val="2"/>
      </rPr>
      <t>2</t>
    </r>
    <r>
      <rPr>
        <b/>
        <sz val="11"/>
        <color indexed="43"/>
        <rFont val="Arial"/>
        <family val="2"/>
      </rPr>
      <t xml:space="preserve">=O  </t>
    </r>
    <r>
      <rPr>
        <b/>
        <sz val="11"/>
        <color indexed="10"/>
        <rFont val="Arial"/>
        <family val="2"/>
        <charset val="161"/>
      </rPr>
      <t>+</t>
    </r>
    <r>
      <rPr>
        <b/>
        <sz val="11"/>
        <color indexed="43"/>
        <rFont val="Arial"/>
        <family val="2"/>
      </rPr>
      <t xml:space="preserve">  H</t>
    </r>
    <r>
      <rPr>
        <b/>
        <vertAlign val="subscript"/>
        <sz val="11"/>
        <color indexed="43"/>
        <rFont val="Arial"/>
        <family val="2"/>
      </rPr>
      <t>2</t>
    </r>
    <r>
      <rPr>
        <b/>
        <sz val="11"/>
        <color indexed="43"/>
        <rFont val="Arial"/>
        <family val="2"/>
      </rPr>
      <t>O</t>
    </r>
    <r>
      <rPr>
        <sz val="10"/>
        <color indexed="43"/>
        <rFont val="Arial"/>
        <family val="2"/>
      </rPr>
      <t xml:space="preserve">           </t>
    </r>
    <r>
      <rPr>
        <sz val="10"/>
        <color indexed="48"/>
        <rFont val="Arial"/>
        <family val="2"/>
        <charset val="161"/>
      </rPr>
      <t>(1ο στάδιο)</t>
    </r>
  </si>
  <si>
    <r>
      <t xml:space="preserve">    CH</t>
    </r>
    <r>
      <rPr>
        <b/>
        <vertAlign val="subscript"/>
        <sz val="11"/>
        <color indexed="43"/>
        <rFont val="Arial"/>
        <family val="2"/>
      </rPr>
      <t>2</t>
    </r>
    <r>
      <rPr>
        <b/>
        <sz val="11"/>
        <color indexed="43"/>
        <rFont val="Arial"/>
        <family val="2"/>
      </rPr>
      <t xml:space="preserve">=O  </t>
    </r>
    <r>
      <rPr>
        <b/>
        <sz val="11"/>
        <color indexed="10"/>
        <rFont val="Arial"/>
        <family val="2"/>
        <charset val="161"/>
      </rPr>
      <t>+</t>
    </r>
    <r>
      <rPr>
        <b/>
        <sz val="11"/>
        <color indexed="43"/>
        <rFont val="Arial"/>
        <family val="2"/>
      </rPr>
      <t xml:space="preserve">  </t>
    </r>
    <r>
      <rPr>
        <b/>
        <sz val="11"/>
        <color indexed="16"/>
        <rFont val="Arial"/>
        <family val="2"/>
        <charset val="161"/>
      </rPr>
      <t xml:space="preserve">IOI  </t>
    </r>
    <r>
      <rPr>
        <sz val="11"/>
        <color indexed="10"/>
        <rFont val="Symbol"/>
        <family val="1"/>
        <charset val="2"/>
      </rPr>
      <t>®</t>
    </r>
    <r>
      <rPr>
        <b/>
        <sz val="11"/>
        <color indexed="43"/>
        <rFont val="Arial"/>
        <family val="2"/>
      </rPr>
      <t xml:space="preserve">  ΗCO–ΟΗ</t>
    </r>
    <r>
      <rPr>
        <sz val="10"/>
        <color indexed="43"/>
        <rFont val="Arial"/>
        <family val="2"/>
      </rPr>
      <t xml:space="preserve">                  </t>
    </r>
    <r>
      <rPr>
        <sz val="10"/>
        <color indexed="48"/>
        <rFont val="Arial"/>
        <family val="2"/>
        <charset val="161"/>
      </rPr>
      <t>(2ο στάδιο)</t>
    </r>
  </si>
  <si>
    <r>
      <t xml:space="preserve">ΗCO–ΟΗ  </t>
    </r>
    <r>
      <rPr>
        <b/>
        <sz val="11"/>
        <color indexed="10"/>
        <rFont val="Arial"/>
        <family val="2"/>
        <charset val="161"/>
      </rPr>
      <t>+</t>
    </r>
    <r>
      <rPr>
        <b/>
        <sz val="11"/>
        <color indexed="43"/>
        <rFont val="Arial"/>
        <family val="2"/>
      </rPr>
      <t xml:space="preserve">  </t>
    </r>
    <r>
      <rPr>
        <b/>
        <sz val="11"/>
        <color indexed="16"/>
        <rFont val="Arial"/>
        <family val="2"/>
        <charset val="161"/>
      </rPr>
      <t>IOI</t>
    </r>
    <r>
      <rPr>
        <b/>
        <sz val="11"/>
        <color indexed="43"/>
        <rFont val="Arial"/>
        <family val="2"/>
      </rPr>
      <t xml:space="preserve">  </t>
    </r>
    <r>
      <rPr>
        <b/>
        <sz val="11"/>
        <color indexed="10"/>
        <rFont val="Symbol"/>
        <family val="1"/>
        <charset val="2"/>
      </rPr>
      <t>®</t>
    </r>
    <r>
      <rPr>
        <b/>
        <sz val="11"/>
        <color indexed="43"/>
        <rFont val="Arial"/>
        <family val="2"/>
      </rPr>
      <t xml:space="preserve">  CO</t>
    </r>
    <r>
      <rPr>
        <b/>
        <vertAlign val="subscript"/>
        <sz val="11"/>
        <color indexed="43"/>
        <rFont val="Arial"/>
        <family val="2"/>
      </rPr>
      <t>2</t>
    </r>
    <r>
      <rPr>
        <b/>
        <sz val="11"/>
        <color indexed="43"/>
        <rFont val="Arial"/>
        <family val="2"/>
      </rPr>
      <t xml:space="preserve">  </t>
    </r>
    <r>
      <rPr>
        <b/>
        <sz val="11"/>
        <color indexed="10"/>
        <rFont val="Arial"/>
        <family val="2"/>
        <charset val="161"/>
      </rPr>
      <t>+</t>
    </r>
    <r>
      <rPr>
        <b/>
        <sz val="11"/>
        <color indexed="43"/>
        <rFont val="Arial"/>
        <family val="2"/>
      </rPr>
      <t xml:space="preserve">  Η</t>
    </r>
    <r>
      <rPr>
        <b/>
        <vertAlign val="subscript"/>
        <sz val="11"/>
        <color indexed="43"/>
        <rFont val="Arial"/>
        <family val="2"/>
      </rPr>
      <t>2</t>
    </r>
    <r>
      <rPr>
        <b/>
        <sz val="11"/>
        <color indexed="43"/>
        <rFont val="Arial"/>
        <family val="2"/>
      </rPr>
      <t>Ο</t>
    </r>
    <r>
      <rPr>
        <sz val="10"/>
        <color indexed="43"/>
        <rFont val="Arial"/>
        <family val="2"/>
      </rPr>
      <t xml:space="preserve">              </t>
    </r>
    <r>
      <rPr>
        <sz val="10"/>
        <color indexed="48"/>
        <rFont val="Arial"/>
        <family val="2"/>
        <charset val="161"/>
      </rPr>
      <t>(3ο στάδιο)</t>
    </r>
  </si>
  <si>
    <r>
      <t xml:space="preserve">Σύμφωνα με τα παραπάνω αν θεωρήσουμε για παράδειγμα τη </t>
    </r>
    <r>
      <rPr>
        <b/>
        <sz val="10"/>
        <color indexed="52"/>
        <rFont val="Arial"/>
        <family val="2"/>
        <charset val="161"/>
      </rPr>
      <t>2-προπανόλη,</t>
    </r>
    <r>
      <rPr>
        <b/>
        <sz val="10"/>
        <color indexed="43"/>
        <rFont val="Arial"/>
        <family val="2"/>
      </rPr>
      <t xml:space="preserve"> </t>
    </r>
    <r>
      <rPr>
        <sz val="10"/>
        <color indexed="43"/>
        <rFont val="Arial"/>
        <family val="2"/>
        <charset val="161"/>
      </rPr>
      <t xml:space="preserve">αυτή θα οξειδωθεί σε </t>
    </r>
    <r>
      <rPr>
        <b/>
        <sz val="10"/>
        <color indexed="52"/>
        <rFont val="Arial"/>
        <family val="2"/>
        <charset val="161"/>
      </rPr>
      <t>προπανόνη,</t>
    </r>
    <r>
      <rPr>
        <sz val="10"/>
        <color indexed="43"/>
        <rFont val="Arial"/>
        <family val="2"/>
        <charset val="161"/>
      </rPr>
      <t xml:space="preserve"> κατά την παρακάτω χημική εξίσωση.</t>
    </r>
  </si>
  <si>
    <r>
      <t xml:space="preserve">                                   R–CH–OH  </t>
    </r>
    <r>
      <rPr>
        <b/>
        <sz val="11"/>
        <color indexed="10"/>
        <rFont val="Arial"/>
        <family val="2"/>
        <charset val="161"/>
      </rPr>
      <t>+</t>
    </r>
    <r>
      <rPr>
        <b/>
        <sz val="11"/>
        <color indexed="43"/>
        <rFont val="Arial"/>
        <family val="2"/>
      </rPr>
      <t xml:space="preserve">  </t>
    </r>
    <r>
      <rPr>
        <b/>
        <sz val="11"/>
        <color indexed="16"/>
        <rFont val="Arial"/>
        <family val="2"/>
        <charset val="161"/>
      </rPr>
      <t>IOI</t>
    </r>
    <r>
      <rPr>
        <b/>
        <sz val="11"/>
        <color indexed="43"/>
        <rFont val="Arial"/>
        <family val="2"/>
      </rPr>
      <t xml:space="preserve">  </t>
    </r>
    <r>
      <rPr>
        <b/>
        <sz val="11"/>
        <color indexed="10"/>
        <rFont val="Symbol"/>
        <family val="1"/>
        <charset val="2"/>
      </rPr>
      <t>®</t>
    </r>
    <r>
      <rPr>
        <b/>
        <sz val="11"/>
        <color indexed="43"/>
        <rFont val="Arial"/>
        <family val="2"/>
      </rPr>
      <t xml:space="preserve">  R–C=O  </t>
    </r>
    <r>
      <rPr>
        <b/>
        <sz val="11"/>
        <color indexed="10"/>
        <rFont val="Arial"/>
        <family val="2"/>
        <charset val="161"/>
      </rPr>
      <t>+</t>
    </r>
    <r>
      <rPr>
        <b/>
        <sz val="11"/>
        <color indexed="43"/>
        <rFont val="Arial"/>
        <family val="2"/>
      </rPr>
      <t xml:space="preserve">  H</t>
    </r>
    <r>
      <rPr>
        <b/>
        <vertAlign val="subscript"/>
        <sz val="11"/>
        <color indexed="43"/>
        <rFont val="Arial"/>
        <family val="2"/>
        <charset val="161"/>
      </rPr>
      <t>2</t>
    </r>
    <r>
      <rPr>
        <b/>
        <sz val="11"/>
        <color indexed="43"/>
        <rFont val="Arial"/>
        <family val="2"/>
      </rPr>
      <t>O         
                                        R</t>
    </r>
    <r>
      <rPr>
        <sz val="10"/>
        <color indexed="43"/>
        <rFont val="Arial"/>
        <family val="2"/>
        <charset val="161"/>
      </rPr>
      <t xml:space="preserve">                            </t>
    </r>
    <r>
      <rPr>
        <vertAlign val="subscript"/>
        <sz val="10"/>
        <color indexed="43"/>
        <rFont val="Arial"/>
        <family val="2"/>
      </rPr>
      <t xml:space="preserve">         </t>
    </r>
    <r>
      <rPr>
        <b/>
        <sz val="11"/>
        <color indexed="43"/>
        <rFont val="Arial"/>
        <family val="2"/>
      </rPr>
      <t>R</t>
    </r>
    <r>
      <rPr>
        <sz val="10"/>
        <color indexed="43"/>
        <rFont val="Arial"/>
        <family val="2"/>
        <charset val="161"/>
      </rPr>
      <t xml:space="preserve"> </t>
    </r>
  </si>
  <si>
    <r>
      <t xml:space="preserve">                                      </t>
    </r>
    <r>
      <rPr>
        <b/>
        <sz val="11"/>
        <color indexed="43"/>
        <rFont val="Arial"/>
        <family val="2"/>
      </rPr>
      <t>CH</t>
    </r>
    <r>
      <rPr>
        <b/>
        <vertAlign val="subscript"/>
        <sz val="11"/>
        <color indexed="43"/>
        <rFont val="Arial"/>
        <family val="2"/>
      </rPr>
      <t>3</t>
    </r>
    <r>
      <rPr>
        <b/>
        <sz val="11"/>
        <color indexed="43"/>
        <rFont val="Arial"/>
        <family val="2"/>
      </rPr>
      <t>–CH–CH</t>
    </r>
    <r>
      <rPr>
        <b/>
        <vertAlign val="subscript"/>
        <sz val="11"/>
        <color indexed="43"/>
        <rFont val="Arial"/>
        <family val="2"/>
      </rPr>
      <t>3</t>
    </r>
    <r>
      <rPr>
        <b/>
        <sz val="11"/>
        <color indexed="43"/>
        <rFont val="Arial"/>
        <family val="2"/>
      </rPr>
      <t xml:space="preserve">  </t>
    </r>
    <r>
      <rPr>
        <b/>
        <sz val="11"/>
        <color indexed="10"/>
        <rFont val="Arial"/>
        <family val="2"/>
        <charset val="161"/>
      </rPr>
      <t>+</t>
    </r>
    <r>
      <rPr>
        <b/>
        <sz val="11"/>
        <color indexed="43"/>
        <rFont val="Arial"/>
        <family val="2"/>
      </rPr>
      <t xml:space="preserve">  </t>
    </r>
    <r>
      <rPr>
        <b/>
        <sz val="11"/>
        <color indexed="16"/>
        <rFont val="Arial"/>
        <family val="2"/>
        <charset val="161"/>
      </rPr>
      <t>IOI</t>
    </r>
    <r>
      <rPr>
        <b/>
        <sz val="11"/>
        <color indexed="43"/>
        <rFont val="Arial"/>
        <family val="2"/>
      </rPr>
      <t xml:space="preserve">  </t>
    </r>
    <r>
      <rPr>
        <b/>
        <sz val="11"/>
        <color indexed="10"/>
        <rFont val="Symbol"/>
        <family val="1"/>
        <charset val="2"/>
      </rPr>
      <t>®</t>
    </r>
    <r>
      <rPr>
        <b/>
        <sz val="11"/>
        <color indexed="43"/>
        <rFont val="Arial"/>
        <family val="2"/>
      </rPr>
      <t xml:space="preserve">  CH</t>
    </r>
    <r>
      <rPr>
        <b/>
        <vertAlign val="subscript"/>
        <sz val="11"/>
        <color indexed="43"/>
        <rFont val="Arial"/>
        <family val="2"/>
      </rPr>
      <t>3</t>
    </r>
    <r>
      <rPr>
        <b/>
        <sz val="11"/>
        <color indexed="43"/>
        <rFont val="Arial"/>
        <family val="2"/>
      </rPr>
      <t>–C–CH</t>
    </r>
    <r>
      <rPr>
        <b/>
        <vertAlign val="subscript"/>
        <sz val="11"/>
        <color indexed="43"/>
        <rFont val="Arial"/>
        <family val="2"/>
      </rPr>
      <t>3</t>
    </r>
    <r>
      <rPr>
        <b/>
        <sz val="11"/>
        <color indexed="43"/>
        <rFont val="Arial"/>
        <family val="2"/>
      </rPr>
      <t xml:space="preserve">  </t>
    </r>
    <r>
      <rPr>
        <b/>
        <sz val="11"/>
        <color indexed="10"/>
        <rFont val="Arial"/>
        <family val="2"/>
        <charset val="161"/>
      </rPr>
      <t>+</t>
    </r>
    <r>
      <rPr>
        <b/>
        <sz val="11"/>
        <color indexed="43"/>
        <rFont val="Arial"/>
        <family val="2"/>
      </rPr>
      <t xml:space="preserve">  H</t>
    </r>
    <r>
      <rPr>
        <b/>
        <vertAlign val="subscript"/>
        <sz val="11"/>
        <color indexed="43"/>
        <rFont val="Arial"/>
        <family val="2"/>
      </rPr>
      <t>2</t>
    </r>
    <r>
      <rPr>
        <b/>
        <sz val="11"/>
        <color indexed="43"/>
        <rFont val="Arial"/>
        <family val="2"/>
      </rPr>
      <t>O</t>
    </r>
    <r>
      <rPr>
        <sz val="10"/>
        <color indexed="43"/>
        <rFont val="Arial"/>
        <family val="2"/>
        <charset val="161"/>
      </rPr>
      <t xml:space="preserve">
                                               </t>
    </r>
    <r>
      <rPr>
        <b/>
        <sz val="11"/>
        <color indexed="43"/>
        <rFont val="Arial"/>
        <family val="2"/>
      </rPr>
      <t>OH</t>
    </r>
    <r>
      <rPr>
        <sz val="11"/>
        <color indexed="43"/>
        <rFont val="Arial"/>
        <family val="2"/>
      </rPr>
      <t xml:space="preserve">                               </t>
    </r>
    <r>
      <rPr>
        <vertAlign val="subscript"/>
        <sz val="11"/>
        <color indexed="43"/>
        <rFont val="Arial"/>
        <family val="2"/>
      </rPr>
      <t xml:space="preserve">        </t>
    </r>
    <r>
      <rPr>
        <b/>
        <sz val="11"/>
        <color indexed="43"/>
        <rFont val="Arial"/>
        <family val="2"/>
      </rPr>
      <t>O</t>
    </r>
    <r>
      <rPr>
        <sz val="10"/>
        <color indexed="43"/>
        <rFont val="Arial"/>
        <family val="2"/>
        <charset val="161"/>
      </rPr>
      <t xml:space="preserve">   </t>
    </r>
  </si>
  <si>
    <r>
      <t>CH</t>
    </r>
    <r>
      <rPr>
        <b/>
        <vertAlign val="subscript"/>
        <sz val="11"/>
        <color indexed="52"/>
        <rFont val="Arial"/>
        <family val="2"/>
      </rPr>
      <t>3</t>
    </r>
    <r>
      <rPr>
        <b/>
        <sz val="11"/>
        <color indexed="52"/>
        <rFont val="Arial"/>
        <family val="2"/>
      </rPr>
      <t>–CH</t>
    </r>
    <r>
      <rPr>
        <b/>
        <vertAlign val="subscript"/>
        <sz val="11"/>
        <color indexed="52"/>
        <rFont val="Arial"/>
        <family val="2"/>
      </rPr>
      <t>2</t>
    </r>
    <r>
      <rPr>
        <b/>
        <sz val="11"/>
        <color indexed="52"/>
        <rFont val="Arial"/>
        <family val="2"/>
      </rPr>
      <t>–OH</t>
    </r>
  </si>
  <si>
    <r>
      <t xml:space="preserve">            CH</t>
    </r>
    <r>
      <rPr>
        <b/>
        <vertAlign val="subscript"/>
        <sz val="11"/>
        <color indexed="52"/>
        <rFont val="Arial"/>
        <family val="2"/>
      </rPr>
      <t>3</t>
    </r>
    <r>
      <rPr>
        <b/>
        <sz val="11"/>
        <color indexed="52"/>
        <rFont val="Arial"/>
        <family val="2"/>
      </rPr>
      <t>–CH–OH
                     CH</t>
    </r>
    <r>
      <rPr>
        <b/>
        <vertAlign val="subscript"/>
        <sz val="11"/>
        <color indexed="52"/>
        <rFont val="Arial"/>
        <family val="2"/>
      </rPr>
      <t>3</t>
    </r>
    <r>
      <rPr>
        <b/>
        <sz val="11"/>
        <color indexed="52"/>
        <rFont val="Arial"/>
        <family val="2"/>
      </rPr>
      <t xml:space="preserve">     </t>
    </r>
  </si>
  <si>
    <r>
      <t>CH</t>
    </r>
    <r>
      <rPr>
        <b/>
        <vertAlign val="subscript"/>
        <sz val="11"/>
        <color indexed="52"/>
        <rFont val="Arial"/>
        <family val="2"/>
      </rPr>
      <t>3</t>
    </r>
    <r>
      <rPr>
        <b/>
        <sz val="11"/>
        <color indexed="52"/>
        <rFont val="Arial"/>
        <family val="2"/>
      </rPr>
      <t>–CH</t>
    </r>
    <r>
      <rPr>
        <b/>
        <vertAlign val="subscript"/>
        <sz val="11"/>
        <color indexed="52"/>
        <rFont val="Arial"/>
        <family val="2"/>
      </rPr>
      <t>2</t>
    </r>
    <r>
      <rPr>
        <b/>
        <sz val="11"/>
        <color indexed="52"/>
        <rFont val="Arial"/>
        <family val="2"/>
      </rPr>
      <t>–CH</t>
    </r>
    <r>
      <rPr>
        <b/>
        <vertAlign val="subscript"/>
        <sz val="11"/>
        <color indexed="52"/>
        <rFont val="Arial"/>
        <family val="2"/>
      </rPr>
      <t>2</t>
    </r>
    <r>
      <rPr>
        <b/>
        <sz val="11"/>
        <color indexed="52"/>
        <rFont val="Arial"/>
        <family val="2"/>
      </rPr>
      <t>–OH</t>
    </r>
  </si>
  <si>
    <r>
      <t>CH</t>
    </r>
    <r>
      <rPr>
        <b/>
        <vertAlign val="subscript"/>
        <sz val="11"/>
        <color indexed="52"/>
        <rFont val="Arial"/>
        <family val="2"/>
      </rPr>
      <t>3</t>
    </r>
    <r>
      <rPr>
        <b/>
        <sz val="11"/>
        <color indexed="52"/>
        <rFont val="Arial"/>
        <family val="2"/>
      </rPr>
      <t>–CH</t>
    </r>
    <r>
      <rPr>
        <b/>
        <vertAlign val="subscript"/>
        <sz val="11"/>
        <color indexed="52"/>
        <rFont val="Arial"/>
        <family val="2"/>
      </rPr>
      <t>2</t>
    </r>
    <r>
      <rPr>
        <b/>
        <sz val="11"/>
        <color indexed="52"/>
        <rFont val="Arial"/>
        <family val="2"/>
      </rPr>
      <t>–CH</t>
    </r>
    <r>
      <rPr>
        <b/>
        <vertAlign val="subscript"/>
        <sz val="11"/>
        <color indexed="52"/>
        <rFont val="Arial"/>
        <family val="2"/>
      </rPr>
      <t>2</t>
    </r>
    <r>
      <rPr>
        <b/>
        <sz val="11"/>
        <color indexed="52"/>
        <rFont val="Arial"/>
        <family val="2"/>
      </rPr>
      <t>–CH</t>
    </r>
    <r>
      <rPr>
        <b/>
        <vertAlign val="subscript"/>
        <sz val="11"/>
        <color indexed="52"/>
        <rFont val="Arial"/>
        <family val="2"/>
      </rPr>
      <t>2</t>
    </r>
    <r>
      <rPr>
        <b/>
        <sz val="11"/>
        <color indexed="52"/>
        <rFont val="Arial"/>
        <family val="2"/>
      </rPr>
      <t>–OH</t>
    </r>
  </si>
  <si>
    <r>
      <t xml:space="preserve">       CH</t>
    </r>
    <r>
      <rPr>
        <b/>
        <vertAlign val="subscript"/>
        <sz val="11"/>
        <color indexed="52"/>
        <rFont val="Arial"/>
        <family val="2"/>
      </rPr>
      <t>3</t>
    </r>
    <r>
      <rPr>
        <b/>
        <sz val="11"/>
        <color indexed="52"/>
        <rFont val="Arial"/>
        <family val="2"/>
      </rPr>
      <t>–CH</t>
    </r>
    <r>
      <rPr>
        <b/>
        <vertAlign val="subscript"/>
        <sz val="11"/>
        <color indexed="52"/>
        <rFont val="Arial"/>
        <family val="2"/>
      </rPr>
      <t>2</t>
    </r>
    <r>
      <rPr>
        <b/>
        <sz val="11"/>
        <color indexed="52"/>
        <rFont val="Arial"/>
        <family val="2"/>
      </rPr>
      <t>–CH–CH</t>
    </r>
    <r>
      <rPr>
        <b/>
        <vertAlign val="subscript"/>
        <sz val="11"/>
        <color indexed="52"/>
        <rFont val="Arial"/>
        <family val="2"/>
      </rPr>
      <t>3</t>
    </r>
    <r>
      <rPr>
        <b/>
        <sz val="11"/>
        <color indexed="52"/>
        <rFont val="Arial"/>
        <family val="2"/>
      </rPr>
      <t xml:space="preserve">
                         OH     </t>
    </r>
  </si>
  <si>
    <r>
      <t xml:space="preserve">                      CH</t>
    </r>
    <r>
      <rPr>
        <b/>
        <vertAlign val="subscript"/>
        <sz val="11"/>
        <color indexed="52"/>
        <rFont val="Arial"/>
        <family val="2"/>
      </rPr>
      <t xml:space="preserve">3
                 </t>
    </r>
    <r>
      <rPr>
        <b/>
        <sz val="11"/>
        <color indexed="52"/>
        <rFont val="Arial"/>
        <family val="2"/>
      </rPr>
      <t>CH</t>
    </r>
    <r>
      <rPr>
        <b/>
        <vertAlign val="subscript"/>
        <sz val="11"/>
        <color indexed="52"/>
        <rFont val="Arial"/>
        <family val="2"/>
      </rPr>
      <t>3</t>
    </r>
    <r>
      <rPr>
        <b/>
        <sz val="11"/>
        <color indexed="52"/>
        <rFont val="Arial"/>
        <family val="2"/>
      </rPr>
      <t>–C–CH</t>
    </r>
    <r>
      <rPr>
        <b/>
        <vertAlign val="subscript"/>
        <sz val="11"/>
        <color indexed="52"/>
        <rFont val="Arial"/>
        <family val="2"/>
      </rPr>
      <t>3</t>
    </r>
    <r>
      <rPr>
        <b/>
        <sz val="11"/>
        <color indexed="52"/>
        <rFont val="Arial"/>
        <family val="2"/>
      </rPr>
      <t xml:space="preserve">
                      OH     </t>
    </r>
  </si>
  <si>
    <r>
      <t xml:space="preserve">        CH</t>
    </r>
    <r>
      <rPr>
        <b/>
        <vertAlign val="subscript"/>
        <sz val="11"/>
        <color indexed="52"/>
        <rFont val="Arial"/>
        <family val="2"/>
      </rPr>
      <t>3</t>
    </r>
    <r>
      <rPr>
        <b/>
        <sz val="11"/>
        <color indexed="52"/>
        <rFont val="Arial"/>
        <family val="2"/>
      </rPr>
      <t>–CH–CH</t>
    </r>
    <r>
      <rPr>
        <b/>
        <vertAlign val="subscript"/>
        <sz val="11"/>
        <color indexed="52"/>
        <rFont val="Arial"/>
        <family val="2"/>
      </rPr>
      <t>2</t>
    </r>
    <r>
      <rPr>
        <b/>
        <sz val="11"/>
        <color indexed="52"/>
        <rFont val="Arial"/>
        <family val="2"/>
      </rPr>
      <t>–OH
                 CH</t>
    </r>
    <r>
      <rPr>
        <b/>
        <vertAlign val="subscript"/>
        <sz val="11"/>
        <color indexed="52"/>
        <rFont val="Arial"/>
        <family val="2"/>
      </rPr>
      <t>3</t>
    </r>
    <r>
      <rPr>
        <b/>
        <sz val="11"/>
        <color indexed="52"/>
        <rFont val="Arial"/>
        <family val="2"/>
      </rPr>
      <t xml:space="preserve">     </t>
    </r>
  </si>
  <si>
    <r>
      <t xml:space="preserve">Η κορεσμένη μονοσθενής αλκοόλη </t>
    </r>
    <r>
      <rPr>
        <b/>
        <sz val="10"/>
        <color indexed="52"/>
        <rFont val="Arial"/>
        <family val="2"/>
        <charset val="161"/>
      </rPr>
      <t>Α,</t>
    </r>
    <r>
      <rPr>
        <sz val="10"/>
        <color indexed="43"/>
        <rFont val="Arial"/>
        <family val="2"/>
      </rPr>
      <t xml:space="preserve"> που έχει </t>
    </r>
    <r>
      <rPr>
        <b/>
        <sz val="10"/>
        <color indexed="52"/>
        <rFont val="Arial"/>
        <family val="2"/>
        <charset val="161"/>
      </rPr>
      <t>ΜΤ C</t>
    </r>
    <r>
      <rPr>
        <b/>
        <vertAlign val="subscript"/>
        <sz val="11"/>
        <color indexed="52"/>
        <rFont val="Arial"/>
        <family val="2"/>
        <charset val="161"/>
      </rPr>
      <t>λ</t>
    </r>
    <r>
      <rPr>
        <b/>
        <sz val="10"/>
        <color indexed="52"/>
        <rFont val="Arial"/>
        <family val="2"/>
        <charset val="161"/>
      </rPr>
      <t>H</t>
    </r>
    <r>
      <rPr>
        <b/>
        <vertAlign val="subscript"/>
        <sz val="10"/>
        <color indexed="52"/>
        <rFont val="Arial"/>
        <family val="2"/>
        <charset val="161"/>
      </rPr>
      <t>2λ+2</t>
    </r>
    <r>
      <rPr>
        <b/>
        <sz val="10"/>
        <color indexed="52"/>
        <rFont val="Arial"/>
        <family val="2"/>
        <charset val="161"/>
      </rPr>
      <t>O,</t>
    </r>
    <r>
      <rPr>
        <sz val="10"/>
        <color indexed="43"/>
        <rFont val="Arial"/>
        <family val="2"/>
      </rPr>
      <t xml:space="preserve"> έχει σχέση </t>
    </r>
    <r>
      <rPr>
        <b/>
        <sz val="10"/>
        <color indexed="52"/>
        <rFont val="Arial"/>
        <family val="2"/>
        <charset val="161"/>
      </rPr>
      <t>συντακτικής</t>
    </r>
    <r>
      <rPr>
        <b/>
        <sz val="10"/>
        <color indexed="43"/>
        <rFont val="Arial"/>
        <family val="2"/>
      </rPr>
      <t xml:space="preserve"> </t>
    </r>
    <r>
      <rPr>
        <b/>
        <sz val="10"/>
        <color indexed="52"/>
        <rFont val="Arial"/>
        <family val="2"/>
        <charset val="161"/>
      </rPr>
      <t>ισομέρειας θέσης της ΧΟ,</t>
    </r>
    <r>
      <rPr>
        <b/>
        <sz val="10"/>
        <color indexed="43"/>
        <rFont val="Arial"/>
        <family val="2"/>
      </rPr>
      <t xml:space="preserve"> </t>
    </r>
    <r>
      <rPr>
        <sz val="10"/>
        <color indexed="43"/>
        <rFont val="Arial"/>
        <family val="2"/>
      </rPr>
      <t xml:space="preserve">με την αλκοόλη </t>
    </r>
    <r>
      <rPr>
        <b/>
        <sz val="10"/>
        <color indexed="52"/>
        <rFont val="Arial"/>
        <family val="2"/>
        <charset val="161"/>
      </rPr>
      <t>Β.</t>
    </r>
    <r>
      <rPr>
        <b/>
        <sz val="10"/>
        <color indexed="43"/>
        <rFont val="Arial"/>
        <family val="2"/>
      </rPr>
      <t xml:space="preserve"> </t>
    </r>
    <r>
      <rPr>
        <sz val="10"/>
        <color indexed="43"/>
        <rFont val="Arial"/>
        <family val="2"/>
      </rPr>
      <t xml:space="preserve">Η αλκοόλη </t>
    </r>
    <r>
      <rPr>
        <b/>
        <sz val="10"/>
        <color indexed="52"/>
        <rFont val="Arial"/>
        <family val="2"/>
        <charset val="161"/>
      </rPr>
      <t>Α</t>
    </r>
    <r>
      <rPr>
        <sz val="10"/>
        <color indexed="43"/>
        <rFont val="Arial"/>
        <family val="2"/>
      </rPr>
      <t xml:space="preserve"> θερμαινόμενη παρουσία </t>
    </r>
    <r>
      <rPr>
        <b/>
        <sz val="10"/>
        <color indexed="52"/>
        <rFont val="Arial"/>
        <family val="2"/>
        <charset val="161"/>
      </rPr>
      <t>πυκνού H</t>
    </r>
    <r>
      <rPr>
        <b/>
        <vertAlign val="subscript"/>
        <sz val="10"/>
        <color indexed="52"/>
        <rFont val="Arial"/>
        <family val="2"/>
        <charset val="161"/>
      </rPr>
      <t>2</t>
    </r>
    <r>
      <rPr>
        <b/>
        <sz val="10"/>
        <color indexed="52"/>
        <rFont val="Arial"/>
        <family val="2"/>
        <charset val="161"/>
      </rPr>
      <t>SO</t>
    </r>
    <r>
      <rPr>
        <b/>
        <vertAlign val="subscript"/>
        <sz val="10"/>
        <color indexed="52"/>
        <rFont val="Arial"/>
        <family val="2"/>
        <charset val="161"/>
      </rPr>
      <t>4</t>
    </r>
    <r>
      <rPr>
        <b/>
        <sz val="10"/>
        <color indexed="52"/>
        <rFont val="Arial"/>
        <family val="2"/>
        <charset val="161"/>
      </rPr>
      <t>,</t>
    </r>
    <r>
      <rPr>
        <b/>
        <sz val="10"/>
        <color indexed="43"/>
        <rFont val="Arial"/>
        <family val="2"/>
      </rPr>
      <t xml:space="preserve"> </t>
    </r>
    <r>
      <rPr>
        <sz val="10"/>
        <color indexed="43"/>
        <rFont val="Arial"/>
        <family val="2"/>
      </rPr>
      <t xml:space="preserve">στους </t>
    </r>
    <r>
      <rPr>
        <b/>
        <sz val="10"/>
        <color indexed="52"/>
        <rFont val="Arial"/>
        <family val="2"/>
        <charset val="161"/>
      </rPr>
      <t>140°C,</t>
    </r>
    <r>
      <rPr>
        <sz val="10"/>
        <color indexed="43"/>
        <rFont val="Arial"/>
        <family val="2"/>
      </rPr>
      <t xml:space="preserve"> παρέχει την ένωση </t>
    </r>
    <r>
      <rPr>
        <b/>
        <sz val="10"/>
        <color indexed="52"/>
        <rFont val="Arial"/>
        <family val="2"/>
        <charset val="161"/>
      </rPr>
      <t>Γ,</t>
    </r>
    <r>
      <rPr>
        <sz val="10"/>
        <color indexed="43"/>
        <rFont val="Arial"/>
        <family val="2"/>
      </rPr>
      <t xml:space="preserve"> που έχει </t>
    </r>
    <r>
      <rPr>
        <b/>
        <sz val="10"/>
        <color indexed="52"/>
        <rFont val="Arial"/>
        <family val="2"/>
        <charset val="161"/>
      </rPr>
      <t>ΜΤ C</t>
    </r>
    <r>
      <rPr>
        <b/>
        <vertAlign val="subscript"/>
        <sz val="10"/>
        <color indexed="52"/>
        <rFont val="Arial"/>
        <family val="2"/>
        <charset val="161"/>
      </rPr>
      <t>8</t>
    </r>
    <r>
      <rPr>
        <b/>
        <sz val="10"/>
        <color indexed="52"/>
        <rFont val="Arial"/>
        <family val="2"/>
        <charset val="161"/>
      </rPr>
      <t>H</t>
    </r>
    <r>
      <rPr>
        <b/>
        <vertAlign val="subscript"/>
        <sz val="10"/>
        <color indexed="52"/>
        <rFont val="Arial"/>
        <family val="2"/>
        <charset val="161"/>
      </rPr>
      <t>18</t>
    </r>
    <r>
      <rPr>
        <b/>
        <sz val="10"/>
        <color indexed="52"/>
        <rFont val="Arial"/>
        <family val="2"/>
        <charset val="161"/>
      </rPr>
      <t>O.</t>
    </r>
    <r>
      <rPr>
        <b/>
        <sz val="10"/>
        <color indexed="43"/>
        <rFont val="Arial"/>
        <family val="2"/>
      </rPr>
      <t xml:space="preserve"> </t>
    </r>
    <r>
      <rPr>
        <sz val="10"/>
        <color indexed="43"/>
        <rFont val="Arial"/>
        <family val="2"/>
      </rPr>
      <t xml:space="preserve">Αν είναι γνω-στό ότι η αλκοόλη </t>
    </r>
    <r>
      <rPr>
        <b/>
        <sz val="10"/>
        <color indexed="52"/>
        <rFont val="Arial"/>
        <family val="2"/>
        <charset val="161"/>
      </rPr>
      <t>Α,</t>
    </r>
    <r>
      <rPr>
        <sz val="10"/>
        <color indexed="43"/>
        <rFont val="Arial"/>
        <family val="2"/>
      </rPr>
      <t xml:space="preserve"> </t>
    </r>
    <r>
      <rPr>
        <b/>
        <sz val="10"/>
        <color indexed="52"/>
        <rFont val="Arial"/>
        <family val="2"/>
        <charset val="161"/>
      </rPr>
      <t>δεν</t>
    </r>
    <r>
      <rPr>
        <b/>
        <sz val="10"/>
        <color indexed="43"/>
        <rFont val="Arial"/>
        <family val="2"/>
      </rPr>
      <t xml:space="preserve"> </t>
    </r>
    <r>
      <rPr>
        <sz val="10"/>
        <color indexed="43"/>
        <rFont val="Arial"/>
        <family val="2"/>
      </rPr>
      <t>αντιδρά με τα συνηθισμένα οξειδωτικά μέσα, να προσδιοριστεί η ταυτότητα των δυο αλκοολών.</t>
    </r>
  </si>
  <si>
    <r>
      <t xml:space="preserve">Η ένωση </t>
    </r>
    <r>
      <rPr>
        <b/>
        <sz val="10"/>
        <color indexed="52"/>
        <rFont val="Arial"/>
        <family val="2"/>
        <charset val="161"/>
      </rPr>
      <t>Γ</t>
    </r>
    <r>
      <rPr>
        <sz val="10"/>
        <color indexed="43"/>
        <rFont val="Arial"/>
        <family val="2"/>
        <charset val="161"/>
      </rPr>
      <t xml:space="preserve"> είναι… </t>
    </r>
  </si>
  <si>
    <r>
      <t xml:space="preserve">Το πλήθος των ατόμων </t>
    </r>
    <r>
      <rPr>
        <b/>
        <sz val="10"/>
        <color indexed="52"/>
        <rFont val="Arial"/>
        <family val="2"/>
        <charset val="161"/>
      </rPr>
      <t>C</t>
    </r>
    <r>
      <rPr>
        <sz val="10"/>
        <color indexed="43"/>
        <rFont val="Arial"/>
        <family val="2"/>
        <charset val="161"/>
      </rPr>
      <t xml:space="preserve"> στο μόριο της αλ-κοόλης </t>
    </r>
    <r>
      <rPr>
        <b/>
        <sz val="10"/>
        <color indexed="52"/>
        <rFont val="Arial"/>
        <family val="2"/>
        <charset val="161"/>
      </rPr>
      <t>Α,</t>
    </r>
    <r>
      <rPr>
        <sz val="10"/>
        <color indexed="43"/>
        <rFont val="Arial"/>
        <family val="2"/>
        <charset val="161"/>
      </rPr>
      <t xml:space="preserve"> δηλαδή ο αριθμός</t>
    </r>
    <r>
      <rPr>
        <b/>
        <sz val="10"/>
        <color indexed="43"/>
        <rFont val="Arial"/>
        <family val="2"/>
      </rPr>
      <t xml:space="preserve"> </t>
    </r>
    <r>
      <rPr>
        <b/>
        <sz val="10"/>
        <color indexed="52"/>
        <rFont val="Arial"/>
        <family val="2"/>
        <charset val="161"/>
      </rPr>
      <t>"λ",</t>
    </r>
    <r>
      <rPr>
        <sz val="10"/>
        <color indexed="43"/>
        <rFont val="Arial"/>
        <family val="2"/>
        <charset val="161"/>
      </rPr>
      <t xml:space="preserve"> είναι ίσος με…</t>
    </r>
  </si>
  <si>
    <r>
      <t xml:space="preserve">Το πλήθος των ατόμων </t>
    </r>
    <r>
      <rPr>
        <b/>
        <sz val="10"/>
        <color indexed="52"/>
        <rFont val="Arial"/>
        <family val="2"/>
        <charset val="161"/>
      </rPr>
      <t>C</t>
    </r>
    <r>
      <rPr>
        <sz val="10"/>
        <color indexed="43"/>
        <rFont val="Arial"/>
        <family val="2"/>
        <charset val="161"/>
      </rPr>
      <t xml:space="preserve"> στο μόριο της αλ-κοόλης </t>
    </r>
    <r>
      <rPr>
        <b/>
        <sz val="10"/>
        <color indexed="52"/>
        <rFont val="Arial"/>
        <family val="2"/>
        <charset val="161"/>
      </rPr>
      <t>Β,</t>
    </r>
    <r>
      <rPr>
        <sz val="10"/>
        <color indexed="43"/>
        <rFont val="Arial"/>
        <family val="2"/>
        <charset val="161"/>
      </rPr>
      <t xml:space="preserve"> ισούται με…</t>
    </r>
  </si>
  <si>
    <r>
      <t xml:space="preserve">Η αλκοόλη </t>
    </r>
    <r>
      <rPr>
        <b/>
        <sz val="10"/>
        <color indexed="52"/>
        <rFont val="Arial"/>
        <family val="2"/>
        <charset val="161"/>
      </rPr>
      <t>Α</t>
    </r>
    <r>
      <rPr>
        <sz val="10"/>
        <color indexed="43"/>
        <rFont val="Arial"/>
        <family val="2"/>
        <charset val="161"/>
      </rPr>
      <t xml:space="preserve"> είναι... </t>
    </r>
  </si>
  <si>
    <r>
      <t xml:space="preserve">Εξίσωση καύσης της </t>
    </r>
    <r>
      <rPr>
        <b/>
        <sz val="10"/>
        <color indexed="52"/>
        <rFont val="Arial"/>
        <family val="2"/>
        <charset val="161"/>
      </rPr>
      <t>Β</t>
    </r>
    <r>
      <rPr>
        <sz val="10"/>
        <color indexed="16"/>
        <rFont val="Arial"/>
        <family val="2"/>
      </rPr>
      <t xml:space="preserve"> και στοιχειομετρικοί υπολογισμοί.</t>
    </r>
  </si>
  <si>
    <r>
      <t>C</t>
    </r>
    <r>
      <rPr>
        <b/>
        <vertAlign val="subscript"/>
        <sz val="11"/>
        <color indexed="41"/>
        <rFont val="Arial"/>
        <family val="2"/>
        <charset val="161"/>
      </rPr>
      <t>κ</t>
    </r>
    <r>
      <rPr>
        <b/>
        <sz val="11"/>
        <color indexed="41"/>
        <rFont val="Arial"/>
        <family val="2"/>
        <charset val="161"/>
      </rPr>
      <t>H</t>
    </r>
    <r>
      <rPr>
        <b/>
        <vertAlign val="subscript"/>
        <sz val="11"/>
        <color indexed="41"/>
        <rFont val="Arial"/>
        <family val="2"/>
        <charset val="161"/>
      </rPr>
      <t>2κ+2</t>
    </r>
    <r>
      <rPr>
        <b/>
        <sz val="11"/>
        <color indexed="41"/>
        <rFont val="Arial"/>
        <family val="2"/>
        <charset val="161"/>
      </rPr>
      <t>Ο</t>
    </r>
    <r>
      <rPr>
        <b/>
        <sz val="11"/>
        <color indexed="44"/>
        <rFont val="Arial"/>
        <family val="2"/>
      </rPr>
      <t xml:space="preserve">  </t>
    </r>
    <r>
      <rPr>
        <b/>
        <sz val="11"/>
        <color indexed="10"/>
        <rFont val="Arial"/>
        <family val="2"/>
        <charset val="161"/>
      </rPr>
      <t>+</t>
    </r>
    <r>
      <rPr>
        <b/>
        <sz val="11"/>
        <color indexed="44"/>
        <rFont val="Arial"/>
        <family val="2"/>
      </rPr>
      <t xml:space="preserve">  </t>
    </r>
    <r>
      <rPr>
        <b/>
        <sz val="11"/>
        <color indexed="53"/>
        <rFont val="Arial"/>
        <family val="2"/>
        <charset val="161"/>
      </rPr>
      <t>(3κ/2)</t>
    </r>
    <r>
      <rPr>
        <b/>
        <sz val="11"/>
        <color indexed="41"/>
        <rFont val="Arial"/>
        <family val="2"/>
        <charset val="161"/>
      </rPr>
      <t>Ο</t>
    </r>
    <r>
      <rPr>
        <b/>
        <vertAlign val="subscript"/>
        <sz val="11"/>
        <color indexed="41"/>
        <rFont val="Arial"/>
        <family val="2"/>
        <charset val="161"/>
      </rPr>
      <t>2</t>
    </r>
    <r>
      <rPr>
        <b/>
        <sz val="11"/>
        <color indexed="44"/>
        <rFont val="Arial"/>
        <family val="2"/>
      </rPr>
      <t xml:space="preserve">               </t>
    </r>
    <r>
      <rPr>
        <b/>
        <sz val="11"/>
        <color indexed="53"/>
        <rFont val="Arial"/>
        <family val="2"/>
        <charset val="161"/>
      </rPr>
      <t>κ</t>
    </r>
    <r>
      <rPr>
        <b/>
        <sz val="11"/>
        <color indexed="41"/>
        <rFont val="Arial"/>
        <family val="2"/>
        <charset val="161"/>
      </rPr>
      <t>CO</t>
    </r>
    <r>
      <rPr>
        <b/>
        <vertAlign val="subscript"/>
        <sz val="11"/>
        <color indexed="41"/>
        <rFont val="Arial"/>
        <family val="2"/>
        <charset val="161"/>
      </rPr>
      <t>2</t>
    </r>
    <r>
      <rPr>
        <b/>
        <vertAlign val="subscript"/>
        <sz val="11"/>
        <color indexed="44"/>
        <rFont val="Arial"/>
        <family val="2"/>
      </rPr>
      <t xml:space="preserve"> </t>
    </r>
    <r>
      <rPr>
        <b/>
        <sz val="11"/>
        <color indexed="44"/>
        <rFont val="Arial"/>
        <family val="2"/>
      </rPr>
      <t xml:space="preserve">  </t>
    </r>
    <r>
      <rPr>
        <b/>
        <sz val="11"/>
        <color indexed="10"/>
        <rFont val="Arial"/>
        <family val="2"/>
        <charset val="161"/>
      </rPr>
      <t>+</t>
    </r>
    <r>
      <rPr>
        <b/>
        <sz val="11"/>
        <color indexed="44"/>
        <rFont val="Arial"/>
        <family val="2"/>
      </rPr>
      <t xml:space="preserve">  </t>
    </r>
    <r>
      <rPr>
        <b/>
        <sz val="11"/>
        <color indexed="53"/>
        <rFont val="Arial"/>
        <family val="2"/>
        <charset val="161"/>
      </rPr>
      <t>(κ+1)</t>
    </r>
    <r>
      <rPr>
        <b/>
        <sz val="11"/>
        <color indexed="41"/>
        <rFont val="Arial"/>
        <family val="2"/>
        <charset val="161"/>
      </rPr>
      <t>H</t>
    </r>
    <r>
      <rPr>
        <b/>
        <vertAlign val="subscript"/>
        <sz val="11"/>
        <color indexed="41"/>
        <rFont val="Arial"/>
        <family val="2"/>
        <charset val="161"/>
      </rPr>
      <t>2</t>
    </r>
    <r>
      <rPr>
        <b/>
        <sz val="11"/>
        <color indexed="41"/>
        <rFont val="Arial"/>
        <family val="2"/>
        <charset val="161"/>
      </rPr>
      <t>O</t>
    </r>
  </si>
  <si>
    <r>
      <t xml:space="preserve">Η ένωση </t>
    </r>
    <r>
      <rPr>
        <b/>
        <sz val="10"/>
        <color indexed="52"/>
        <rFont val="Arial"/>
        <family val="2"/>
        <charset val="161"/>
      </rPr>
      <t>Β</t>
    </r>
    <r>
      <rPr>
        <sz val="10"/>
        <color indexed="43"/>
        <rFont val="Arial"/>
        <family val="2"/>
        <charset val="161"/>
      </rPr>
      <t xml:space="preserve"> είναι… </t>
    </r>
  </si>
  <si>
    <r>
      <t xml:space="preserve">Η ποσότητα του </t>
    </r>
    <r>
      <rPr>
        <b/>
        <sz val="10"/>
        <color indexed="52"/>
        <rFont val="Arial"/>
        <family val="2"/>
        <charset val="161"/>
      </rPr>
      <t>CO</t>
    </r>
    <r>
      <rPr>
        <b/>
        <vertAlign val="subscript"/>
        <sz val="10"/>
        <color indexed="52"/>
        <rFont val="Arial"/>
        <family val="2"/>
        <charset val="161"/>
      </rPr>
      <t>2</t>
    </r>
    <r>
      <rPr>
        <sz val="10"/>
        <color indexed="43"/>
        <rFont val="Arial"/>
        <family val="2"/>
        <charset val="161"/>
      </rPr>
      <t xml:space="preserve"> εκφρασμέ-νη σε</t>
    </r>
    <r>
      <rPr>
        <b/>
        <sz val="10"/>
        <color indexed="43"/>
        <rFont val="Arial"/>
        <family val="2"/>
      </rPr>
      <t xml:space="preserve"> </t>
    </r>
    <r>
      <rPr>
        <b/>
        <sz val="10"/>
        <color indexed="52"/>
        <rFont val="Arial"/>
        <family val="2"/>
        <charset val="161"/>
      </rPr>
      <t>mol,</t>
    </r>
    <r>
      <rPr>
        <sz val="10"/>
        <color indexed="43"/>
        <rFont val="Arial"/>
        <family val="2"/>
        <charset val="161"/>
      </rPr>
      <t xml:space="preserve"> ισούται με…</t>
    </r>
  </si>
  <si>
    <r>
      <t xml:space="preserve">Από την παραππανω κατάστρωση προκύ-πτει για το </t>
    </r>
    <r>
      <rPr>
        <b/>
        <sz val="10"/>
        <color indexed="52"/>
        <rFont val="Arial"/>
        <family val="2"/>
        <charset val="161"/>
      </rPr>
      <t>"κ",</t>
    </r>
    <r>
      <rPr>
        <sz val="10"/>
        <color indexed="43"/>
        <rFont val="Arial"/>
        <family val="2"/>
        <charset val="161"/>
      </rPr>
      <t xml:space="preserve"> ότι ισούται με…</t>
    </r>
  </si>
  <si>
    <r>
      <t xml:space="preserve">Ο αριθμός των ατόμων </t>
    </r>
    <r>
      <rPr>
        <b/>
        <sz val="10"/>
        <color indexed="52"/>
        <rFont val="Arial"/>
        <family val="2"/>
        <charset val="161"/>
      </rPr>
      <t xml:space="preserve">C </t>
    </r>
    <r>
      <rPr>
        <sz val="10"/>
        <color indexed="43"/>
        <rFont val="Arial"/>
        <family val="2"/>
        <charset val="161"/>
      </rPr>
      <t xml:space="preserve">που θα περιέχο-νται στο μόριο της αλκοόλης </t>
    </r>
    <r>
      <rPr>
        <b/>
        <sz val="10"/>
        <color indexed="52"/>
        <rFont val="Arial"/>
        <family val="2"/>
        <charset val="161"/>
      </rPr>
      <t>Α,</t>
    </r>
    <r>
      <rPr>
        <sz val="10"/>
        <color indexed="43"/>
        <rFont val="Arial"/>
        <family val="2"/>
        <charset val="161"/>
      </rPr>
      <t xml:space="preserve"> θα ισούται με…</t>
    </r>
  </si>
  <si>
    <r>
      <t xml:space="preserve">… άρα η αλκοόλη </t>
    </r>
    <r>
      <rPr>
        <b/>
        <sz val="10"/>
        <color indexed="52"/>
        <rFont val="Arial"/>
        <family val="2"/>
        <charset val="161"/>
      </rPr>
      <t>Α</t>
    </r>
    <r>
      <rPr>
        <sz val="10"/>
        <color indexed="43"/>
        <rFont val="Arial"/>
        <family val="2"/>
        <charset val="161"/>
      </rPr>
      <t xml:space="preserve"> είναι… </t>
    </r>
  </si>
  <si>
    <r>
      <t xml:space="preserve">Να εμφανιστεί η λύση της </t>
    </r>
    <r>
      <rPr>
        <b/>
        <sz val="10"/>
        <color indexed="52"/>
        <rFont val="Arial"/>
        <family val="2"/>
        <charset val="161"/>
      </rPr>
      <t>άσκησης 15.Ι;</t>
    </r>
  </si>
  <si>
    <r>
      <t xml:space="preserve">Όταν η </t>
    </r>
    <r>
      <rPr>
        <b/>
        <sz val="10"/>
        <color indexed="52"/>
        <rFont val="Arial"/>
        <family val="2"/>
        <charset val="161"/>
      </rPr>
      <t>αλκοόλη Α</t>
    </r>
    <r>
      <rPr>
        <sz val="10"/>
        <color indexed="43"/>
        <rFont val="Arial"/>
        <family val="2"/>
        <charset val="161"/>
      </rPr>
      <t xml:space="preserve"> δέχεται την επίδραση περίσσειας διαλύματος </t>
    </r>
    <r>
      <rPr>
        <b/>
        <sz val="10"/>
        <color indexed="52"/>
        <rFont val="Arial"/>
        <family val="2"/>
        <charset val="161"/>
      </rPr>
      <t>KMnO</t>
    </r>
    <r>
      <rPr>
        <b/>
        <vertAlign val="subscript"/>
        <sz val="10"/>
        <color indexed="52"/>
        <rFont val="Arial"/>
        <family val="2"/>
        <charset val="161"/>
      </rPr>
      <t>4</t>
    </r>
    <r>
      <rPr>
        <b/>
        <sz val="10"/>
        <color indexed="52"/>
        <rFont val="Arial"/>
        <family val="2"/>
        <charset val="161"/>
      </rPr>
      <t>,</t>
    </r>
    <r>
      <rPr>
        <sz val="10"/>
        <color indexed="43"/>
        <rFont val="Arial"/>
        <family val="2"/>
        <charset val="161"/>
      </rPr>
      <t xml:space="preserve"> μετατρέπε-ται στην ένωση </t>
    </r>
    <r>
      <rPr>
        <b/>
        <sz val="10"/>
        <color indexed="52"/>
        <rFont val="Arial"/>
        <family val="2"/>
        <charset val="161"/>
      </rPr>
      <t>Β,</t>
    </r>
    <r>
      <rPr>
        <sz val="10"/>
        <color indexed="43"/>
        <rFont val="Arial"/>
        <family val="2"/>
        <charset val="161"/>
      </rPr>
      <t xml:space="preserve"> η οποία αντιδρώντας με άλλη ποσότητα της αλκοόλης </t>
    </r>
    <r>
      <rPr>
        <b/>
        <sz val="10"/>
        <color indexed="52"/>
        <rFont val="Arial"/>
        <family val="2"/>
        <charset val="161"/>
      </rPr>
      <t>Α,</t>
    </r>
    <r>
      <rPr>
        <b/>
        <sz val="10"/>
        <color indexed="43"/>
        <rFont val="Arial"/>
        <family val="2"/>
      </rPr>
      <t xml:space="preserve"> </t>
    </r>
    <r>
      <rPr>
        <sz val="10"/>
        <color indexed="43"/>
        <rFont val="Arial"/>
        <family val="2"/>
        <charset val="161"/>
      </rPr>
      <t xml:space="preserve">παρέχει μια ένωση που έχει </t>
    </r>
    <r>
      <rPr>
        <b/>
        <sz val="10"/>
        <color indexed="52"/>
        <rFont val="Arial"/>
        <family val="2"/>
        <charset val="161"/>
      </rPr>
      <t>ΜΤ C</t>
    </r>
    <r>
      <rPr>
        <b/>
        <vertAlign val="subscript"/>
        <sz val="10"/>
        <color indexed="52"/>
        <rFont val="Arial"/>
        <family val="2"/>
        <charset val="161"/>
      </rPr>
      <t>6</t>
    </r>
    <r>
      <rPr>
        <b/>
        <sz val="10"/>
        <color indexed="52"/>
        <rFont val="Arial"/>
        <family val="2"/>
        <charset val="161"/>
      </rPr>
      <t>H</t>
    </r>
    <r>
      <rPr>
        <b/>
        <vertAlign val="subscript"/>
        <sz val="10"/>
        <color indexed="52"/>
        <rFont val="Arial"/>
        <family val="2"/>
        <charset val="161"/>
      </rPr>
      <t>12</t>
    </r>
    <r>
      <rPr>
        <b/>
        <sz val="10"/>
        <color indexed="52"/>
        <rFont val="Arial"/>
        <family val="2"/>
        <charset val="161"/>
      </rPr>
      <t>O</t>
    </r>
    <r>
      <rPr>
        <b/>
        <vertAlign val="subscript"/>
        <sz val="10"/>
        <color indexed="52"/>
        <rFont val="Arial"/>
        <family val="2"/>
        <charset val="161"/>
      </rPr>
      <t>2</t>
    </r>
    <r>
      <rPr>
        <b/>
        <sz val="10"/>
        <color indexed="52"/>
        <rFont val="Arial"/>
        <family val="2"/>
        <charset val="161"/>
      </rPr>
      <t>.</t>
    </r>
    <r>
      <rPr>
        <b/>
        <sz val="10"/>
        <color indexed="43"/>
        <rFont val="Arial"/>
        <family val="2"/>
      </rPr>
      <t xml:space="preserve"> </t>
    </r>
    <r>
      <rPr>
        <sz val="10"/>
        <color indexed="43"/>
        <rFont val="Arial"/>
        <family val="2"/>
        <charset val="161"/>
      </rPr>
      <t xml:space="preserve">Από τα παραπάνω προκύπτει ότι η </t>
    </r>
    <r>
      <rPr>
        <b/>
        <sz val="10"/>
        <color indexed="52"/>
        <rFont val="Arial"/>
        <family val="2"/>
        <charset val="161"/>
      </rPr>
      <t>αλκοόλη Α</t>
    </r>
    <r>
      <rPr>
        <sz val="10"/>
        <color indexed="43"/>
        <rFont val="Arial"/>
        <family val="2"/>
        <charset val="161"/>
      </rPr>
      <t xml:space="preserve"> εί-ναι η... </t>
    </r>
  </si>
  <si>
    <r>
      <t xml:space="preserve">Να εμφανιστεί η λύση της </t>
    </r>
    <r>
      <rPr>
        <b/>
        <sz val="10"/>
        <color indexed="52"/>
        <rFont val="Arial"/>
        <family val="2"/>
        <charset val="161"/>
      </rPr>
      <t>άσκησης 9στ;</t>
    </r>
  </si>
  <si>
    <r>
      <t xml:space="preserve">Όταν γίνεται εστεροποίηση ανάμεσα στο </t>
    </r>
    <r>
      <rPr>
        <b/>
        <sz val="10"/>
        <color indexed="52"/>
        <rFont val="Arial"/>
        <family val="2"/>
        <charset val="161"/>
      </rPr>
      <t>ο-ξύ</t>
    </r>
    <r>
      <rPr>
        <sz val="10"/>
        <color indexed="52"/>
        <rFont val="Arial"/>
        <family val="2"/>
        <charset val="161"/>
      </rPr>
      <t xml:space="preserve"> </t>
    </r>
    <r>
      <rPr>
        <b/>
        <sz val="10"/>
        <color indexed="52"/>
        <rFont val="Arial"/>
        <family val="2"/>
        <charset val="161"/>
      </rPr>
      <t>Α</t>
    </r>
    <r>
      <rPr>
        <sz val="10"/>
        <color indexed="43"/>
        <rFont val="Arial"/>
        <family val="2"/>
        <charset val="161"/>
      </rPr>
      <t xml:space="preserve"> και την </t>
    </r>
    <r>
      <rPr>
        <b/>
        <sz val="10"/>
        <color indexed="52"/>
        <rFont val="Arial"/>
        <family val="2"/>
        <charset val="161"/>
      </rPr>
      <t>αλκοόλη</t>
    </r>
    <r>
      <rPr>
        <sz val="10"/>
        <color indexed="52"/>
        <rFont val="Arial"/>
        <family val="2"/>
        <charset val="161"/>
      </rPr>
      <t xml:space="preserve"> </t>
    </r>
    <r>
      <rPr>
        <b/>
        <sz val="10"/>
        <color indexed="52"/>
        <rFont val="Arial"/>
        <family val="2"/>
        <charset val="161"/>
      </rPr>
      <t>Β,</t>
    </r>
    <r>
      <rPr>
        <sz val="10"/>
        <color indexed="43"/>
        <rFont val="Arial"/>
        <family val="2"/>
        <charset val="161"/>
      </rPr>
      <t xml:space="preserve"> σχηματίζεται ο </t>
    </r>
    <r>
      <rPr>
        <b/>
        <sz val="10"/>
        <color indexed="52"/>
        <rFont val="Arial"/>
        <family val="2"/>
        <charset val="161"/>
      </rPr>
      <t>ε-στέρας</t>
    </r>
    <r>
      <rPr>
        <sz val="10"/>
        <color indexed="52"/>
        <rFont val="Arial"/>
        <family val="2"/>
        <charset val="161"/>
      </rPr>
      <t xml:space="preserve"> </t>
    </r>
    <r>
      <rPr>
        <b/>
        <sz val="10"/>
        <color indexed="52"/>
        <rFont val="Arial"/>
        <family val="2"/>
        <charset val="161"/>
      </rPr>
      <t>Γ,</t>
    </r>
    <r>
      <rPr>
        <b/>
        <sz val="10"/>
        <color indexed="43"/>
        <rFont val="Arial"/>
        <family val="2"/>
      </rPr>
      <t xml:space="preserve"> </t>
    </r>
    <r>
      <rPr>
        <sz val="10"/>
        <color indexed="43"/>
        <rFont val="Arial"/>
        <family val="2"/>
        <charset val="161"/>
      </rPr>
      <t xml:space="preserve">που έχει </t>
    </r>
    <r>
      <rPr>
        <b/>
        <sz val="10"/>
        <color indexed="52"/>
        <rFont val="Arial"/>
        <family val="2"/>
        <charset val="161"/>
      </rPr>
      <t>ΜΤ C</t>
    </r>
    <r>
      <rPr>
        <b/>
        <vertAlign val="subscript"/>
        <sz val="10"/>
        <color indexed="52"/>
        <rFont val="Arial"/>
        <family val="2"/>
        <charset val="161"/>
      </rPr>
      <t>5</t>
    </r>
    <r>
      <rPr>
        <b/>
        <sz val="10"/>
        <color indexed="52"/>
        <rFont val="Arial"/>
        <family val="2"/>
        <charset val="161"/>
      </rPr>
      <t>H</t>
    </r>
    <r>
      <rPr>
        <b/>
        <vertAlign val="subscript"/>
        <sz val="10"/>
        <color indexed="52"/>
        <rFont val="Arial"/>
        <family val="2"/>
        <charset val="161"/>
      </rPr>
      <t>10</t>
    </r>
    <r>
      <rPr>
        <b/>
        <sz val="10"/>
        <color indexed="52"/>
        <rFont val="Arial"/>
        <family val="2"/>
        <charset val="161"/>
      </rPr>
      <t>O</t>
    </r>
    <r>
      <rPr>
        <b/>
        <vertAlign val="subscript"/>
        <sz val="10"/>
        <color indexed="52"/>
        <rFont val="Arial"/>
        <family val="2"/>
        <charset val="161"/>
      </rPr>
      <t>2</t>
    </r>
    <r>
      <rPr>
        <b/>
        <sz val="10"/>
        <color indexed="52"/>
        <rFont val="Arial"/>
        <family val="2"/>
        <charset val="161"/>
      </rPr>
      <t>.</t>
    </r>
    <r>
      <rPr>
        <b/>
        <sz val="10"/>
        <color indexed="43"/>
        <rFont val="Arial"/>
        <family val="2"/>
      </rPr>
      <t xml:space="preserve"> </t>
    </r>
    <r>
      <rPr>
        <sz val="10"/>
        <color indexed="43"/>
        <rFont val="Arial"/>
        <family val="2"/>
        <charset val="161"/>
      </rPr>
      <t xml:space="preserve">Αν είναι γνωστό ότι η αλκοόλη </t>
    </r>
    <r>
      <rPr>
        <b/>
        <sz val="10"/>
        <color indexed="52"/>
        <rFont val="Arial"/>
        <family val="2"/>
        <charset val="161"/>
      </rPr>
      <t>Β</t>
    </r>
    <r>
      <rPr>
        <sz val="10"/>
        <color indexed="43"/>
        <rFont val="Arial"/>
        <family val="2"/>
        <charset val="161"/>
      </rPr>
      <t xml:space="preserve"> </t>
    </r>
    <r>
      <rPr>
        <b/>
        <sz val="10"/>
        <color indexed="52"/>
        <rFont val="Arial"/>
        <family val="2"/>
        <charset val="161"/>
      </rPr>
      <t>δεν</t>
    </r>
    <r>
      <rPr>
        <sz val="10"/>
        <color indexed="52"/>
        <rFont val="Arial"/>
        <family val="2"/>
        <charset val="161"/>
      </rPr>
      <t xml:space="preserve"> </t>
    </r>
    <r>
      <rPr>
        <b/>
        <sz val="10"/>
        <color indexed="52"/>
        <rFont val="Arial"/>
        <family val="2"/>
        <charset val="161"/>
      </rPr>
      <t>αποχρωματί-ζει</t>
    </r>
    <r>
      <rPr>
        <b/>
        <sz val="10"/>
        <color indexed="43"/>
        <rFont val="Arial"/>
        <family val="2"/>
      </rPr>
      <t xml:space="preserve"> </t>
    </r>
    <r>
      <rPr>
        <sz val="10"/>
        <color indexed="43"/>
        <rFont val="Arial"/>
        <family val="2"/>
        <charset val="161"/>
      </rPr>
      <t xml:space="preserve">το διάλυμα του </t>
    </r>
    <r>
      <rPr>
        <b/>
        <sz val="10"/>
        <color indexed="52"/>
        <rFont val="Arial"/>
        <family val="2"/>
        <charset val="161"/>
      </rPr>
      <t>KMnO4,</t>
    </r>
    <r>
      <rPr>
        <b/>
        <sz val="10"/>
        <color indexed="43"/>
        <rFont val="Arial"/>
        <family val="2"/>
      </rPr>
      <t xml:space="preserve"> </t>
    </r>
    <r>
      <rPr>
        <sz val="10"/>
        <color indexed="43"/>
        <rFont val="Arial"/>
        <family val="2"/>
        <charset val="161"/>
      </rPr>
      <t xml:space="preserve">τότε αυτή η αλ-κοόλη είναι η... </t>
    </r>
  </si>
  <si>
    <r>
      <t xml:space="preserve">                                                                </t>
    </r>
    <r>
      <rPr>
        <vertAlign val="subscript"/>
        <sz val="10"/>
        <color indexed="43"/>
        <rFont val="Arial"/>
        <family val="2"/>
      </rPr>
      <t xml:space="preserve">  </t>
    </r>
    <r>
      <rPr>
        <sz val="10"/>
        <color indexed="43"/>
        <rFont val="Arial"/>
        <family val="2"/>
        <charset val="161"/>
      </rPr>
      <t xml:space="preserve">  OH</t>
    </r>
  </si>
  <si>
    <r>
      <t>CH</t>
    </r>
    <r>
      <rPr>
        <vertAlign val="subscript"/>
        <sz val="11"/>
        <color indexed="43"/>
        <rFont val="Arial"/>
        <family val="2"/>
      </rPr>
      <t>3</t>
    </r>
    <r>
      <rPr>
        <sz val="11"/>
        <color indexed="43"/>
        <rFont val="Arial"/>
        <family val="2"/>
      </rPr>
      <t>–COO–CH</t>
    </r>
    <r>
      <rPr>
        <vertAlign val="subscript"/>
        <sz val="11"/>
        <color indexed="43"/>
        <rFont val="Arial"/>
        <family val="2"/>
      </rPr>
      <t>2</t>
    </r>
    <r>
      <rPr>
        <sz val="11"/>
        <color indexed="43"/>
        <rFont val="Arial"/>
        <family val="2"/>
      </rPr>
      <t>–CH</t>
    </r>
    <r>
      <rPr>
        <vertAlign val="subscript"/>
        <sz val="11"/>
        <color indexed="43"/>
        <rFont val="Arial"/>
        <family val="2"/>
      </rPr>
      <t>3</t>
    </r>
  </si>
  <si>
    <r>
      <t>CH</t>
    </r>
    <r>
      <rPr>
        <vertAlign val="subscript"/>
        <sz val="11"/>
        <color indexed="43"/>
        <rFont val="Arial"/>
        <family val="2"/>
      </rPr>
      <t>3</t>
    </r>
    <r>
      <rPr>
        <sz val="11"/>
        <color indexed="43"/>
        <rFont val="Arial"/>
        <family val="2"/>
      </rPr>
      <t>–CH</t>
    </r>
    <r>
      <rPr>
        <vertAlign val="subscript"/>
        <sz val="11"/>
        <color indexed="43"/>
        <rFont val="Arial"/>
        <family val="2"/>
      </rPr>
      <t>2</t>
    </r>
    <r>
      <rPr>
        <sz val="11"/>
        <color indexed="43"/>
        <rFont val="Arial"/>
        <family val="2"/>
      </rPr>
      <t>–COO–CH</t>
    </r>
    <r>
      <rPr>
        <vertAlign val="subscript"/>
        <sz val="11"/>
        <color indexed="43"/>
        <rFont val="Arial"/>
        <family val="2"/>
      </rPr>
      <t>2</t>
    </r>
    <r>
      <rPr>
        <sz val="11"/>
        <color indexed="43"/>
        <rFont val="Arial"/>
        <family val="2"/>
      </rPr>
      <t>–CH</t>
    </r>
    <r>
      <rPr>
        <vertAlign val="subscript"/>
        <sz val="11"/>
        <color indexed="43"/>
        <rFont val="Arial"/>
        <family val="2"/>
      </rPr>
      <t>3</t>
    </r>
  </si>
  <si>
    <r>
      <t>CH</t>
    </r>
    <r>
      <rPr>
        <vertAlign val="subscript"/>
        <sz val="11"/>
        <color indexed="43"/>
        <rFont val="Arial"/>
        <family val="2"/>
      </rPr>
      <t>3</t>
    </r>
    <r>
      <rPr>
        <sz val="11"/>
        <color indexed="43"/>
        <rFont val="Arial"/>
        <family val="2"/>
      </rPr>
      <t>–CH</t>
    </r>
    <r>
      <rPr>
        <vertAlign val="subscript"/>
        <sz val="11"/>
        <color indexed="43"/>
        <rFont val="Arial"/>
        <family val="2"/>
      </rPr>
      <t>2</t>
    </r>
    <r>
      <rPr>
        <sz val="11"/>
        <color indexed="43"/>
        <rFont val="Arial"/>
        <family val="2"/>
      </rPr>
      <t>–CH</t>
    </r>
    <r>
      <rPr>
        <vertAlign val="subscript"/>
        <sz val="11"/>
        <color indexed="43"/>
        <rFont val="Arial"/>
        <family val="2"/>
      </rPr>
      <t>2</t>
    </r>
    <r>
      <rPr>
        <sz val="11"/>
        <color indexed="43"/>
        <rFont val="Arial"/>
        <family val="2"/>
      </rPr>
      <t>–OOC–CH</t>
    </r>
    <r>
      <rPr>
        <vertAlign val="subscript"/>
        <sz val="11"/>
        <color indexed="43"/>
        <rFont val="Arial"/>
        <family val="2"/>
      </rPr>
      <t>3</t>
    </r>
  </si>
  <si>
    <r>
      <t>C</t>
    </r>
    <r>
      <rPr>
        <b/>
        <vertAlign val="subscript"/>
        <sz val="11"/>
        <color indexed="43"/>
        <rFont val="Arial"/>
        <family val="2"/>
      </rPr>
      <t>6</t>
    </r>
    <r>
      <rPr>
        <b/>
        <sz val="10"/>
        <color indexed="43"/>
        <rFont val="Arial"/>
        <family val="2"/>
      </rPr>
      <t>H</t>
    </r>
    <r>
      <rPr>
        <b/>
        <vertAlign val="subscript"/>
        <sz val="11"/>
        <color indexed="43"/>
        <rFont val="Arial"/>
        <family val="2"/>
      </rPr>
      <t>14</t>
    </r>
    <r>
      <rPr>
        <b/>
        <sz val="10"/>
        <color indexed="43"/>
        <rFont val="Arial"/>
        <family val="2"/>
      </rPr>
      <t>O</t>
    </r>
  </si>
  <si>
    <t>Επιμέλεια: Τουκμενίδης Μηνάς</t>
  </si>
  <si>
    <r>
      <t xml:space="preserve">Ο χημικός τύπος της </t>
    </r>
    <r>
      <rPr>
        <b/>
        <sz val="10"/>
        <color indexed="52"/>
        <rFont val="Arial"/>
        <family val="2"/>
        <charset val="161"/>
      </rPr>
      <t>ΧΟ</t>
    </r>
    <r>
      <rPr>
        <sz val="10"/>
        <color indexed="43"/>
        <rFont val="Arial"/>
        <family val="2"/>
        <charset val="161"/>
      </rPr>
      <t xml:space="preserve"> των </t>
    </r>
    <r>
      <rPr>
        <b/>
        <sz val="10"/>
        <color indexed="52"/>
        <rFont val="Arial"/>
        <family val="2"/>
        <charset val="161"/>
      </rPr>
      <t>αλκοολών</t>
    </r>
    <r>
      <rPr>
        <sz val="10"/>
        <color indexed="43"/>
        <rFont val="Arial"/>
        <family val="2"/>
        <charset val="161"/>
      </rPr>
      <t xml:space="preserve"> είναι…,</t>
    </r>
    <r>
      <rPr>
        <sz val="10"/>
        <color indexed="43"/>
        <rFont val="Arial"/>
        <family val="2"/>
      </rPr>
      <t xml:space="preserve"> (να γραφεί το γράμμα </t>
    </r>
    <r>
      <rPr>
        <b/>
        <sz val="10"/>
        <color indexed="52"/>
        <rFont val="Arial"/>
        <family val="2"/>
        <charset val="161"/>
      </rPr>
      <t>"Σ"</t>
    </r>
    <r>
      <rPr>
        <sz val="10"/>
        <color indexed="43"/>
        <rFont val="Arial"/>
        <family val="2"/>
      </rPr>
      <t xml:space="preserve"> σε </t>
    </r>
    <r>
      <rPr>
        <b/>
        <sz val="10"/>
        <color indexed="52"/>
        <rFont val="Arial"/>
        <family val="2"/>
        <charset val="161"/>
      </rPr>
      <t>ένα μόνο</t>
    </r>
    <r>
      <rPr>
        <sz val="10"/>
        <color indexed="43"/>
        <rFont val="Arial"/>
        <family val="2"/>
      </rPr>
      <t xml:space="preserve"> από τα κελιά </t>
    </r>
    <r>
      <rPr>
        <b/>
        <sz val="10"/>
        <color indexed="52"/>
        <rFont val="Arial"/>
        <family val="2"/>
        <charset val="161"/>
      </rPr>
      <t>G22, G24, G26</t>
    </r>
    <r>
      <rPr>
        <sz val="10"/>
        <color indexed="43"/>
        <rFont val="Arial"/>
        <family val="2"/>
      </rPr>
      <t xml:space="preserve"> ή </t>
    </r>
    <r>
      <rPr>
        <b/>
        <sz val="10"/>
        <color indexed="52"/>
        <rFont val="Arial"/>
        <family val="2"/>
        <charset val="161"/>
      </rPr>
      <t>G28,</t>
    </r>
    <r>
      <rPr>
        <sz val="10"/>
        <color indexed="43"/>
        <rFont val="Arial"/>
        <family val="2"/>
      </rPr>
      <t xml:space="preserve"> δίπλα από τον κατά τη γνώμη σου σωστό χημικό τύπο). </t>
    </r>
  </si>
  <si>
    <r>
      <t xml:space="preserve">Η </t>
    </r>
    <r>
      <rPr>
        <b/>
        <sz val="10"/>
        <color indexed="52"/>
        <rFont val="Arial"/>
        <family val="2"/>
        <charset val="161"/>
      </rPr>
      <t>ΧΟ</t>
    </r>
    <r>
      <rPr>
        <sz val="10"/>
        <color indexed="43"/>
        <rFont val="Arial"/>
        <family val="2"/>
        <charset val="161"/>
      </rPr>
      <t xml:space="preserve"> των </t>
    </r>
    <r>
      <rPr>
        <b/>
        <sz val="10"/>
        <color indexed="52"/>
        <rFont val="Arial"/>
        <family val="2"/>
        <charset val="161"/>
      </rPr>
      <t>αλκοολών</t>
    </r>
    <r>
      <rPr>
        <sz val="10"/>
        <color indexed="43"/>
        <rFont val="Arial"/>
        <family val="2"/>
        <charset val="161"/>
      </rPr>
      <t xml:space="preserve"> ονομάζεται…, (η ζητούμενη ονομασία να γραφεί στο κελί </t>
    </r>
    <r>
      <rPr>
        <b/>
        <sz val="10"/>
        <color indexed="52"/>
        <rFont val="Arial"/>
        <family val="2"/>
        <charset val="161"/>
      </rPr>
      <t>F33</t>
    </r>
    <r>
      <rPr>
        <sz val="10"/>
        <color indexed="43"/>
        <rFont val="Arial"/>
        <family val="2"/>
        <charset val="161"/>
      </rPr>
      <t>).</t>
    </r>
  </si>
  <si>
    <r>
      <t xml:space="preserve">Οι ίδιοι χαρακτηρισμοί να γραφούν και για τις αλκοόλες που δίνονται παρακάτω, με τη μορφή των μοριακών μοντέλων. Στα μοντέλα αυτά, τα γκριζόχρωμα σφαιρίδια παριστά-νουν άτομα </t>
    </r>
    <r>
      <rPr>
        <b/>
        <sz val="10"/>
        <color indexed="52"/>
        <rFont val="Arial"/>
        <family val="2"/>
        <charset val="161"/>
      </rPr>
      <t>C,</t>
    </r>
    <r>
      <rPr>
        <sz val="10"/>
        <color indexed="43"/>
        <rFont val="Arial"/>
        <family val="2"/>
      </rPr>
      <t xml:space="preserve"> τα λευκά άτομα </t>
    </r>
    <r>
      <rPr>
        <b/>
        <sz val="10"/>
        <color indexed="52"/>
        <rFont val="Arial"/>
        <family val="2"/>
        <charset val="161"/>
      </rPr>
      <t>Η</t>
    </r>
    <r>
      <rPr>
        <sz val="10"/>
        <color indexed="43"/>
        <rFont val="Arial"/>
        <family val="2"/>
      </rPr>
      <t xml:space="preserve"> και τα κόκκινα άτομα </t>
    </r>
    <r>
      <rPr>
        <b/>
        <sz val="10"/>
        <color indexed="52"/>
        <rFont val="Arial"/>
        <family val="2"/>
        <charset val="161"/>
      </rPr>
      <t>Ο.</t>
    </r>
  </si>
  <si>
    <r>
      <t xml:space="preserve">Να εμφανιστεί η λύση του </t>
    </r>
    <r>
      <rPr>
        <b/>
        <sz val="10"/>
        <color indexed="52"/>
        <rFont val="Arial"/>
        <family val="2"/>
        <charset val="161"/>
      </rPr>
      <t>προβλήματος 7γ;</t>
    </r>
  </si>
  <si>
    <t>1.</t>
  </si>
  <si>
    <t>–CH=O</t>
  </si>
  <si>
    <t>–COOH</t>
  </si>
  <si>
    <t>–C–O–C–</t>
  </si>
  <si>
    <t>–OH</t>
  </si>
  <si>
    <t>J</t>
  </si>
  <si>
    <t>L</t>
  </si>
  <si>
    <t>2.</t>
  </si>
  <si>
    <t>3.</t>
  </si>
  <si>
    <t>2-βουτανόλη</t>
  </si>
  <si>
    <t>ΙΙΙταγής</t>
  </si>
  <si>
    <t>μέθυλο-2-προπανόλη</t>
  </si>
  <si>
    <t>3-μέθυλο-2-βουτανόλη</t>
  </si>
  <si>
    <t>2,3-διμέθυλο-1-βουτανόλη</t>
  </si>
  <si>
    <t>2-μέθυλο-3-βουτεν-2-όλη</t>
  </si>
  <si>
    <t>αιθανόλη</t>
  </si>
  <si>
    <t>Ιταγής</t>
  </si>
  <si>
    <t>ΙΙταγής</t>
  </si>
  <si>
    <t>4.</t>
  </si>
  <si>
    <t>5.</t>
  </si>
  <si>
    <t>μεθανόλη</t>
  </si>
  <si>
    <t>βουτανόλη</t>
  </si>
  <si>
    <t>1-προπανόλη</t>
  </si>
  <si>
    <t>2-προπανόλη</t>
  </si>
  <si>
    <t>μέθυλο-προπανόλη</t>
  </si>
  <si>
    <t>1-βουτανόλη</t>
  </si>
  <si>
    <t>μέθυλο-1-προπανόλη</t>
  </si>
  <si>
    <t xml:space="preserve">     OH</t>
  </si>
  <si>
    <t>6.</t>
  </si>
  <si>
    <t>ΒΟΗΘΕΙΑ</t>
  </si>
  <si>
    <t>7.</t>
  </si>
  <si>
    <t xml:space="preserve">ΟΝΟΜΑΣΙΑ ΕΝΩΣΗΣ Α </t>
  </si>
  <si>
    <t>τιμή του v</t>
  </si>
  <si>
    <t>α.</t>
  </si>
  <si>
    <t>β.</t>
  </si>
  <si>
    <t>γ.</t>
  </si>
  <si>
    <t xml:space="preserve">ΟΝΟΜΑΣΙΑ     ΕΝΩΣΗΣ Β </t>
  </si>
  <si>
    <t>8.</t>
  </si>
  <si>
    <t>ΧΗΜΕΙΑ ΓΕΝΙΚΗΣ ΠΑΙΔΕΙΑΣ Β΄ ΓΕ.Λ.
ΕΠΑΝΑΛΗΠΤΙΚΟ TEST ΣΤΙΣ ΑΛΚΟΟΛΕΣ</t>
  </si>
  <si>
    <t>ΓΕΝΙΚΑ ΣΤΟΙΧΕΙΑ</t>
  </si>
  <si>
    <t>ΕΣΤΕΡΟΠΟΙΗΣΗ</t>
  </si>
  <si>
    <t>ΟΞΕΙΔΩΣΗ</t>
  </si>
  <si>
    <t>δ.</t>
  </si>
  <si>
    <t>ε.</t>
  </si>
  <si>
    <t>στ.</t>
  </si>
  <si>
    <t>10.</t>
  </si>
  <si>
    <t>ζ.</t>
  </si>
  <si>
    <t>(λ+5)=2·(κ–2)–2</t>
  </si>
  <si>
    <t>(λ+5)=2·(κ–2)+2</t>
  </si>
  <si>
    <t>κ=</t>
  </si>
  <si>
    <t>λ=</t>
  </si>
  <si>
    <t>(κ–2)=2·(λ+5)+2</t>
  </si>
  <si>
    <t>ΑΦΥΔΑΤΩΣΗ</t>
  </si>
  <si>
    <t>11.</t>
  </si>
  <si>
    <t>12.</t>
  </si>
  <si>
    <t>ΑΛΚΟΟΛΗ</t>
  </si>
  <si>
    <t>ΑΙΘΕΡΑΣ</t>
  </si>
  <si>
    <t>ΑΛΛΚΕΝΙΟ</t>
  </si>
  <si>
    <t>14.</t>
  </si>
  <si>
    <t>1mol</t>
  </si>
  <si>
    <t>κmol</t>
  </si>
  <si>
    <t>0,2mol</t>
  </si>
  <si>
    <t>δίνει</t>
  </si>
  <si>
    <t>ΑΛΔΕΫΔΗ</t>
  </si>
  <si>
    <t>ΟΞΥ</t>
  </si>
  <si>
    <t>ΚΕΤΟΝΗ</t>
  </si>
  <si>
    <t>15.</t>
  </si>
  <si>
    <t>ΑΣΚΗΣΕΙΣ ΣΕΙΡΑΣ ΑΝΤΙΔΡΑΣΕΩΝ</t>
  </si>
  <si>
    <t>Α</t>
  </si>
  <si>
    <t>Β</t>
  </si>
  <si>
    <t>Γ</t>
  </si>
  <si>
    <t>ΑΛΚΕΝΙΟ</t>
  </si>
  <si>
    <t>ΑΛΚΙΝΙΟ</t>
  </si>
  <si>
    <t>Δ</t>
  </si>
  <si>
    <t>II.</t>
  </si>
  <si>
    <t>I.</t>
  </si>
  <si>
    <t>Ε</t>
  </si>
  <si>
    <t>Ζ</t>
  </si>
  <si>
    <t>ΕΣΤΕΡΑΣ</t>
  </si>
  <si>
    <t>III.</t>
  </si>
  <si>
    <t xml:space="preserve">δε γίνεται </t>
  </si>
  <si>
    <t>ΧΛΩΡΟ-ΠΕΝΤΕΝΙΟ</t>
  </si>
  <si>
    <t>2-ΧΛΩΡΟ-2-ΜΕΘΥΛΟ-ΒΟΥΤΑΝΙΟ</t>
  </si>
  <si>
    <t>ΧΛΩΡΟ-ΒΟΥΤΑΝΙΟ</t>
  </si>
  <si>
    <r>
      <t xml:space="preserve">Από την ποσότητα του εστέρα που δόθηκε στην εκφώνηση του προβλήματος, προκύ-πτει ότι η </t>
    </r>
    <r>
      <rPr>
        <b/>
        <sz val="10"/>
        <color indexed="52"/>
        <rFont val="Arial"/>
        <family val="2"/>
        <charset val="161"/>
      </rPr>
      <t>M</t>
    </r>
    <r>
      <rPr>
        <b/>
        <vertAlign val="subscript"/>
        <sz val="10"/>
        <color indexed="52"/>
        <rFont val="Arial"/>
        <family val="2"/>
        <charset val="161"/>
      </rPr>
      <t>r</t>
    </r>
    <r>
      <rPr>
        <b/>
        <sz val="10"/>
        <color indexed="52"/>
        <rFont val="Arial"/>
        <family val="2"/>
        <charset val="161"/>
      </rPr>
      <t xml:space="preserve"> </t>
    </r>
    <r>
      <rPr>
        <sz val="10"/>
        <color indexed="43"/>
        <rFont val="Arial"/>
        <family val="2"/>
      </rPr>
      <t>του εστέρα θα ισούται με…</t>
    </r>
  </si>
  <si>
    <r>
      <t xml:space="preserve">Από την τιμή της </t>
    </r>
    <r>
      <rPr>
        <b/>
        <sz val="10"/>
        <color indexed="52"/>
        <rFont val="Arial"/>
        <family val="2"/>
        <charset val="161"/>
      </rPr>
      <t>M</t>
    </r>
    <r>
      <rPr>
        <b/>
        <vertAlign val="subscript"/>
        <sz val="10"/>
        <color indexed="52"/>
        <rFont val="Arial"/>
        <family val="2"/>
        <charset val="161"/>
      </rPr>
      <t>r</t>
    </r>
    <r>
      <rPr>
        <sz val="10"/>
        <color indexed="43"/>
        <rFont val="Arial"/>
        <family val="2"/>
      </rPr>
      <t xml:space="preserve"> του εστέρα προκύπτει ότι ή τιμή του </t>
    </r>
    <r>
      <rPr>
        <b/>
        <sz val="10"/>
        <color indexed="52"/>
        <rFont val="Arial"/>
        <family val="2"/>
        <charset val="161"/>
      </rPr>
      <t>v</t>
    </r>
    <r>
      <rPr>
        <sz val="10"/>
        <color indexed="43"/>
        <rFont val="Arial"/>
        <family val="2"/>
      </rPr>
      <t xml:space="preserve"> στον τύπο της αλκοόλης θα είναι ίση με…</t>
    </r>
  </si>
  <si>
    <r>
      <t xml:space="preserve">Ονομασία κατά </t>
    </r>
    <r>
      <rPr>
        <b/>
        <sz val="10"/>
        <color indexed="52"/>
        <rFont val="Arial"/>
        <family val="2"/>
        <charset val="161"/>
      </rPr>
      <t>IUPAC</t>
    </r>
    <r>
      <rPr>
        <sz val="10"/>
        <color indexed="43"/>
        <rFont val="Arial"/>
        <family val="2"/>
        <charset val="161"/>
      </rPr>
      <t xml:space="preserve"> της αλκοόλης που συμμετείχε στο σχηματισμό του εστέρα:</t>
    </r>
  </si>
  <si>
    <r>
      <t>n</t>
    </r>
    <r>
      <rPr>
        <b/>
        <vertAlign val="subscript"/>
        <sz val="11"/>
        <color indexed="52"/>
        <rFont val="Arial"/>
        <family val="2"/>
      </rPr>
      <t>Γ</t>
    </r>
    <r>
      <rPr>
        <b/>
        <sz val="11"/>
        <color indexed="52"/>
        <rFont val="Arial"/>
        <family val="2"/>
      </rPr>
      <t>(mol)</t>
    </r>
  </si>
  <si>
    <r>
      <t>m</t>
    </r>
    <r>
      <rPr>
        <b/>
        <vertAlign val="subscript"/>
        <sz val="11"/>
        <color indexed="52"/>
        <rFont val="Arial"/>
        <family val="2"/>
      </rPr>
      <t>Γ</t>
    </r>
    <r>
      <rPr>
        <b/>
        <sz val="11"/>
        <color indexed="52"/>
        <rFont val="Arial"/>
        <family val="2"/>
      </rPr>
      <t>(g)</t>
    </r>
  </si>
  <si>
    <r>
      <t>M</t>
    </r>
    <r>
      <rPr>
        <b/>
        <vertAlign val="subscript"/>
        <sz val="11"/>
        <color indexed="52"/>
        <rFont val="Arial"/>
        <family val="2"/>
      </rPr>
      <t>r(Γ)</t>
    </r>
  </si>
  <si>
    <r>
      <t xml:space="preserve">Η αλκοόλη </t>
    </r>
    <r>
      <rPr>
        <b/>
        <sz val="10"/>
        <color indexed="52"/>
        <rFont val="Arial"/>
        <family val="2"/>
        <charset val="161"/>
      </rPr>
      <t>Α</t>
    </r>
    <r>
      <rPr>
        <sz val="10"/>
        <color indexed="52"/>
        <rFont val="Arial"/>
        <family val="2"/>
        <charset val="161"/>
      </rPr>
      <t xml:space="preserve"> </t>
    </r>
    <r>
      <rPr>
        <b/>
        <sz val="10"/>
        <color indexed="52"/>
        <rFont val="Arial"/>
        <family val="2"/>
        <charset val="161"/>
      </rPr>
      <t>οξειδώνεται</t>
    </r>
    <r>
      <rPr>
        <b/>
        <sz val="10"/>
        <color indexed="43"/>
        <rFont val="Arial"/>
        <family val="2"/>
      </rPr>
      <t xml:space="preserve"> </t>
    </r>
    <r>
      <rPr>
        <sz val="10"/>
        <color indexed="43"/>
        <rFont val="Arial"/>
        <family val="2"/>
        <charset val="161"/>
      </rPr>
      <t xml:space="preserve">από τα συνηθι-σμένα οξειδωτικά μέσα, προς </t>
    </r>
    <r>
      <rPr>
        <b/>
        <sz val="10"/>
        <color indexed="52"/>
        <rFont val="Arial"/>
        <family val="2"/>
        <charset val="161"/>
      </rPr>
      <t>κετόνη,</t>
    </r>
    <r>
      <rPr>
        <sz val="10"/>
        <color indexed="43"/>
        <rFont val="Arial"/>
        <family val="2"/>
        <charset val="161"/>
      </rPr>
      <t xml:space="preserve"> άρα είναι…</t>
    </r>
  </si>
  <si>
    <r>
      <t xml:space="preserve">Η αλκοόλη </t>
    </r>
    <r>
      <rPr>
        <b/>
        <sz val="10"/>
        <color indexed="52"/>
        <rFont val="Arial"/>
        <family val="2"/>
        <charset val="161"/>
      </rPr>
      <t>Β δεν οξειδώνεται</t>
    </r>
    <r>
      <rPr>
        <sz val="10"/>
        <color indexed="43"/>
        <rFont val="Arial"/>
        <family val="2"/>
        <charset val="161"/>
      </rPr>
      <t xml:space="preserve"> από τα συ-νηθισμένα οξειδωτικά μέσα, άρα είναι…</t>
    </r>
  </si>
  <si>
    <r>
      <t xml:space="preserve">Όταν η αλκοόλη </t>
    </r>
    <r>
      <rPr>
        <b/>
        <sz val="10"/>
        <color indexed="52"/>
        <rFont val="Arial"/>
        <family val="2"/>
        <charset val="161"/>
      </rPr>
      <t>Θ</t>
    </r>
    <r>
      <rPr>
        <sz val="10"/>
        <color indexed="43"/>
        <rFont val="Arial"/>
        <family val="2"/>
        <charset val="161"/>
      </rPr>
      <t xml:space="preserve"> οξειδώνεται, σχηματίζε- ται η </t>
    </r>
    <r>
      <rPr>
        <b/>
        <sz val="10"/>
        <color indexed="52"/>
        <rFont val="Arial"/>
        <family val="2"/>
        <charset val="161"/>
      </rPr>
      <t>βουτανόνη.</t>
    </r>
    <r>
      <rPr>
        <b/>
        <sz val="10"/>
        <color indexed="43"/>
        <rFont val="Arial"/>
        <family val="2"/>
      </rPr>
      <t xml:space="preserve"> </t>
    </r>
    <r>
      <rPr>
        <sz val="10"/>
        <color indexed="43"/>
        <rFont val="Arial"/>
        <family val="2"/>
        <charset val="161"/>
      </rPr>
      <t xml:space="preserve">Προφανώς η ένωση </t>
    </r>
    <r>
      <rPr>
        <b/>
        <sz val="10"/>
        <color indexed="52"/>
        <rFont val="Arial"/>
        <family val="2"/>
        <charset val="161"/>
      </rPr>
      <t>Θ</t>
    </r>
    <r>
      <rPr>
        <sz val="10"/>
        <color indexed="43"/>
        <rFont val="Arial"/>
        <family val="2"/>
        <charset val="161"/>
      </rPr>
      <t xml:space="preserve"> ονομάζεται…</t>
    </r>
  </si>
  <si>
    <r>
      <t xml:space="preserve">Η </t>
    </r>
    <r>
      <rPr>
        <b/>
        <sz val="10"/>
        <color indexed="52"/>
        <rFont val="Arial"/>
        <family val="2"/>
        <charset val="161"/>
      </rPr>
      <t>κορεσμένη μονοσθενής αλκοόλη Α</t>
    </r>
    <r>
      <rPr>
        <sz val="10"/>
        <color indexed="43"/>
        <rFont val="Arial"/>
        <family val="2"/>
      </rPr>
      <t xml:space="preserve"> έχει </t>
    </r>
    <r>
      <rPr>
        <b/>
        <sz val="10"/>
        <color indexed="52"/>
        <rFont val="Arial"/>
        <family val="2"/>
        <charset val="161"/>
      </rPr>
      <t>ΜΤ C</t>
    </r>
    <r>
      <rPr>
        <b/>
        <vertAlign val="subscript"/>
        <sz val="11"/>
        <color indexed="52"/>
        <rFont val="Arial"/>
        <family val="2"/>
        <charset val="161"/>
      </rPr>
      <t>(κ–2)</t>
    </r>
    <r>
      <rPr>
        <b/>
        <sz val="10"/>
        <color indexed="52"/>
        <rFont val="Arial"/>
        <family val="2"/>
        <charset val="161"/>
      </rPr>
      <t>H</t>
    </r>
    <r>
      <rPr>
        <b/>
        <vertAlign val="subscript"/>
        <sz val="11"/>
        <color indexed="52"/>
        <rFont val="Arial"/>
        <family val="2"/>
        <charset val="161"/>
      </rPr>
      <t>(λ+5)</t>
    </r>
    <r>
      <rPr>
        <b/>
        <sz val="10"/>
        <color indexed="52"/>
        <rFont val="Arial"/>
        <family val="2"/>
        <charset val="161"/>
      </rPr>
      <t>O</t>
    </r>
    <r>
      <rPr>
        <b/>
        <vertAlign val="subscript"/>
        <sz val="11"/>
        <color indexed="52"/>
        <rFont val="Arial"/>
        <family val="2"/>
        <charset val="161"/>
      </rPr>
      <t>(κ–λ)</t>
    </r>
    <r>
      <rPr>
        <b/>
        <sz val="10"/>
        <color indexed="52"/>
        <rFont val="Arial"/>
        <family val="2"/>
        <charset val="161"/>
      </rPr>
      <t>.</t>
    </r>
    <r>
      <rPr>
        <b/>
        <sz val="10"/>
        <color indexed="43"/>
        <rFont val="Arial"/>
        <family val="2"/>
      </rPr>
      <t xml:space="preserve"> </t>
    </r>
    <r>
      <rPr>
        <sz val="10"/>
        <color indexed="43"/>
        <rFont val="Arial"/>
        <family val="2"/>
      </rPr>
      <t xml:space="preserve">Αφού υπολογιστούν οι τιμές των παραμέτρων </t>
    </r>
    <r>
      <rPr>
        <b/>
        <sz val="10"/>
        <color indexed="52"/>
        <rFont val="Arial"/>
        <family val="2"/>
        <charset val="161"/>
      </rPr>
      <t>κ</t>
    </r>
    <r>
      <rPr>
        <sz val="10"/>
        <color indexed="43"/>
        <rFont val="Arial"/>
        <family val="2"/>
      </rPr>
      <t xml:space="preserve"> και</t>
    </r>
    <r>
      <rPr>
        <b/>
        <sz val="10"/>
        <color indexed="43"/>
        <rFont val="Arial"/>
        <family val="2"/>
      </rPr>
      <t xml:space="preserve"> </t>
    </r>
    <r>
      <rPr>
        <b/>
        <sz val="10"/>
        <color indexed="52"/>
        <rFont val="Arial"/>
        <family val="2"/>
        <charset val="161"/>
      </rPr>
      <t>λ,</t>
    </r>
    <r>
      <rPr>
        <sz val="10"/>
        <color indexed="43"/>
        <rFont val="Arial"/>
        <family val="2"/>
      </rPr>
      <t xml:space="preserve"> να εξακριβωθεί η ταυτότητα της αλκοόλης </t>
    </r>
    <r>
      <rPr>
        <b/>
        <sz val="10"/>
        <color indexed="52"/>
        <rFont val="Arial"/>
        <family val="2"/>
        <charset val="161"/>
      </rPr>
      <t>Α,</t>
    </r>
    <r>
      <rPr>
        <sz val="10"/>
        <color indexed="43"/>
        <rFont val="Arial"/>
        <family val="2"/>
      </rPr>
      <t xml:space="preserve"> αν γνωρί-ζουμε γι αυτήν ότι όταν αντιδρά με </t>
    </r>
    <r>
      <rPr>
        <b/>
        <sz val="10"/>
        <color indexed="52"/>
        <rFont val="Arial"/>
        <family val="2"/>
        <charset val="161"/>
      </rPr>
      <t>περίσσεια</t>
    </r>
    <r>
      <rPr>
        <sz val="10"/>
        <color indexed="43"/>
        <rFont val="Arial"/>
        <family val="2"/>
      </rPr>
      <t xml:space="preserve"> οξειδωτικού μέσου, παρέχει την </t>
    </r>
    <r>
      <rPr>
        <b/>
        <sz val="10"/>
        <color indexed="52"/>
        <rFont val="Arial"/>
        <family val="2"/>
        <charset val="161"/>
      </rPr>
      <t>καρβο-νυλική ένωση Β.</t>
    </r>
    <r>
      <rPr>
        <b/>
        <sz val="10"/>
        <color indexed="43"/>
        <rFont val="Arial"/>
        <family val="2"/>
      </rPr>
      <t xml:space="preserve"> </t>
    </r>
  </si>
  <si>
    <r>
      <t xml:space="preserve">Αφού η </t>
    </r>
    <r>
      <rPr>
        <b/>
        <sz val="10"/>
        <color indexed="52"/>
        <rFont val="Arial"/>
        <family val="2"/>
        <charset val="161"/>
      </rPr>
      <t>Α</t>
    </r>
    <r>
      <rPr>
        <sz val="10"/>
        <color indexed="43"/>
        <rFont val="Arial"/>
        <family val="2"/>
        <charset val="161"/>
      </rPr>
      <t xml:space="preserve"> είναι </t>
    </r>
    <r>
      <rPr>
        <b/>
        <sz val="10"/>
        <color indexed="52"/>
        <rFont val="Arial"/>
        <family val="2"/>
        <charset val="161"/>
      </rPr>
      <t>μονοσθενής</t>
    </r>
    <r>
      <rPr>
        <sz val="10"/>
        <color indexed="43"/>
        <rFont val="Arial"/>
        <family val="2"/>
        <charset val="161"/>
      </rPr>
      <t xml:space="preserve"> αλκοόλη, το πλήθος των ατόμων οξυγόνου στο μόριό της, δηλαδή το </t>
    </r>
    <r>
      <rPr>
        <b/>
        <sz val="10"/>
        <color indexed="52"/>
        <rFont val="Arial"/>
        <family val="2"/>
        <charset val="161"/>
      </rPr>
      <t>(κ–λ),</t>
    </r>
    <r>
      <rPr>
        <b/>
        <sz val="10"/>
        <color indexed="43"/>
        <rFont val="Arial"/>
        <family val="2"/>
      </rPr>
      <t xml:space="preserve"> </t>
    </r>
    <r>
      <rPr>
        <sz val="10"/>
        <color indexed="43"/>
        <rFont val="Arial"/>
        <family val="2"/>
        <charset val="161"/>
      </rPr>
      <t>θα ισούται με…</t>
    </r>
  </si>
  <si>
    <r>
      <t xml:space="preserve">Από τα παραπάνω, για τις τιμές των παρα-μέτρων </t>
    </r>
    <r>
      <rPr>
        <b/>
        <sz val="10"/>
        <color indexed="52"/>
        <rFont val="Arial"/>
        <family val="2"/>
        <charset val="161"/>
      </rPr>
      <t>κ</t>
    </r>
    <r>
      <rPr>
        <sz val="10"/>
        <color indexed="43"/>
        <rFont val="Arial"/>
        <family val="2"/>
        <charset val="161"/>
      </rPr>
      <t xml:space="preserve"> και </t>
    </r>
    <r>
      <rPr>
        <b/>
        <sz val="10"/>
        <color indexed="52"/>
        <rFont val="Arial"/>
        <family val="2"/>
        <charset val="161"/>
      </rPr>
      <t>λ,</t>
    </r>
    <r>
      <rPr>
        <sz val="10"/>
        <color indexed="43"/>
        <rFont val="Arial"/>
        <family val="2"/>
        <charset val="161"/>
      </rPr>
      <t xml:space="preserve"> προκύπτει ότι αυτές θα είναι…</t>
    </r>
  </si>
  <si>
    <r>
      <t>ΜΤ</t>
    </r>
    <r>
      <rPr>
        <sz val="10"/>
        <color indexed="43"/>
        <rFont val="Arial"/>
        <family val="2"/>
        <charset val="161"/>
      </rPr>
      <t xml:space="preserve"> της αλκοόλης </t>
    </r>
    <r>
      <rPr>
        <b/>
        <sz val="10"/>
        <color indexed="52"/>
        <rFont val="Arial"/>
        <family val="2"/>
        <charset val="161"/>
      </rPr>
      <t>Α:</t>
    </r>
  </si>
  <si>
    <r>
      <t xml:space="preserve">Αφού η </t>
    </r>
    <r>
      <rPr>
        <b/>
        <sz val="10"/>
        <color indexed="52"/>
        <rFont val="Arial"/>
        <family val="2"/>
        <charset val="161"/>
      </rPr>
      <t>αλκοόλη Α</t>
    </r>
    <r>
      <rPr>
        <sz val="10"/>
        <color indexed="43"/>
        <rFont val="Arial"/>
        <family val="2"/>
        <charset val="161"/>
      </rPr>
      <t xml:space="preserve"> με </t>
    </r>
    <r>
      <rPr>
        <b/>
        <sz val="10"/>
        <color indexed="52"/>
        <rFont val="Arial"/>
        <family val="2"/>
        <charset val="161"/>
      </rPr>
      <t>περίσσεια</t>
    </r>
    <r>
      <rPr>
        <sz val="10"/>
        <color indexed="43"/>
        <rFont val="Arial"/>
        <family val="2"/>
        <charset val="161"/>
      </rPr>
      <t xml:space="preserve"> οξειδω-τικού μέσου, παρέχει την </t>
    </r>
    <r>
      <rPr>
        <b/>
        <sz val="10"/>
        <color indexed="52"/>
        <rFont val="Arial"/>
        <family val="2"/>
        <charset val="161"/>
      </rPr>
      <t>καρβονυλική</t>
    </r>
    <r>
      <rPr>
        <sz val="10"/>
        <color indexed="43"/>
        <rFont val="Arial"/>
        <family val="2"/>
        <charset val="161"/>
      </rPr>
      <t xml:space="preserve"> έ-νωση </t>
    </r>
    <r>
      <rPr>
        <b/>
        <sz val="10"/>
        <color indexed="52"/>
        <rFont val="Arial"/>
        <family val="2"/>
        <charset val="161"/>
      </rPr>
      <t>Β,</t>
    </r>
    <r>
      <rPr>
        <b/>
        <sz val="10"/>
        <color indexed="43"/>
        <rFont val="Arial"/>
        <family val="2"/>
      </rPr>
      <t xml:space="preserve"> </t>
    </r>
    <r>
      <rPr>
        <sz val="10"/>
        <color indexed="43"/>
        <rFont val="Arial"/>
        <family val="2"/>
        <charset val="161"/>
      </rPr>
      <t>θα είναι…</t>
    </r>
  </si>
  <si>
    <r>
      <t xml:space="preserve">Από όλα τα παραπάνω προκύπτει ότι η αλκοόλη </t>
    </r>
    <r>
      <rPr>
        <b/>
        <sz val="10"/>
        <color indexed="52"/>
        <rFont val="Arial"/>
        <family val="2"/>
        <charset val="161"/>
      </rPr>
      <t>Α</t>
    </r>
    <r>
      <rPr>
        <sz val="10"/>
        <color indexed="43"/>
        <rFont val="Arial"/>
        <family val="2"/>
        <charset val="161"/>
      </rPr>
      <t xml:space="preserve"> είναι η…</t>
    </r>
  </si>
  <si>
    <r>
      <t xml:space="preserve">Η καρβονυλική ένωση </t>
    </r>
    <r>
      <rPr>
        <b/>
        <sz val="10"/>
        <color indexed="52"/>
        <rFont val="Arial"/>
        <family val="2"/>
        <charset val="161"/>
      </rPr>
      <t>Β,</t>
    </r>
    <r>
      <rPr>
        <sz val="10"/>
        <color indexed="43"/>
        <rFont val="Arial"/>
        <family val="2"/>
        <charset val="161"/>
      </rPr>
      <t xml:space="preserve"> προς την οποία οξειδώνεται η </t>
    </r>
    <r>
      <rPr>
        <b/>
        <sz val="10"/>
        <color indexed="52"/>
        <rFont val="Arial"/>
        <family val="2"/>
        <charset val="161"/>
      </rPr>
      <t>Α,</t>
    </r>
    <r>
      <rPr>
        <sz val="10"/>
        <color indexed="43"/>
        <rFont val="Arial"/>
        <family val="2"/>
        <charset val="161"/>
      </rPr>
      <t xml:space="preserve"> είναι η…</t>
    </r>
  </si>
  <si>
    <r>
      <t xml:space="preserve">Να χαρακτηριστεί με το γράμμα </t>
    </r>
    <r>
      <rPr>
        <b/>
        <sz val="10"/>
        <color indexed="52"/>
        <rFont val="Arial"/>
        <family val="2"/>
        <charset val="161"/>
      </rPr>
      <t>"Σ"</t>
    </r>
    <r>
      <rPr>
        <sz val="10"/>
        <color indexed="43"/>
        <rFont val="Arial"/>
        <family val="2"/>
        <charset val="161"/>
      </rPr>
      <t xml:space="preserve"> (Σωστή), η </t>
    </r>
    <r>
      <rPr>
        <b/>
        <sz val="10"/>
        <color indexed="53"/>
        <rFont val="Arial"/>
        <family val="2"/>
        <charset val="161"/>
      </rPr>
      <t>μια</t>
    </r>
    <r>
      <rPr>
        <sz val="10"/>
        <color indexed="43"/>
        <rFont val="Arial"/>
        <family val="2"/>
        <charset val="161"/>
      </rPr>
      <t xml:space="preserve"> από τις ισότητες που δίνονται παρα-κάτω και αναφέρονται στη σχέση του πλήθους των ατόμων</t>
    </r>
    <r>
      <rPr>
        <b/>
        <sz val="10"/>
        <color indexed="43"/>
        <rFont val="Arial"/>
        <family val="2"/>
      </rPr>
      <t xml:space="preserve"> </t>
    </r>
    <r>
      <rPr>
        <b/>
        <sz val="10"/>
        <color indexed="52"/>
        <rFont val="Arial"/>
        <family val="2"/>
        <charset val="161"/>
      </rPr>
      <t>Η,</t>
    </r>
    <r>
      <rPr>
        <b/>
        <sz val="10"/>
        <color indexed="43"/>
        <rFont val="Arial"/>
        <family val="2"/>
      </rPr>
      <t xml:space="preserve"> </t>
    </r>
    <r>
      <rPr>
        <sz val="10"/>
        <color indexed="43"/>
        <rFont val="Arial"/>
        <family val="2"/>
        <charset val="161"/>
      </rPr>
      <t xml:space="preserve">με το πλήθος των ατόμων </t>
    </r>
    <r>
      <rPr>
        <b/>
        <sz val="10"/>
        <color indexed="52"/>
        <rFont val="Arial"/>
        <family val="2"/>
        <charset val="161"/>
      </rPr>
      <t>C,</t>
    </r>
    <r>
      <rPr>
        <b/>
        <sz val="10"/>
        <color indexed="43"/>
        <rFont val="Arial"/>
        <family val="2"/>
      </rPr>
      <t xml:space="preserve"> </t>
    </r>
    <r>
      <rPr>
        <sz val="10"/>
        <color indexed="43"/>
        <rFont val="Arial"/>
        <family val="2"/>
        <charset val="161"/>
      </rPr>
      <t xml:space="preserve">που περιέχονται στο μόριο της αλκοόλης </t>
    </r>
    <r>
      <rPr>
        <b/>
        <sz val="10"/>
        <color indexed="52"/>
        <rFont val="Arial"/>
        <family val="2"/>
        <charset val="161"/>
      </rPr>
      <t>Α.</t>
    </r>
  </si>
  <si>
    <r>
      <t xml:space="preserve">Να εμφανιστεί η λύση του </t>
    </r>
    <r>
      <rPr>
        <b/>
        <sz val="10"/>
        <color indexed="52"/>
        <rFont val="Arial"/>
        <family val="2"/>
        <charset val="161"/>
      </rPr>
      <t>προβλήματος 10;</t>
    </r>
  </si>
  <si>
    <r>
      <t>CH</t>
    </r>
    <r>
      <rPr>
        <b/>
        <vertAlign val="subscript"/>
        <sz val="11"/>
        <color indexed="52"/>
        <rFont val="Arial"/>
        <family val="2"/>
      </rPr>
      <t>3</t>
    </r>
    <r>
      <rPr>
        <b/>
        <sz val="11"/>
        <color indexed="52"/>
        <rFont val="Arial"/>
        <family val="2"/>
      </rPr>
      <t>–O–CH</t>
    </r>
    <r>
      <rPr>
        <b/>
        <vertAlign val="subscript"/>
        <sz val="11"/>
        <color indexed="52"/>
        <rFont val="Arial"/>
        <family val="2"/>
      </rPr>
      <t>3</t>
    </r>
  </si>
  <si>
    <r>
      <t>CH</t>
    </r>
    <r>
      <rPr>
        <b/>
        <vertAlign val="subscript"/>
        <sz val="11"/>
        <color indexed="52"/>
        <rFont val="Arial"/>
        <family val="2"/>
      </rPr>
      <t>3</t>
    </r>
    <r>
      <rPr>
        <b/>
        <sz val="11"/>
        <color indexed="52"/>
        <rFont val="Arial"/>
        <family val="2"/>
      </rPr>
      <t>–CH</t>
    </r>
    <r>
      <rPr>
        <b/>
        <vertAlign val="subscript"/>
        <sz val="11"/>
        <color indexed="52"/>
        <rFont val="Arial"/>
        <family val="2"/>
      </rPr>
      <t>2</t>
    </r>
    <r>
      <rPr>
        <b/>
        <sz val="11"/>
        <color indexed="52"/>
        <rFont val="Arial"/>
        <family val="2"/>
      </rPr>
      <t>–O–CH</t>
    </r>
    <r>
      <rPr>
        <b/>
        <vertAlign val="subscript"/>
        <sz val="11"/>
        <color indexed="52"/>
        <rFont val="Arial"/>
        <family val="2"/>
      </rPr>
      <t>2</t>
    </r>
    <r>
      <rPr>
        <b/>
        <sz val="11"/>
        <color indexed="52"/>
        <rFont val="Arial"/>
        <family val="2"/>
      </rPr>
      <t>–CH</t>
    </r>
    <r>
      <rPr>
        <b/>
        <vertAlign val="subscript"/>
        <sz val="11"/>
        <color indexed="52"/>
        <rFont val="Arial"/>
        <family val="2"/>
      </rPr>
      <t>3</t>
    </r>
  </si>
  <si>
    <r>
      <t xml:space="preserve">       CH</t>
    </r>
    <r>
      <rPr>
        <b/>
        <vertAlign val="subscript"/>
        <sz val="11"/>
        <color indexed="52"/>
        <rFont val="Arial"/>
        <family val="2"/>
      </rPr>
      <t>3</t>
    </r>
    <r>
      <rPr>
        <b/>
        <sz val="11"/>
        <color indexed="52"/>
        <rFont val="Arial"/>
        <family val="2"/>
      </rPr>
      <t>–CH–O–CH–CH</t>
    </r>
    <r>
      <rPr>
        <b/>
        <vertAlign val="subscript"/>
        <sz val="11"/>
        <color indexed="52"/>
        <rFont val="Arial"/>
        <family val="2"/>
      </rPr>
      <t>3</t>
    </r>
    <r>
      <rPr>
        <b/>
        <sz val="11"/>
        <color indexed="52"/>
        <rFont val="Arial"/>
        <family val="2"/>
      </rPr>
      <t xml:space="preserve">
                CH</t>
    </r>
    <r>
      <rPr>
        <b/>
        <vertAlign val="subscript"/>
        <sz val="11"/>
        <color indexed="52"/>
        <rFont val="Arial"/>
        <family val="2"/>
      </rPr>
      <t>3</t>
    </r>
    <r>
      <rPr>
        <b/>
        <sz val="11"/>
        <color indexed="52"/>
        <rFont val="Arial"/>
        <family val="2"/>
      </rPr>
      <t xml:space="preserve">     CH</t>
    </r>
    <r>
      <rPr>
        <b/>
        <vertAlign val="subscript"/>
        <sz val="11"/>
        <color indexed="52"/>
        <rFont val="Arial"/>
        <family val="2"/>
      </rPr>
      <t>3</t>
    </r>
  </si>
  <si>
    <t>Στις ασκήσεις που ακολουθούν, το ζητούμενο είναι η αποκάλυψη της ταυτότητας των ε-νώσεων που παριστάνονται με κεφαλαία γράμματα, με βάση τις αντιδράσεις στις οποίες πρωταγωνιστούν. Να σημειωθεί ότι διαφορετικές ενώσεις παριστάνονται πάντα με διαφο-ρετικά γράμματα.</t>
  </si>
  <si>
    <r>
      <t>κύριο</t>
    </r>
    <r>
      <rPr>
        <b/>
        <sz val="10"/>
        <color indexed="43"/>
        <rFont val="Arial"/>
        <family val="2"/>
        <charset val="161"/>
      </rPr>
      <t xml:space="preserve"> </t>
    </r>
    <r>
      <rPr>
        <sz val="10"/>
        <color indexed="43"/>
        <rFont val="Arial"/>
        <family val="2"/>
        <charset val="161"/>
      </rPr>
      <t>προϊόν</t>
    </r>
  </si>
  <si>
    <r>
      <t xml:space="preserve">Η ένωση </t>
    </r>
    <r>
      <rPr>
        <b/>
        <sz val="10"/>
        <color indexed="52"/>
        <rFont val="Arial"/>
        <family val="2"/>
        <charset val="161"/>
      </rPr>
      <t>Α</t>
    </r>
    <r>
      <rPr>
        <sz val="10"/>
        <color indexed="43"/>
        <rFont val="Arial"/>
        <family val="2"/>
        <charset val="161"/>
      </rPr>
      <t xml:space="preserve"> είναι… </t>
    </r>
  </si>
  <si>
    <r>
      <t xml:space="preserve">Ο αριθμός των ατόμων </t>
    </r>
    <r>
      <rPr>
        <b/>
        <sz val="10"/>
        <color indexed="52"/>
        <rFont val="Arial"/>
        <family val="2"/>
        <charset val="161"/>
      </rPr>
      <t>C</t>
    </r>
    <r>
      <rPr>
        <b/>
        <sz val="10"/>
        <color indexed="43"/>
        <rFont val="Arial"/>
        <family val="2"/>
      </rPr>
      <t xml:space="preserve"> </t>
    </r>
    <r>
      <rPr>
        <sz val="10"/>
        <color indexed="43"/>
        <rFont val="Arial"/>
        <family val="2"/>
        <charset val="161"/>
      </rPr>
      <t xml:space="preserve">που περιέχονται στο μόριο της ένωσης </t>
    </r>
    <r>
      <rPr>
        <b/>
        <sz val="10"/>
        <color indexed="52"/>
        <rFont val="Arial"/>
        <family val="2"/>
        <charset val="161"/>
      </rPr>
      <t>Α,</t>
    </r>
    <r>
      <rPr>
        <sz val="10"/>
        <color indexed="43"/>
        <rFont val="Arial"/>
        <family val="2"/>
        <charset val="161"/>
      </rPr>
      <t xml:space="preserve"> θα ισούται με…</t>
    </r>
  </si>
  <si>
    <r>
      <t xml:space="preserve">Ο αριθμός των ατόμων </t>
    </r>
    <r>
      <rPr>
        <b/>
        <sz val="10"/>
        <color indexed="52"/>
        <rFont val="Arial"/>
        <family val="2"/>
        <charset val="161"/>
      </rPr>
      <t>C</t>
    </r>
    <r>
      <rPr>
        <b/>
        <sz val="10"/>
        <color indexed="43"/>
        <rFont val="Arial"/>
        <family val="2"/>
      </rPr>
      <t xml:space="preserve"> </t>
    </r>
    <r>
      <rPr>
        <sz val="10"/>
        <color indexed="43"/>
        <rFont val="Arial"/>
        <family val="2"/>
        <charset val="161"/>
      </rPr>
      <t xml:space="preserve">που περιέχονται στο μόριο της ένωσης </t>
    </r>
    <r>
      <rPr>
        <b/>
        <sz val="10"/>
        <color indexed="52"/>
        <rFont val="Arial"/>
        <family val="2"/>
        <charset val="161"/>
      </rPr>
      <t>Β,</t>
    </r>
    <r>
      <rPr>
        <sz val="10"/>
        <color indexed="43"/>
        <rFont val="Arial"/>
        <family val="2"/>
        <charset val="161"/>
      </rPr>
      <t xml:space="preserve"> θα ισούται με…</t>
    </r>
  </si>
  <si>
    <r>
      <t xml:space="preserve">Ο αριθμός των ατόμων </t>
    </r>
    <r>
      <rPr>
        <b/>
        <sz val="10"/>
        <color indexed="52"/>
        <rFont val="Arial"/>
        <family val="2"/>
        <charset val="161"/>
      </rPr>
      <t>C</t>
    </r>
    <r>
      <rPr>
        <b/>
        <sz val="10"/>
        <color indexed="43"/>
        <rFont val="Arial"/>
        <family val="2"/>
      </rPr>
      <t xml:space="preserve"> </t>
    </r>
    <r>
      <rPr>
        <sz val="10"/>
        <color indexed="43"/>
        <rFont val="Arial"/>
        <family val="2"/>
        <charset val="161"/>
      </rPr>
      <t xml:space="preserve">που περιέχονται στο μόριο της ένωσης </t>
    </r>
    <r>
      <rPr>
        <b/>
        <sz val="10"/>
        <color indexed="52"/>
        <rFont val="Arial"/>
        <family val="2"/>
        <charset val="161"/>
      </rPr>
      <t>Γ,</t>
    </r>
    <r>
      <rPr>
        <sz val="10"/>
        <color indexed="43"/>
        <rFont val="Arial"/>
        <family val="2"/>
        <charset val="161"/>
      </rPr>
      <t xml:space="preserve"> θα ισούται με…</t>
    </r>
  </si>
  <si>
    <r>
      <t xml:space="preserve">Ονομασία κατά </t>
    </r>
    <r>
      <rPr>
        <b/>
        <sz val="10"/>
        <color indexed="52"/>
        <rFont val="Arial"/>
        <family val="2"/>
        <charset val="161"/>
      </rPr>
      <t>IUPAC</t>
    </r>
    <r>
      <rPr>
        <sz val="10"/>
        <color indexed="43"/>
        <rFont val="Arial"/>
        <family val="2"/>
        <charset val="161"/>
      </rPr>
      <t xml:space="preserve"> της </t>
    </r>
    <r>
      <rPr>
        <b/>
        <sz val="10"/>
        <color indexed="52"/>
        <rFont val="Arial"/>
        <family val="2"/>
        <charset val="161"/>
      </rPr>
      <t>Β…</t>
    </r>
  </si>
  <si>
    <r>
      <t xml:space="preserve">Ονομασία κατά </t>
    </r>
    <r>
      <rPr>
        <b/>
        <sz val="10"/>
        <color indexed="52"/>
        <rFont val="Arial"/>
        <family val="2"/>
        <charset val="161"/>
      </rPr>
      <t>IUPAC</t>
    </r>
    <r>
      <rPr>
        <sz val="10"/>
        <color indexed="43"/>
        <rFont val="Arial"/>
        <family val="2"/>
        <charset val="161"/>
      </rPr>
      <t xml:space="preserve"> της </t>
    </r>
    <r>
      <rPr>
        <b/>
        <sz val="10"/>
        <color indexed="52"/>
        <rFont val="Arial"/>
        <family val="2"/>
        <charset val="161"/>
      </rPr>
      <t>Γ…</t>
    </r>
  </si>
  <si>
    <r>
      <t xml:space="preserve">Ονομασία κατά </t>
    </r>
    <r>
      <rPr>
        <sz val="10"/>
        <color indexed="52"/>
        <rFont val="Arial"/>
        <family val="2"/>
        <charset val="161"/>
      </rPr>
      <t>I</t>
    </r>
    <r>
      <rPr>
        <b/>
        <sz val="10"/>
        <color indexed="52"/>
        <rFont val="Arial"/>
        <family val="2"/>
        <charset val="161"/>
      </rPr>
      <t>UPAC</t>
    </r>
    <r>
      <rPr>
        <sz val="10"/>
        <color indexed="43"/>
        <rFont val="Arial"/>
        <family val="2"/>
        <charset val="161"/>
      </rPr>
      <t xml:space="preserve"> της </t>
    </r>
    <r>
      <rPr>
        <b/>
        <sz val="10"/>
        <color indexed="52"/>
        <rFont val="Arial"/>
        <family val="2"/>
        <charset val="161"/>
      </rPr>
      <t>Δ …</t>
    </r>
  </si>
  <si>
    <r>
      <t xml:space="preserve">Ονομασία κατά </t>
    </r>
    <r>
      <rPr>
        <b/>
        <sz val="10"/>
        <color indexed="52"/>
        <rFont val="Arial"/>
        <family val="2"/>
        <charset val="161"/>
      </rPr>
      <t>IUPAC</t>
    </r>
    <r>
      <rPr>
        <sz val="10"/>
        <color indexed="43"/>
        <rFont val="Arial"/>
        <family val="2"/>
        <charset val="161"/>
      </rPr>
      <t xml:space="preserve"> της </t>
    </r>
    <r>
      <rPr>
        <b/>
        <sz val="10"/>
        <color indexed="52"/>
        <rFont val="Arial"/>
        <family val="2"/>
        <charset val="161"/>
      </rPr>
      <t>Α …</t>
    </r>
  </si>
  <si>
    <r>
      <t xml:space="preserve">Ονομασία κατά </t>
    </r>
    <r>
      <rPr>
        <b/>
        <sz val="10"/>
        <color indexed="52"/>
        <rFont val="Arial"/>
        <family val="2"/>
        <charset val="161"/>
      </rPr>
      <t>IUPAC</t>
    </r>
    <r>
      <rPr>
        <sz val="10"/>
        <color indexed="43"/>
        <rFont val="Arial"/>
        <family val="2"/>
        <charset val="161"/>
      </rPr>
      <t xml:space="preserve"> της </t>
    </r>
    <r>
      <rPr>
        <b/>
        <sz val="10"/>
        <color indexed="52"/>
        <rFont val="Arial"/>
        <family val="2"/>
        <charset val="161"/>
      </rPr>
      <t>Δ …</t>
    </r>
  </si>
  <si>
    <r>
      <t xml:space="preserve">Η ένωση </t>
    </r>
    <r>
      <rPr>
        <b/>
        <sz val="10"/>
        <color indexed="52"/>
        <rFont val="Arial"/>
        <family val="2"/>
        <charset val="161"/>
      </rPr>
      <t>Ε</t>
    </r>
    <r>
      <rPr>
        <sz val="10"/>
        <color indexed="43"/>
        <rFont val="Arial"/>
        <family val="2"/>
        <charset val="161"/>
      </rPr>
      <t xml:space="preserve"> είναι… </t>
    </r>
  </si>
  <si>
    <r>
      <t xml:space="preserve">Για να σχηματιστεί </t>
    </r>
    <r>
      <rPr>
        <b/>
        <sz val="10"/>
        <color indexed="52"/>
        <rFont val="Arial"/>
        <family val="2"/>
        <charset val="161"/>
      </rPr>
      <t>αλκένιο</t>
    </r>
    <r>
      <rPr>
        <sz val="10"/>
        <color indexed="43"/>
        <rFont val="Arial"/>
        <family val="2"/>
        <charset val="161"/>
      </rPr>
      <t xml:space="preserve"> από την αφυδάτωση μιας αλκοόλης, θα πρέπει να θερμανθεί αυτή, πα-ρουσία </t>
    </r>
    <r>
      <rPr>
        <b/>
        <sz val="10"/>
        <color indexed="52"/>
        <rFont val="Arial"/>
        <family val="2"/>
        <charset val="161"/>
      </rPr>
      <t>πυκνού H</t>
    </r>
    <r>
      <rPr>
        <b/>
        <vertAlign val="subscript"/>
        <sz val="10"/>
        <color indexed="52"/>
        <rFont val="Arial"/>
        <family val="2"/>
        <charset val="161"/>
      </rPr>
      <t>2</t>
    </r>
    <r>
      <rPr>
        <b/>
        <sz val="10"/>
        <color indexed="52"/>
        <rFont val="Arial"/>
        <family val="2"/>
        <charset val="161"/>
      </rPr>
      <t>SO</t>
    </r>
    <r>
      <rPr>
        <b/>
        <vertAlign val="subscript"/>
        <sz val="10"/>
        <color indexed="52"/>
        <rFont val="Arial"/>
        <family val="2"/>
        <charset val="161"/>
      </rPr>
      <t>4</t>
    </r>
    <r>
      <rPr>
        <b/>
        <sz val="10"/>
        <color indexed="52"/>
        <rFont val="Arial"/>
        <family val="2"/>
        <charset val="161"/>
      </rPr>
      <t>,</t>
    </r>
    <r>
      <rPr>
        <sz val="10"/>
        <color indexed="43"/>
        <rFont val="Arial"/>
        <family val="2"/>
        <charset val="161"/>
      </rPr>
      <t xml:space="preserve"> περίπου στους </t>
    </r>
    <r>
      <rPr>
        <b/>
        <sz val="10"/>
        <color indexed="52"/>
        <rFont val="Arial"/>
        <family val="2"/>
        <charset val="161"/>
      </rPr>
      <t>170°C,</t>
    </r>
    <r>
      <rPr>
        <sz val="10"/>
        <color indexed="43"/>
        <rFont val="Arial"/>
        <family val="2"/>
        <charset val="161"/>
      </rPr>
      <t xml:space="preserve"> αν πρόκειται για </t>
    </r>
    <r>
      <rPr>
        <b/>
        <sz val="10"/>
        <color indexed="52"/>
        <rFont val="Arial"/>
        <family val="2"/>
        <charset val="161"/>
      </rPr>
      <t>Ιταγή</t>
    </r>
    <r>
      <rPr>
        <sz val="10"/>
        <color indexed="43"/>
        <rFont val="Arial"/>
        <family val="2"/>
        <charset val="161"/>
      </rPr>
      <t xml:space="preserve"> αλκοόλη. Αν η προς αφυ-δάτωση αλκοόλη είναι </t>
    </r>
    <r>
      <rPr>
        <b/>
        <sz val="10"/>
        <color indexed="52"/>
        <rFont val="Arial"/>
        <family val="2"/>
        <charset val="161"/>
      </rPr>
      <t>ΙΙταγής,</t>
    </r>
    <r>
      <rPr>
        <sz val="10"/>
        <color indexed="43"/>
        <rFont val="Arial"/>
        <family val="2"/>
        <charset val="161"/>
      </rPr>
      <t xml:space="preserve"> η απαιτούμενη θερμοκρασία μπορεί να είναι χαμηλότερη, ενώ η α-φυδάτωση προς αλκένιο των </t>
    </r>
    <r>
      <rPr>
        <b/>
        <sz val="10"/>
        <color indexed="52"/>
        <rFont val="Arial"/>
        <family val="2"/>
        <charset val="161"/>
      </rPr>
      <t>ΙΙΙταγών</t>
    </r>
    <r>
      <rPr>
        <b/>
        <sz val="10"/>
        <color indexed="43"/>
        <rFont val="Arial"/>
        <family val="2"/>
      </rPr>
      <t xml:space="preserve"> </t>
    </r>
    <r>
      <rPr>
        <sz val="10"/>
        <color indexed="43"/>
        <rFont val="Arial"/>
        <family val="2"/>
        <charset val="161"/>
      </rPr>
      <t xml:space="preserve">αλκοολών επιτυγχάνεται σε ακόμη χαμηλότερη θερμοκρασί-α. Αυτό συμβαίνει επειδή οι ΙΙΙταγείς αλκοόλες αφυδατώνονται γενικά ευκολότερα από τις ΙΙταγείς και οι τελευταίες ευκολότερα από τις Ιταγείς. </t>
    </r>
  </si>
  <si>
    <r>
      <t xml:space="preserve">Η αφυδάτωση μιας αλκοόλης </t>
    </r>
    <r>
      <rPr>
        <b/>
        <sz val="10"/>
        <color indexed="52"/>
        <rFont val="Arial"/>
        <family val="2"/>
        <charset val="161"/>
      </rPr>
      <t>(κορεσμένης μονοσθενούς),</t>
    </r>
    <r>
      <rPr>
        <b/>
        <sz val="10"/>
        <color indexed="43"/>
        <rFont val="Arial"/>
        <family val="2"/>
      </rPr>
      <t xml:space="preserve"> </t>
    </r>
    <r>
      <rPr>
        <sz val="10"/>
        <color indexed="43"/>
        <rFont val="Arial"/>
        <family val="2"/>
        <charset val="161"/>
      </rPr>
      <t>προς αλκένιο μπορεί να δειχθεί πολύ απλά με την ακόλουθη χημική εξίσωση…</t>
    </r>
  </si>
  <si>
    <r>
      <t xml:space="preserve">Περιγράφοντας αναλυτικότερα την αφυδάτωση μιας αλκοόλης προς αλκένιο, πρέπει να πούμε ότι αυτή επιτυγχάνεται με την </t>
    </r>
    <r>
      <rPr>
        <b/>
        <sz val="10"/>
        <color indexed="52"/>
        <rFont val="Arial"/>
        <family val="2"/>
        <charset val="161"/>
      </rPr>
      <t>απόσπαση ενός μορίου νερού</t>
    </r>
    <r>
      <rPr>
        <sz val="10"/>
        <color indexed="43"/>
        <rFont val="Arial"/>
        <family val="2"/>
        <charset val="161"/>
      </rPr>
      <t xml:space="preserve"> μέσα από το μόριο της αλκοόλης. Το σχηματιζόμενο μόριο νερού προέρχεται από το </t>
    </r>
    <r>
      <rPr>
        <b/>
        <sz val="10"/>
        <color indexed="52"/>
        <rFont val="Arial"/>
        <family val="2"/>
        <charset val="161"/>
      </rPr>
      <t>υδροξύλιο</t>
    </r>
    <r>
      <rPr>
        <sz val="10"/>
        <color indexed="43"/>
        <rFont val="Arial"/>
        <family val="2"/>
        <charset val="161"/>
      </rPr>
      <t xml:space="preserve"> του μορίου της αλκοόλης, που συναπο-σπάται με ένα </t>
    </r>
    <r>
      <rPr>
        <b/>
        <sz val="10"/>
        <color indexed="52"/>
        <rFont val="Arial"/>
        <family val="2"/>
        <charset val="161"/>
      </rPr>
      <t>άτομο H,</t>
    </r>
    <r>
      <rPr>
        <b/>
        <sz val="10"/>
        <color indexed="43"/>
        <rFont val="Arial"/>
        <family val="2"/>
      </rPr>
      <t xml:space="preserve"> </t>
    </r>
    <r>
      <rPr>
        <sz val="10"/>
        <color indexed="43"/>
        <rFont val="Arial"/>
        <family val="2"/>
        <charset val="161"/>
      </rPr>
      <t>από αυτά που βρίσκονται σε κάποιο από τα διπλανά άτομα C.</t>
    </r>
  </si>
  <si>
    <t>Όλα αυτά φαίνονται καλύτερα με τις παρακάτω χημικές εξισώσεις…</t>
  </si>
  <si>
    <r>
      <t xml:space="preserve">Στα δυο παραπάνω παραδείγματα, από την αφυδάτωση και της </t>
    </r>
    <r>
      <rPr>
        <b/>
        <sz val="10"/>
        <color indexed="52"/>
        <rFont val="Arial"/>
        <family val="2"/>
        <charset val="161"/>
      </rPr>
      <t>1-ΠΡΟΠΑΝΟΛΗΣ</t>
    </r>
    <r>
      <rPr>
        <sz val="10"/>
        <color indexed="43"/>
        <rFont val="Arial"/>
        <family val="2"/>
        <charset val="161"/>
      </rPr>
      <t xml:space="preserve"> και της </t>
    </r>
    <r>
      <rPr>
        <b/>
        <sz val="10"/>
        <color indexed="52"/>
        <rFont val="Arial"/>
        <family val="2"/>
        <charset val="161"/>
      </rPr>
      <t>2-ΠΡΟ-ΠΑΝΟΛΗΣ,</t>
    </r>
    <r>
      <rPr>
        <sz val="10"/>
        <color indexed="43"/>
        <rFont val="Arial"/>
        <family val="2"/>
      </rPr>
      <t xml:space="preserve"> </t>
    </r>
    <r>
      <rPr>
        <sz val="10"/>
        <color indexed="43"/>
        <rFont val="Arial"/>
        <family val="2"/>
        <charset val="161"/>
      </rPr>
      <t xml:space="preserve">σηματίζεται το ίδιο αλκένιο, το </t>
    </r>
    <r>
      <rPr>
        <b/>
        <sz val="10"/>
        <color indexed="52"/>
        <rFont val="Arial"/>
        <family val="2"/>
        <charset val="161"/>
      </rPr>
      <t>ΠΡΟΠΕΝΙΟ.</t>
    </r>
    <r>
      <rPr>
        <b/>
        <sz val="10"/>
        <color indexed="43"/>
        <rFont val="Arial"/>
        <family val="2"/>
      </rPr>
      <t xml:space="preserve"> </t>
    </r>
    <r>
      <rPr>
        <sz val="10"/>
        <color indexed="43"/>
        <rFont val="Arial"/>
        <family val="2"/>
      </rPr>
      <t xml:space="preserve">Στην περίπτωση της </t>
    </r>
    <r>
      <rPr>
        <b/>
        <sz val="10"/>
        <color indexed="52"/>
        <rFont val="Arial"/>
        <family val="2"/>
        <charset val="161"/>
      </rPr>
      <t>2-ΠΡΟΠΑΝΟΛΗΣ,</t>
    </r>
    <r>
      <rPr>
        <b/>
        <sz val="10"/>
        <color indexed="43"/>
        <rFont val="Arial"/>
        <family val="2"/>
      </rPr>
      <t xml:space="preserve"> </t>
    </r>
    <r>
      <rPr>
        <sz val="10"/>
        <color indexed="43"/>
        <rFont val="Arial"/>
        <family val="2"/>
        <charset val="161"/>
      </rPr>
      <t xml:space="preserve">   το</t>
    </r>
    <r>
      <rPr>
        <sz val="10"/>
        <color indexed="43"/>
        <rFont val="Arial"/>
        <family val="2"/>
      </rPr>
      <t xml:space="preserve"> υδροξύλιο θα μπορούσε να συναποσπαστεί με ένα από τα άλλα τρία άτομα Η, εκείνα δηλαδή που είναι επισημασμένα με πορτοκαλί χρώμα, αλλά πάλι θα σχηματιζόταν το ίδιο αλκένιο. </t>
    </r>
  </si>
  <si>
    <r>
      <t>0,3mol</t>
    </r>
    <r>
      <rPr>
        <sz val="10"/>
        <color indexed="43"/>
        <rFont val="Arial"/>
        <family val="2"/>
      </rPr>
      <t xml:space="preserve"> ενός </t>
    </r>
    <r>
      <rPr>
        <b/>
        <sz val="10"/>
        <color indexed="52"/>
        <rFont val="Arial"/>
        <family val="2"/>
        <charset val="161"/>
      </rPr>
      <t>εστέρα</t>
    </r>
    <r>
      <rPr>
        <sz val="10"/>
        <color indexed="43"/>
        <rFont val="Arial"/>
        <family val="2"/>
      </rPr>
      <t xml:space="preserve"> που προκύπτει από την εστεροποίηση </t>
    </r>
    <r>
      <rPr>
        <b/>
        <sz val="10"/>
        <color indexed="52"/>
        <rFont val="Arial"/>
        <family val="2"/>
        <charset val="161"/>
      </rPr>
      <t>αιθανικού οξέος</t>
    </r>
    <r>
      <rPr>
        <sz val="10"/>
        <color indexed="43"/>
        <rFont val="Arial"/>
        <family val="2"/>
      </rPr>
      <t xml:space="preserve"> με μια </t>
    </r>
    <r>
      <rPr>
        <b/>
        <sz val="10"/>
        <color indexed="52"/>
        <rFont val="Arial"/>
        <family val="2"/>
        <charset val="161"/>
      </rPr>
      <t>κορεσμένη μονοσθενή αλκοόλη,</t>
    </r>
    <r>
      <rPr>
        <sz val="10"/>
        <color indexed="43"/>
        <rFont val="Arial"/>
        <family val="2"/>
      </rPr>
      <t xml:space="preserve"> ζυγίζουν </t>
    </r>
    <r>
      <rPr>
        <b/>
        <sz val="10"/>
        <color indexed="52"/>
        <rFont val="Arial"/>
        <family val="2"/>
        <charset val="161"/>
      </rPr>
      <t>30,6g.</t>
    </r>
    <r>
      <rPr>
        <b/>
        <sz val="10"/>
        <color indexed="43"/>
        <rFont val="Arial"/>
        <family val="2"/>
      </rPr>
      <t xml:space="preserve"> </t>
    </r>
    <r>
      <rPr>
        <sz val="10"/>
        <color indexed="43"/>
        <rFont val="Arial"/>
        <family val="2"/>
      </rPr>
      <t xml:space="preserve">Αφού υπολογιστεί η </t>
    </r>
    <r>
      <rPr>
        <b/>
        <sz val="10"/>
        <color indexed="52"/>
        <rFont val="Arial"/>
        <family val="2"/>
        <charset val="161"/>
      </rPr>
      <t>M</t>
    </r>
    <r>
      <rPr>
        <b/>
        <vertAlign val="subscript"/>
        <sz val="10"/>
        <color indexed="52"/>
        <rFont val="Arial"/>
        <family val="2"/>
        <charset val="161"/>
      </rPr>
      <t>r</t>
    </r>
    <r>
      <rPr>
        <sz val="10"/>
        <color indexed="43"/>
        <rFont val="Arial"/>
        <family val="2"/>
      </rPr>
      <t xml:space="preserve"> του εστέρα να βρεθεί ποια μπορεί να είναι η ταυτότητα της αλκοόλης.</t>
    </r>
  </si>
  <si>
    <r>
      <t xml:space="preserve">Αυτό που έκανες στο κελί </t>
    </r>
    <r>
      <rPr>
        <b/>
        <sz val="10"/>
        <color indexed="52"/>
        <rFont val="Arial"/>
        <family val="2"/>
        <charset val="161"/>
      </rPr>
      <t>Ε383</t>
    </r>
    <r>
      <rPr>
        <sz val="10"/>
        <color indexed="43"/>
        <rFont val="Arial"/>
        <family val="2"/>
        <charset val="161"/>
      </rPr>
      <t xml:space="preserve"> για την αλκοόλη </t>
    </r>
    <r>
      <rPr>
        <b/>
        <sz val="10"/>
        <color indexed="52"/>
        <rFont val="Arial"/>
        <family val="2"/>
        <charset val="161"/>
      </rPr>
      <t>Α,</t>
    </r>
    <r>
      <rPr>
        <sz val="10"/>
        <color indexed="43"/>
        <rFont val="Arial"/>
        <family val="2"/>
        <charset val="161"/>
      </rPr>
      <t xml:space="preserve"> να το κάνεις και για την αλκοόλη </t>
    </r>
    <r>
      <rPr>
        <b/>
        <sz val="10"/>
        <color indexed="52"/>
        <rFont val="Arial"/>
        <family val="2"/>
        <charset val="161"/>
      </rPr>
      <t>Β,</t>
    </r>
    <r>
      <rPr>
        <sz val="10"/>
        <color indexed="43"/>
        <rFont val="Arial"/>
        <family val="2"/>
        <charset val="161"/>
      </rPr>
      <t xml:space="preserve"> στο κελί </t>
    </r>
    <r>
      <rPr>
        <b/>
        <sz val="10"/>
        <color indexed="52"/>
        <rFont val="Arial"/>
        <family val="2"/>
        <charset val="161"/>
      </rPr>
      <t>E388.</t>
    </r>
  </si>
  <si>
    <r>
      <t xml:space="preserve">Ζητείται να γίνει το ίδιο και στο κελί </t>
    </r>
    <r>
      <rPr>
        <b/>
        <sz val="10"/>
        <color indexed="52"/>
        <rFont val="Arial"/>
        <family val="2"/>
        <charset val="161"/>
      </rPr>
      <t>E436</t>
    </r>
    <r>
      <rPr>
        <sz val="10"/>
        <color indexed="43"/>
        <rFont val="Arial"/>
        <family val="2"/>
        <charset val="161"/>
      </rPr>
      <t xml:space="preserve">  για την ένωση</t>
    </r>
    <r>
      <rPr>
        <b/>
        <sz val="10"/>
        <color indexed="43"/>
        <rFont val="Arial"/>
        <family val="2"/>
      </rPr>
      <t xml:space="preserve"> </t>
    </r>
    <r>
      <rPr>
        <b/>
        <sz val="10"/>
        <color indexed="52"/>
        <rFont val="Arial"/>
        <family val="2"/>
        <charset val="161"/>
      </rPr>
      <t>Γ.</t>
    </r>
  </si>
  <si>
    <r>
      <t xml:space="preserve">Η ένωση με τύπο </t>
    </r>
    <r>
      <rPr>
        <b/>
        <sz val="10"/>
        <color indexed="52"/>
        <rFont val="Arial"/>
        <family val="2"/>
        <charset val="161"/>
      </rPr>
      <t>C</t>
    </r>
    <r>
      <rPr>
        <b/>
        <vertAlign val="subscript"/>
        <sz val="11"/>
        <color indexed="52"/>
        <rFont val="Arial"/>
        <family val="2"/>
        <charset val="161"/>
      </rPr>
      <t>6</t>
    </r>
    <r>
      <rPr>
        <b/>
        <sz val="10"/>
        <color indexed="52"/>
        <rFont val="Arial"/>
        <family val="2"/>
        <charset val="161"/>
      </rPr>
      <t>H</t>
    </r>
    <r>
      <rPr>
        <b/>
        <vertAlign val="subscript"/>
        <sz val="11"/>
        <color indexed="52"/>
        <rFont val="Arial"/>
        <family val="2"/>
        <charset val="161"/>
      </rPr>
      <t>14</t>
    </r>
    <r>
      <rPr>
        <b/>
        <sz val="10"/>
        <color indexed="52"/>
        <rFont val="Arial"/>
        <family val="2"/>
        <charset val="161"/>
      </rPr>
      <t>O</t>
    </r>
    <r>
      <rPr>
        <sz val="10"/>
        <color indexed="43"/>
        <rFont val="Arial"/>
        <family val="2"/>
        <charset val="161"/>
      </rPr>
      <t xml:space="preserve"> 
είναι… </t>
    </r>
  </si>
  <si>
    <t>IV.</t>
  </si>
  <si>
    <t>►</t>
  </si>
  <si>
    <t xml:space="preserve">...από τις τρεις αλκοόλες μόνο μία αντιδρώντας με κά-ποιο από τα συνηθισμένα οξειδωτικά μέσα, μπορεί να μετατραπεί σε οξύ. </t>
  </si>
  <si>
    <r>
      <t xml:space="preserve">Για τις κ.μ. αλκοόλες </t>
    </r>
    <r>
      <rPr>
        <b/>
        <sz val="10"/>
        <color rgb="FFFF6600"/>
        <rFont val="Arial"/>
        <family val="2"/>
        <charset val="161"/>
      </rPr>
      <t>Α, Β</t>
    </r>
    <r>
      <rPr>
        <sz val="10"/>
        <color indexed="43"/>
        <rFont val="Arial"/>
        <family val="2"/>
        <charset val="161"/>
      </rPr>
      <t xml:space="preserve"> και </t>
    </r>
    <r>
      <rPr>
        <b/>
        <sz val="10"/>
        <color rgb="FFFF6600"/>
        <rFont val="Arial"/>
        <family val="2"/>
        <charset val="161"/>
      </rPr>
      <t>Γ,</t>
    </r>
    <r>
      <rPr>
        <sz val="10"/>
        <color indexed="43"/>
        <rFont val="Arial"/>
        <family val="2"/>
        <charset val="161"/>
      </rPr>
      <t xml:space="preserve"> ισχύουν τα εξής…</t>
    </r>
  </si>
  <si>
    <r>
      <t xml:space="preserve">...είναι μεταξύ τους </t>
    </r>
    <r>
      <rPr>
        <b/>
        <sz val="10"/>
        <color rgb="FFFF9900"/>
        <rFont val="Arial"/>
        <family val="2"/>
        <charset val="161"/>
      </rPr>
      <t>συντακτικά ισομερή.</t>
    </r>
  </si>
  <si>
    <r>
      <t xml:space="preserve">...οι αλκοόλες </t>
    </r>
    <r>
      <rPr>
        <b/>
        <sz val="10"/>
        <color rgb="FFFF6600"/>
        <rFont val="Arial"/>
        <family val="2"/>
        <charset val="161"/>
      </rPr>
      <t>Β</t>
    </r>
    <r>
      <rPr>
        <sz val="10"/>
        <color indexed="43"/>
        <rFont val="Arial"/>
        <family val="2"/>
        <charset val="161"/>
      </rPr>
      <t xml:space="preserve"> και</t>
    </r>
    <r>
      <rPr>
        <b/>
        <sz val="10"/>
        <color rgb="FFFF6600"/>
        <rFont val="Arial"/>
        <family val="2"/>
        <charset val="161"/>
      </rPr>
      <t xml:space="preserve"> Γ,</t>
    </r>
    <r>
      <rPr>
        <sz val="10"/>
        <color indexed="43"/>
        <rFont val="Arial"/>
        <family val="2"/>
        <charset val="161"/>
      </rPr>
      <t xml:space="preserve"> αποτελούν </t>
    </r>
    <r>
      <rPr>
        <b/>
        <sz val="10"/>
        <color rgb="FFFF9900"/>
        <rFont val="Arial"/>
        <family val="2"/>
        <charset val="161"/>
      </rPr>
      <t>συντακτικά ισο-μερή θέσης</t>
    </r>
    <r>
      <rPr>
        <sz val="10"/>
        <color indexed="43"/>
        <rFont val="Arial"/>
        <family val="2"/>
        <charset val="161"/>
      </rPr>
      <t xml:space="preserve"> της χαρακτηριστικής ομάδας τους.</t>
    </r>
  </si>
  <si>
    <r>
      <t xml:space="preserve">...η </t>
    </r>
    <r>
      <rPr>
        <b/>
        <sz val="10"/>
        <color rgb="FFFF6600"/>
        <rFont val="Arial"/>
        <family val="2"/>
        <charset val="161"/>
      </rPr>
      <t>Β</t>
    </r>
    <r>
      <rPr>
        <sz val="10"/>
        <color indexed="43"/>
        <rFont val="Arial"/>
        <family val="2"/>
        <charset val="161"/>
      </rPr>
      <t xml:space="preserve"> είναι η μικρότερη κ.μ. αλκοόλη, που δεν αντιδρά με τα συνηθισμένα οξειδωτικά μεσα.</t>
    </r>
  </si>
  <si>
    <r>
      <t xml:space="preserve">Για το αλκένιο </t>
    </r>
    <r>
      <rPr>
        <b/>
        <sz val="10"/>
        <color indexed="52"/>
        <rFont val="Arial"/>
        <family val="2"/>
        <charset val="161"/>
      </rPr>
      <t>Β</t>
    </r>
    <r>
      <rPr>
        <sz val="10"/>
        <color indexed="43"/>
        <rFont val="Arial"/>
        <family val="2"/>
      </rPr>
      <t xml:space="preserve"> δίνεται ότι έχει </t>
    </r>
    <r>
      <rPr>
        <b/>
        <sz val="10"/>
        <color indexed="52"/>
        <rFont val="Arial"/>
        <family val="2"/>
        <charset val="161"/>
      </rPr>
      <t>M</t>
    </r>
    <r>
      <rPr>
        <b/>
        <vertAlign val="subscript"/>
        <sz val="10"/>
        <color indexed="52"/>
        <rFont val="Arial"/>
        <family val="2"/>
        <charset val="161"/>
      </rPr>
      <t>r</t>
    </r>
    <r>
      <rPr>
        <b/>
        <sz val="10"/>
        <color indexed="52"/>
        <rFont val="Arial"/>
        <family val="2"/>
        <charset val="161"/>
      </rPr>
      <t>=70.</t>
    </r>
  </si>
  <si>
    <r>
      <t xml:space="preserve">Η τιμή της σχετικής μοριακής μάζας </t>
    </r>
    <r>
      <rPr>
        <b/>
        <sz val="10"/>
        <color rgb="FFFF9900"/>
        <rFont val="Arial"/>
        <family val="2"/>
        <charset val="161"/>
      </rPr>
      <t>M</t>
    </r>
    <r>
      <rPr>
        <b/>
        <vertAlign val="subscript"/>
        <sz val="10"/>
        <color rgb="FFFF9900"/>
        <rFont val="Arial"/>
        <family val="2"/>
        <charset val="161"/>
      </rPr>
      <t>r</t>
    </r>
    <r>
      <rPr>
        <b/>
        <sz val="10"/>
        <color rgb="FFFF9900"/>
        <rFont val="Arial"/>
        <family val="2"/>
        <charset val="161"/>
      </rPr>
      <t>,</t>
    </r>
    <r>
      <rPr>
        <sz val="10"/>
        <color rgb="FFFFFF99"/>
        <rFont val="Arial"/>
        <family val="2"/>
      </rPr>
      <t xml:space="preserve"> των τριών αλ-κοολών είναι ίση με...</t>
    </r>
  </si>
  <si>
    <r>
      <t xml:space="preserve">Ονομασία κατά </t>
    </r>
    <r>
      <rPr>
        <b/>
        <sz val="10"/>
        <color indexed="52"/>
        <rFont val="Arial"/>
        <family val="2"/>
        <charset val="161"/>
      </rPr>
      <t>IUPAC</t>
    </r>
    <r>
      <rPr>
        <sz val="10"/>
        <color indexed="43"/>
        <rFont val="Arial"/>
        <family val="2"/>
        <charset val="161"/>
      </rPr>
      <t xml:space="preserve"> της </t>
    </r>
    <r>
      <rPr>
        <b/>
        <sz val="10"/>
        <color indexed="52"/>
        <rFont val="Arial"/>
        <family val="2"/>
        <charset val="161"/>
      </rPr>
      <t>Β …</t>
    </r>
  </si>
  <si>
    <r>
      <t xml:space="preserve">…έχει </t>
    </r>
    <r>
      <rPr>
        <b/>
        <sz val="10"/>
        <color rgb="FFFFFF99"/>
        <rFont val="Arial"/>
        <family val="2"/>
        <charset val="161"/>
      </rPr>
      <t>ευθύγραμμη</t>
    </r>
    <r>
      <rPr>
        <sz val="10"/>
        <color rgb="FFFFFF99"/>
        <rFont val="Arial"/>
        <family val="2"/>
      </rPr>
      <t xml:space="preserve"> ανθρακική αλυσίδα.</t>
    </r>
  </si>
  <si>
    <r>
      <t xml:space="preserve">…έχει </t>
    </r>
    <r>
      <rPr>
        <b/>
        <sz val="10"/>
        <color rgb="FFFFFF99"/>
        <rFont val="Arial"/>
        <family val="2"/>
        <charset val="161"/>
      </rPr>
      <t>διακλαδισμένη</t>
    </r>
    <r>
      <rPr>
        <sz val="10"/>
        <color rgb="FFFFFF99"/>
        <rFont val="Arial"/>
        <family val="2"/>
      </rPr>
      <t xml:space="preserve"> ανθρακική αλυσίδα.</t>
    </r>
  </si>
  <si>
    <r>
      <t xml:space="preserve">…είναι </t>
    </r>
    <r>
      <rPr>
        <b/>
        <sz val="10"/>
        <color rgb="FFFFFF99"/>
        <rFont val="Arial"/>
        <family val="2"/>
        <charset val="161"/>
      </rPr>
      <t>Ιταγής.</t>
    </r>
  </si>
  <si>
    <r>
      <t xml:space="preserve">…είναι </t>
    </r>
    <r>
      <rPr>
        <b/>
        <sz val="10"/>
        <color rgb="FFFFFF99"/>
        <rFont val="Arial"/>
        <family val="2"/>
        <charset val="161"/>
      </rPr>
      <t>ΙΙταγής.</t>
    </r>
  </si>
  <si>
    <r>
      <t xml:space="preserve">…είναι </t>
    </r>
    <r>
      <rPr>
        <b/>
        <sz val="10"/>
        <color rgb="FFFFFF99"/>
        <rFont val="Arial"/>
        <family val="2"/>
        <charset val="161"/>
      </rPr>
      <t>ΙΙΙταγής.</t>
    </r>
  </si>
  <si>
    <r>
      <t xml:space="preserve">Ονομασία κατά </t>
    </r>
    <r>
      <rPr>
        <b/>
        <sz val="10"/>
        <color indexed="52"/>
        <rFont val="Arial"/>
        <family val="2"/>
        <charset val="161"/>
      </rPr>
      <t>IUPAC</t>
    </r>
    <r>
      <rPr>
        <sz val="10"/>
        <color indexed="43"/>
        <rFont val="Arial"/>
        <family val="2"/>
        <charset val="161"/>
      </rPr>
      <t xml:space="preserve"> της </t>
    </r>
    <r>
      <rPr>
        <b/>
        <sz val="10"/>
        <color indexed="52"/>
        <rFont val="Arial"/>
        <family val="2"/>
        <charset val="161"/>
      </rPr>
      <t>Γ …</t>
    </r>
  </si>
  <si>
    <r>
      <t xml:space="preserve">Για την κ.μ. αλκοόλη </t>
    </r>
    <r>
      <rPr>
        <b/>
        <sz val="10"/>
        <color rgb="FFFF9900"/>
        <rFont val="Arial"/>
        <family val="2"/>
        <charset val="161"/>
      </rPr>
      <t>Α</t>
    </r>
    <r>
      <rPr>
        <sz val="10"/>
        <color rgb="FFFFFF99"/>
        <rFont val="Arial"/>
        <family val="2"/>
      </rPr>
      <t xml:space="preserve"> συμπεραίνουμε ό-τι... </t>
    </r>
  </si>
  <si>
    <r>
      <t xml:space="preserve">Αφού η αλκοόλη </t>
    </r>
    <r>
      <rPr>
        <b/>
        <sz val="10"/>
        <color rgb="FFFF9900"/>
        <rFont val="Arial"/>
        <family val="2"/>
        <charset val="161"/>
      </rPr>
      <t>Γ,</t>
    </r>
    <r>
      <rPr>
        <sz val="10"/>
        <color rgb="FFFFFF99"/>
        <rFont val="Arial"/>
        <family val="2"/>
      </rPr>
      <t xml:space="preserve"> αποτελεί </t>
    </r>
    <r>
      <rPr>
        <b/>
        <sz val="10"/>
        <color rgb="FFFF9900"/>
        <rFont val="Arial"/>
        <family val="2"/>
        <charset val="161"/>
      </rPr>
      <t>συντακτι-κό ισομερές θέσης</t>
    </r>
    <r>
      <rPr>
        <sz val="10"/>
        <color rgb="FFFFFF99"/>
        <rFont val="Arial"/>
        <family val="2"/>
      </rPr>
      <t xml:space="preserve"> της αλκοόλης </t>
    </r>
    <r>
      <rPr>
        <b/>
        <sz val="10"/>
        <color rgb="FFFF9900"/>
        <rFont val="Arial"/>
        <family val="2"/>
        <charset val="161"/>
      </rPr>
      <t>Β,</t>
    </r>
    <r>
      <rPr>
        <sz val="10"/>
        <color rgb="FFFFFF99"/>
        <rFont val="Arial"/>
        <family val="2"/>
      </rPr>
      <t xml:space="preserve"> συ-μπεραίνουμε ότι η </t>
    </r>
    <r>
      <rPr>
        <b/>
        <sz val="10"/>
        <color rgb="FFFF9900"/>
        <rFont val="Arial"/>
        <family val="2"/>
        <charset val="161"/>
      </rPr>
      <t xml:space="preserve">Γ... </t>
    </r>
  </si>
  <si>
    <r>
      <t xml:space="preserve">Να εμφανιστεί η λύση της </t>
    </r>
    <r>
      <rPr>
        <b/>
        <sz val="10"/>
        <color indexed="52"/>
        <rFont val="Arial"/>
        <family val="2"/>
        <charset val="161"/>
      </rPr>
      <t>άσκησης 15.ΙV;</t>
    </r>
  </si>
  <si>
    <r>
      <t>Στον πίνακα που ακολουθεί, δίνονται τα ονόματα κάποιων αλκοολών και ζητείται να χα- ρακτηριστεί κάθε μια από αυτές, στο κελί που έχει πορτοκαλί χρώμα και βρίσκεται δεξιά του ονόματος, ως</t>
    </r>
    <r>
      <rPr>
        <b/>
        <sz val="10"/>
        <color indexed="43"/>
        <rFont val="Arial"/>
        <family val="2"/>
      </rPr>
      <t xml:space="preserve"> </t>
    </r>
    <r>
      <rPr>
        <b/>
        <sz val="10"/>
        <color indexed="52"/>
        <rFont val="Arial"/>
        <family val="2"/>
        <charset val="161"/>
      </rPr>
      <t>"Ιταγής", "ΙΙταγής"</t>
    </r>
    <r>
      <rPr>
        <sz val="10"/>
        <color indexed="43"/>
        <rFont val="Arial"/>
        <family val="2"/>
      </rPr>
      <t xml:space="preserve"> ή </t>
    </r>
    <r>
      <rPr>
        <b/>
        <sz val="10"/>
        <color indexed="52"/>
        <rFont val="Arial"/>
        <family val="2"/>
        <charset val="161"/>
      </rPr>
      <t>"ΙΙΙταγής",</t>
    </r>
    <r>
      <rPr>
        <sz val="10"/>
        <color indexed="43"/>
        <rFont val="Arial"/>
        <family val="2"/>
      </rPr>
      <t xml:space="preserve"> (</t>
    </r>
    <r>
      <rPr>
        <b/>
        <sz val="10"/>
        <color indexed="52"/>
        <rFont val="Arial"/>
        <family val="2"/>
        <charset val="161"/>
      </rPr>
      <t>μικρά ελληνικά</t>
    </r>
    <r>
      <rPr>
        <sz val="10"/>
        <color indexed="43"/>
        <rFont val="Arial"/>
        <family val="2"/>
      </rPr>
      <t xml:space="preserve"> γράμματα, μετά το</t>
    </r>
    <r>
      <rPr>
        <sz val="10"/>
        <color indexed="52"/>
        <rFont val="Arial"/>
        <family val="2"/>
        <charset val="161"/>
      </rPr>
      <t xml:space="preserve"> </t>
    </r>
    <r>
      <rPr>
        <b/>
        <sz val="10"/>
        <color indexed="52"/>
        <rFont val="Arial"/>
        <family val="2"/>
        <charset val="161"/>
      </rPr>
      <t>κεφαλαίο</t>
    </r>
    <r>
      <rPr>
        <sz val="10"/>
        <color indexed="52"/>
        <rFont val="Arial"/>
        <family val="2"/>
        <charset val="161"/>
      </rPr>
      <t xml:space="preserve"> </t>
    </r>
    <r>
      <rPr>
        <b/>
        <sz val="10"/>
        <color indexed="52"/>
        <rFont val="Arial"/>
        <family val="2"/>
        <charset val="161"/>
      </rPr>
      <t>ελληνικό</t>
    </r>
    <r>
      <rPr>
        <sz val="10"/>
        <color indexed="43"/>
        <rFont val="Arial"/>
        <family val="2"/>
      </rPr>
      <t xml:space="preserve"> γιώτα). </t>
    </r>
  </si>
  <si>
    <r>
      <t xml:space="preserve">Στην άσκηση που ακολουθεί ζητείται να επιλεγεί με αναγραφή του γράμματος </t>
    </r>
    <r>
      <rPr>
        <b/>
        <sz val="10"/>
        <color indexed="52"/>
        <rFont val="Arial"/>
        <family val="2"/>
        <charset val="161"/>
      </rPr>
      <t>"Σ"</t>
    </r>
    <r>
      <rPr>
        <sz val="10"/>
        <color indexed="43"/>
        <rFont val="Arial"/>
        <family val="2"/>
      </rPr>
      <t xml:space="preserve"> στο διπλανό κελί, ένας από τους χαρακτηρισμούς, που δίνονται στα κόκκινα κελιά </t>
    </r>
    <r>
      <rPr>
        <b/>
        <sz val="10"/>
        <color indexed="52"/>
        <rFont val="Arial"/>
        <family val="2"/>
        <charset val="161"/>
      </rPr>
      <t>(Ιταγής-ΙΙταγής-ΙΙΙταγής),</t>
    </r>
    <r>
      <rPr>
        <sz val="10"/>
        <color indexed="43"/>
        <rFont val="Arial"/>
        <family val="2"/>
      </rPr>
      <t xml:space="preserve"> για μια αλκοόλη, ανάλογα με την συμπεριφορά της απέναντι στα </t>
    </r>
    <r>
      <rPr>
        <b/>
        <sz val="10"/>
        <color indexed="52"/>
        <rFont val="Arial"/>
        <family val="2"/>
        <charset val="161"/>
      </rPr>
      <t>συ-νηθισμένα</t>
    </r>
    <r>
      <rPr>
        <sz val="10"/>
        <color indexed="43"/>
        <rFont val="Arial"/>
        <family val="2"/>
      </rPr>
      <t xml:space="preserve"> οξειδωτικά μέσα, π.χ. </t>
    </r>
    <r>
      <rPr>
        <b/>
        <sz val="10"/>
        <color indexed="52"/>
        <rFont val="Arial"/>
        <family val="2"/>
        <charset val="161"/>
      </rPr>
      <t>KMnO</t>
    </r>
    <r>
      <rPr>
        <b/>
        <vertAlign val="subscript"/>
        <sz val="10"/>
        <color indexed="52"/>
        <rFont val="Arial"/>
        <family val="2"/>
        <charset val="161"/>
      </rPr>
      <t>4</t>
    </r>
    <r>
      <rPr>
        <b/>
        <sz val="10"/>
        <color indexed="52"/>
        <rFont val="Arial"/>
        <family val="2"/>
        <charset val="161"/>
      </rPr>
      <t>, KCr</t>
    </r>
    <r>
      <rPr>
        <b/>
        <vertAlign val="subscript"/>
        <sz val="10"/>
        <color indexed="52"/>
        <rFont val="Arial"/>
        <family val="2"/>
        <charset val="161"/>
      </rPr>
      <t>2</t>
    </r>
    <r>
      <rPr>
        <b/>
        <sz val="10"/>
        <color indexed="52"/>
        <rFont val="Arial"/>
        <family val="2"/>
        <charset val="161"/>
      </rPr>
      <t>O</t>
    </r>
    <r>
      <rPr>
        <b/>
        <vertAlign val="subscript"/>
        <sz val="10"/>
        <color indexed="52"/>
        <rFont val="Arial"/>
        <family val="2"/>
        <charset val="161"/>
      </rPr>
      <t>7</t>
    </r>
    <r>
      <rPr>
        <b/>
        <sz val="10"/>
        <color indexed="43"/>
        <rFont val="Arial"/>
        <family val="2"/>
      </rPr>
      <t xml:space="preserve"> </t>
    </r>
    <r>
      <rPr>
        <sz val="10"/>
        <color indexed="43"/>
        <rFont val="Arial"/>
        <family val="2"/>
      </rPr>
      <t>κλπ.</t>
    </r>
  </si>
  <si>
    <r>
      <t xml:space="preserve">Η κορεσμένη μονοσθενής αλκοόλη </t>
    </r>
    <r>
      <rPr>
        <b/>
        <sz val="10"/>
        <color indexed="52"/>
        <rFont val="Arial"/>
        <family val="2"/>
        <charset val="161"/>
      </rPr>
      <t>Λ</t>
    </r>
    <r>
      <rPr>
        <sz val="10"/>
        <color indexed="43"/>
        <rFont val="Arial"/>
        <family val="2"/>
        <charset val="161"/>
      </rPr>
      <t xml:space="preserve"> "δια-θέτει" τη </t>
    </r>
    <r>
      <rPr>
        <b/>
        <sz val="10"/>
        <color indexed="52"/>
        <rFont val="Arial"/>
        <family val="2"/>
        <charset val="161"/>
      </rPr>
      <t>μικρότερη</t>
    </r>
    <r>
      <rPr>
        <sz val="10"/>
        <color indexed="43"/>
        <rFont val="Arial"/>
        <family val="2"/>
        <charset val="161"/>
      </rPr>
      <t xml:space="preserve"> σε μέγεθος </t>
    </r>
    <r>
      <rPr>
        <b/>
        <sz val="10"/>
        <color indexed="52"/>
        <rFont val="Arial"/>
        <family val="2"/>
        <charset val="161"/>
      </rPr>
      <t>διακλαδι-σμένη</t>
    </r>
    <r>
      <rPr>
        <sz val="10"/>
        <color indexed="43"/>
        <rFont val="Arial"/>
        <family val="2"/>
        <charset val="161"/>
      </rPr>
      <t xml:space="preserve"> ανθρακική αλυσίδα. Όταν η </t>
    </r>
    <r>
      <rPr>
        <b/>
        <sz val="10"/>
        <color indexed="52"/>
        <rFont val="Arial"/>
        <family val="2"/>
        <charset val="161"/>
      </rPr>
      <t>Λ</t>
    </r>
    <r>
      <rPr>
        <sz val="10"/>
        <color indexed="43"/>
        <rFont val="Arial"/>
        <family val="2"/>
        <charset val="161"/>
      </rPr>
      <t xml:space="preserve"> οξει-δώνεται μετατρέπεται διαδοχικά σε μια </t>
    </r>
    <r>
      <rPr>
        <b/>
        <sz val="10"/>
        <color indexed="52"/>
        <rFont val="Arial"/>
        <family val="2"/>
        <charset val="161"/>
      </rPr>
      <t>καρβονυλική</t>
    </r>
    <r>
      <rPr>
        <sz val="10"/>
        <color indexed="43"/>
        <rFont val="Arial"/>
        <family val="2"/>
        <charset val="161"/>
      </rPr>
      <t xml:space="preserve"> ένωση και ένα </t>
    </r>
    <r>
      <rPr>
        <b/>
        <sz val="10"/>
        <color indexed="52"/>
        <rFont val="Arial"/>
        <family val="2"/>
        <charset val="161"/>
      </rPr>
      <t>καρβονικό</t>
    </r>
    <r>
      <rPr>
        <sz val="10"/>
        <color indexed="43"/>
        <rFont val="Arial"/>
        <family val="2"/>
        <charset val="161"/>
      </rPr>
      <t xml:space="preserve"> </t>
    </r>
    <r>
      <rPr>
        <b/>
        <sz val="10"/>
        <color indexed="52"/>
        <rFont val="Arial"/>
        <family val="2"/>
        <charset val="161"/>
      </rPr>
      <t>οξύ.</t>
    </r>
    <r>
      <rPr>
        <b/>
        <sz val="10"/>
        <color indexed="43"/>
        <rFont val="Arial"/>
        <family val="2"/>
      </rPr>
      <t xml:space="preserve"> </t>
    </r>
    <r>
      <rPr>
        <sz val="10"/>
        <color indexed="43"/>
        <rFont val="Arial"/>
        <family val="2"/>
        <charset val="161"/>
      </rPr>
      <t xml:space="preserve">Από τα παραπάνω γίνεται αντιληπτό ότι η </t>
    </r>
    <r>
      <rPr>
        <b/>
        <sz val="10"/>
        <color indexed="52"/>
        <rFont val="Arial"/>
        <family val="2"/>
        <charset val="161"/>
      </rPr>
      <t>Λ</t>
    </r>
    <r>
      <rPr>
        <sz val="10"/>
        <color indexed="43"/>
        <rFont val="Arial"/>
        <family val="2"/>
        <charset val="161"/>
      </rPr>
      <t xml:space="preserve"> είναι η…</t>
    </r>
  </si>
  <si>
    <r>
      <t>Στο κελί</t>
    </r>
    <r>
      <rPr>
        <b/>
        <sz val="10"/>
        <color indexed="43"/>
        <rFont val="Arial"/>
        <family val="2"/>
      </rPr>
      <t xml:space="preserve"> </t>
    </r>
    <r>
      <rPr>
        <b/>
        <sz val="10"/>
        <color indexed="52"/>
        <rFont val="Arial"/>
        <family val="2"/>
        <charset val="161"/>
      </rPr>
      <t>E383</t>
    </r>
    <r>
      <rPr>
        <sz val="10"/>
        <color indexed="43"/>
        <rFont val="Arial"/>
        <family val="2"/>
        <charset val="161"/>
      </rPr>
      <t xml:space="preserve"> να γραφεί η ονο-μασία κατά</t>
    </r>
    <r>
      <rPr>
        <b/>
        <sz val="10"/>
        <color indexed="43"/>
        <rFont val="Arial"/>
        <family val="2"/>
      </rPr>
      <t xml:space="preserve"> </t>
    </r>
    <r>
      <rPr>
        <b/>
        <sz val="10"/>
        <color indexed="52"/>
        <rFont val="Arial"/>
        <family val="2"/>
        <charset val="161"/>
      </rPr>
      <t>IUPAC</t>
    </r>
    <r>
      <rPr>
        <b/>
        <sz val="10"/>
        <color indexed="43"/>
        <rFont val="Arial"/>
        <family val="2"/>
      </rPr>
      <t xml:space="preserve"> </t>
    </r>
    <r>
      <rPr>
        <sz val="10"/>
        <color indexed="43"/>
        <rFont val="Arial"/>
        <family val="2"/>
        <charset val="161"/>
      </rPr>
      <t xml:space="preserve">της αλκοό-λης </t>
    </r>
    <r>
      <rPr>
        <b/>
        <sz val="10"/>
        <color indexed="52"/>
        <rFont val="Arial"/>
        <family val="2"/>
        <charset val="161"/>
      </rPr>
      <t>Α,</t>
    </r>
    <r>
      <rPr>
        <sz val="10"/>
        <color indexed="43"/>
        <rFont val="Arial"/>
        <family val="2"/>
        <charset val="161"/>
      </rPr>
      <t xml:space="preserve"> με </t>
    </r>
    <r>
      <rPr>
        <b/>
        <sz val="10"/>
        <color indexed="52"/>
        <rFont val="Arial"/>
        <family val="2"/>
        <charset val="161"/>
      </rPr>
      <t>ΚΕΦΑΛΑΙΑ</t>
    </r>
    <r>
      <rPr>
        <sz val="10"/>
        <color indexed="52"/>
        <rFont val="Arial"/>
        <family val="2"/>
        <charset val="161"/>
      </rPr>
      <t xml:space="preserve"> </t>
    </r>
    <r>
      <rPr>
        <b/>
        <sz val="10"/>
        <color indexed="52"/>
        <rFont val="Arial"/>
        <family val="2"/>
        <charset val="161"/>
      </rPr>
      <t>ελληνικά</t>
    </r>
    <r>
      <rPr>
        <sz val="10"/>
        <color indexed="43"/>
        <rFont val="Arial"/>
        <family val="2"/>
        <charset val="161"/>
      </rPr>
      <t xml:space="preserve"> γράμματα.</t>
    </r>
  </si>
  <si>
    <r>
      <t>Στο κελί</t>
    </r>
    <r>
      <rPr>
        <b/>
        <sz val="10"/>
        <color indexed="43"/>
        <rFont val="Arial"/>
        <family val="2"/>
      </rPr>
      <t xml:space="preserve"> </t>
    </r>
    <r>
      <rPr>
        <b/>
        <sz val="10"/>
        <color indexed="52"/>
        <rFont val="Arial"/>
        <family val="2"/>
        <charset val="161"/>
      </rPr>
      <t>E431</t>
    </r>
    <r>
      <rPr>
        <sz val="10"/>
        <color indexed="43"/>
        <rFont val="Arial"/>
        <family val="2"/>
        <charset val="161"/>
      </rPr>
      <t xml:space="preserve"> να γραφεί η ονο-μασία κατά</t>
    </r>
    <r>
      <rPr>
        <b/>
        <sz val="10"/>
        <color indexed="43"/>
        <rFont val="Arial"/>
        <family val="2"/>
      </rPr>
      <t xml:space="preserve"> </t>
    </r>
    <r>
      <rPr>
        <b/>
        <sz val="10"/>
        <color indexed="52"/>
        <rFont val="Arial"/>
        <family val="2"/>
        <charset val="161"/>
      </rPr>
      <t>IUPAC</t>
    </r>
    <r>
      <rPr>
        <b/>
        <sz val="10"/>
        <color indexed="43"/>
        <rFont val="Arial"/>
        <family val="2"/>
      </rPr>
      <t xml:space="preserve"> </t>
    </r>
    <r>
      <rPr>
        <sz val="10"/>
        <color indexed="43"/>
        <rFont val="Arial"/>
        <family val="2"/>
        <charset val="161"/>
      </rPr>
      <t xml:space="preserve">της αλκοό-λης </t>
    </r>
    <r>
      <rPr>
        <b/>
        <sz val="10"/>
        <color indexed="52"/>
        <rFont val="Arial"/>
        <family val="2"/>
        <charset val="161"/>
      </rPr>
      <t>Α,</t>
    </r>
    <r>
      <rPr>
        <sz val="10"/>
        <color indexed="43"/>
        <rFont val="Arial"/>
        <family val="2"/>
        <charset val="161"/>
      </rPr>
      <t xml:space="preserve"> με </t>
    </r>
    <r>
      <rPr>
        <b/>
        <sz val="10"/>
        <color indexed="52"/>
        <rFont val="Arial"/>
        <family val="2"/>
        <charset val="161"/>
      </rPr>
      <t>ΚΕΦΑΛΑΙΑ</t>
    </r>
    <r>
      <rPr>
        <sz val="10"/>
        <color indexed="52"/>
        <rFont val="Arial"/>
        <family val="2"/>
        <charset val="161"/>
      </rPr>
      <t xml:space="preserve"> </t>
    </r>
    <r>
      <rPr>
        <b/>
        <sz val="10"/>
        <color indexed="52"/>
        <rFont val="Arial"/>
        <family val="2"/>
        <charset val="161"/>
      </rPr>
      <t>ελληνικά</t>
    </r>
    <r>
      <rPr>
        <sz val="10"/>
        <color indexed="43"/>
        <rFont val="Arial"/>
        <family val="2"/>
        <charset val="161"/>
      </rPr>
      <t xml:space="preserve"> γράμματα.</t>
    </r>
  </si>
  <si>
    <r>
      <t xml:space="preserve">Οι ζητούμενες ονομασίες, να αναγραφούν στα αντίστοιχα κελιά με </t>
    </r>
    <r>
      <rPr>
        <b/>
        <sz val="9"/>
        <color indexed="43"/>
        <rFont val="Arial"/>
        <family val="2"/>
      </rPr>
      <t>ΚΕ-ΦΑΛΑΙΑ</t>
    </r>
    <r>
      <rPr>
        <sz val="9"/>
        <color indexed="43"/>
        <rFont val="Arial"/>
        <family val="2"/>
      </rPr>
      <t xml:space="preserve"> ελληνικά γράμ-ματα και αν είναι απα-ραίτητη η χρήση αριθμών, αυτοί  να συνδέονται με το υπόλοιπο μέρος της ονομασίας με παύλες.</t>
    </r>
  </si>
  <si>
    <r>
      <t>Έτσι οι</t>
    </r>
    <r>
      <rPr>
        <b/>
        <sz val="10"/>
        <color indexed="43"/>
        <rFont val="Arial"/>
        <family val="2"/>
      </rPr>
      <t xml:space="preserve"> </t>
    </r>
    <r>
      <rPr>
        <b/>
        <sz val="10"/>
        <color indexed="53"/>
        <rFont val="Arial"/>
        <family val="2"/>
        <charset val="161"/>
      </rPr>
      <t>Ιταγείς αλκοόλες οξειδώνονται σε δυο στάδια,</t>
    </r>
    <r>
      <rPr>
        <sz val="10"/>
        <color indexed="43"/>
        <rFont val="Arial"/>
        <family val="2"/>
        <charset val="161"/>
      </rPr>
      <t xml:space="preserve"> αρχικά προς την αντίστοιχη καρβονυλική ένωση, που στην περίπτωση των Ιταγών αλκοολών είναι μια </t>
    </r>
    <r>
      <rPr>
        <b/>
        <sz val="10"/>
        <color indexed="52"/>
        <rFont val="Arial"/>
        <family val="2"/>
        <charset val="161"/>
      </rPr>
      <t>αλδεΰδη</t>
    </r>
    <r>
      <rPr>
        <sz val="10"/>
        <color indexed="43"/>
        <rFont val="Arial"/>
        <family val="2"/>
        <charset val="161"/>
      </rPr>
      <t xml:space="preserve"> και στη συνέχεια προς το αντίστοιχο </t>
    </r>
    <r>
      <rPr>
        <b/>
        <sz val="10"/>
        <color indexed="52"/>
        <rFont val="Arial"/>
        <family val="2"/>
        <charset val="161"/>
      </rPr>
      <t>καρβονικό οξύ.</t>
    </r>
    <r>
      <rPr>
        <b/>
        <sz val="10"/>
        <color indexed="43"/>
        <rFont val="Arial"/>
        <family val="2"/>
      </rPr>
      <t xml:space="preserve"> </t>
    </r>
    <r>
      <rPr>
        <sz val="10"/>
        <color indexed="43"/>
        <rFont val="Arial"/>
        <family val="2"/>
      </rPr>
      <t>Αυτό δείχνεται με τις ακόλουθες γενικές χημικές εξισώσεις.</t>
    </r>
  </si>
  <si>
    <r>
      <t xml:space="preserve">Γενικά, ο σχηματισμός του </t>
    </r>
    <r>
      <rPr>
        <sz val="10"/>
        <color indexed="43"/>
        <rFont val="Arial"/>
        <family val="2"/>
      </rPr>
      <t>κύριου προϊόντος</t>
    </r>
    <r>
      <rPr>
        <sz val="10"/>
        <color indexed="43"/>
        <rFont val="Arial"/>
        <family val="2"/>
        <charset val="161"/>
      </rPr>
      <t xml:space="preserve"> καθορίζεται από τον </t>
    </r>
    <r>
      <rPr>
        <b/>
        <sz val="10"/>
        <color indexed="53"/>
        <rFont val="Arial"/>
        <family val="2"/>
        <charset val="161"/>
      </rPr>
      <t>κανόνα του Saytzeff,</t>
    </r>
    <r>
      <rPr>
        <b/>
        <sz val="10"/>
        <color indexed="43"/>
        <rFont val="Arial"/>
        <family val="2"/>
      </rPr>
      <t xml:space="preserve"> </t>
    </r>
    <r>
      <rPr>
        <sz val="10"/>
        <color indexed="43"/>
        <rFont val="Arial"/>
        <family val="2"/>
        <charset val="161"/>
      </rPr>
      <t xml:space="preserve">σύμφωνα με τον οποίο, κατά την απόσπαση ατόμων H μαζί με κάποια άλλη ομάδα (από γειτονικό άτομο C), μέσα από ένα μόριο, </t>
    </r>
    <r>
      <rPr>
        <sz val="10"/>
        <color indexed="43"/>
        <rFont val="Arial"/>
        <family val="2"/>
      </rPr>
      <t>ευκολότερα</t>
    </r>
    <r>
      <rPr>
        <sz val="10"/>
        <color indexed="43"/>
        <rFont val="Arial"/>
        <family val="2"/>
        <charset val="161"/>
      </rPr>
      <t xml:space="preserve"> αποσπάται το </t>
    </r>
    <r>
      <rPr>
        <b/>
        <sz val="10"/>
        <color indexed="52"/>
        <rFont val="Arial"/>
        <family val="2"/>
        <charset val="161"/>
      </rPr>
      <t>άτομο H</t>
    </r>
    <r>
      <rPr>
        <sz val="10"/>
        <color indexed="43"/>
        <rFont val="Arial"/>
        <family val="2"/>
        <charset val="161"/>
      </rPr>
      <t xml:space="preserve"> που είναι ενωμένο με </t>
    </r>
    <r>
      <rPr>
        <b/>
        <sz val="10"/>
        <color indexed="52"/>
        <rFont val="Arial"/>
        <family val="2"/>
        <charset val="161"/>
      </rPr>
      <t>ΙΙΙταγές άτομο C,</t>
    </r>
    <r>
      <rPr>
        <sz val="10"/>
        <color indexed="43"/>
        <rFont val="Arial"/>
        <family val="2"/>
        <charset val="161"/>
      </rPr>
      <t xml:space="preserve"> λιγότερο εύκολα αποσπώνται τα άτομα H που είναι ενωμένα με </t>
    </r>
    <r>
      <rPr>
        <b/>
        <sz val="10"/>
        <color indexed="52"/>
        <rFont val="Arial"/>
        <family val="2"/>
        <charset val="161"/>
      </rPr>
      <t>ΙΙταγές άτομο C</t>
    </r>
    <r>
      <rPr>
        <sz val="10"/>
        <color indexed="43"/>
        <rFont val="Arial"/>
        <family val="2"/>
        <charset val="161"/>
      </rPr>
      <t xml:space="preserve"> και ακόμη δυσκο-λότερα γίνεται η απόσπαση των ατόμων H που είναι ενωμένα με </t>
    </r>
    <r>
      <rPr>
        <b/>
        <sz val="10"/>
        <color indexed="52"/>
        <rFont val="Arial"/>
        <family val="2"/>
        <charset val="161"/>
      </rPr>
      <t>Ιταγές άτομο C.</t>
    </r>
  </si>
  <si>
    <r>
      <t xml:space="preserve">                                   R–O–</t>
    </r>
    <r>
      <rPr>
        <b/>
        <sz val="11"/>
        <color indexed="44"/>
        <rFont val="Arial"/>
        <family val="2"/>
        <charset val="161"/>
      </rPr>
      <t>H</t>
    </r>
    <r>
      <rPr>
        <b/>
        <sz val="11"/>
        <color indexed="43"/>
        <rFont val="Arial"/>
        <family val="2"/>
      </rPr>
      <t xml:space="preserve">                              
                                     </t>
    </r>
    <r>
      <rPr>
        <b/>
        <sz val="11"/>
        <color indexed="10"/>
        <rFont val="Arial"/>
        <family val="2"/>
        <charset val="161"/>
      </rPr>
      <t>+</t>
    </r>
    <r>
      <rPr>
        <b/>
        <sz val="11"/>
        <color indexed="43"/>
        <rFont val="Arial"/>
        <family val="2"/>
      </rPr>
      <t xml:space="preserve">                                              R–O–R  </t>
    </r>
    <r>
      <rPr>
        <b/>
        <sz val="11"/>
        <color indexed="10"/>
        <rFont val="Arial"/>
        <family val="2"/>
        <charset val="161"/>
      </rPr>
      <t>+</t>
    </r>
    <r>
      <rPr>
        <b/>
        <sz val="11"/>
        <color indexed="43"/>
        <rFont val="Arial"/>
        <family val="2"/>
      </rPr>
      <t xml:space="preserve">  </t>
    </r>
    <r>
      <rPr>
        <b/>
        <sz val="11"/>
        <color indexed="44"/>
        <rFont val="Arial"/>
        <family val="2"/>
        <charset val="161"/>
      </rPr>
      <t>H</t>
    </r>
    <r>
      <rPr>
        <b/>
        <vertAlign val="subscript"/>
        <sz val="11"/>
        <color indexed="44"/>
        <rFont val="Arial"/>
        <family val="2"/>
        <charset val="161"/>
      </rPr>
      <t>2</t>
    </r>
    <r>
      <rPr>
        <b/>
        <sz val="11"/>
        <color indexed="44"/>
        <rFont val="Arial"/>
        <family val="2"/>
        <charset val="161"/>
      </rPr>
      <t>O</t>
    </r>
    <r>
      <rPr>
        <b/>
        <sz val="11"/>
        <color indexed="43"/>
        <rFont val="Arial"/>
        <family val="2"/>
      </rPr>
      <t xml:space="preserve">
                                   R–</t>
    </r>
    <r>
      <rPr>
        <b/>
        <sz val="11"/>
        <color indexed="44"/>
        <rFont val="Arial"/>
        <family val="2"/>
        <charset val="161"/>
      </rPr>
      <t>OH</t>
    </r>
  </si>
  <si>
    <r>
      <t xml:space="preserve">     CH</t>
    </r>
    <r>
      <rPr>
        <b/>
        <vertAlign val="subscript"/>
        <sz val="11"/>
        <color indexed="43"/>
        <rFont val="Arial"/>
        <family val="2"/>
        <charset val="161"/>
      </rPr>
      <t>3</t>
    </r>
    <r>
      <rPr>
        <b/>
        <sz val="11"/>
        <color indexed="43"/>
        <rFont val="Arial"/>
        <family val="2"/>
      </rPr>
      <t>–CH</t>
    </r>
    <r>
      <rPr>
        <b/>
        <vertAlign val="subscript"/>
        <sz val="11"/>
        <color indexed="43"/>
        <rFont val="Arial"/>
        <family val="2"/>
        <charset val="161"/>
      </rPr>
      <t>2</t>
    </r>
    <r>
      <rPr>
        <b/>
        <sz val="11"/>
        <color indexed="43"/>
        <rFont val="Arial"/>
        <family val="2"/>
      </rPr>
      <t>–</t>
    </r>
    <r>
      <rPr>
        <b/>
        <sz val="11"/>
        <color indexed="16"/>
        <rFont val="Arial"/>
        <family val="2"/>
        <charset val="161"/>
      </rPr>
      <t>C</t>
    </r>
    <r>
      <rPr>
        <b/>
        <sz val="11"/>
        <color indexed="43"/>
        <rFont val="Arial"/>
        <family val="2"/>
      </rPr>
      <t>H</t>
    </r>
    <r>
      <rPr>
        <b/>
        <vertAlign val="subscript"/>
        <sz val="11"/>
        <color indexed="43"/>
        <rFont val="Arial"/>
        <family val="2"/>
        <charset val="161"/>
      </rPr>
      <t>2</t>
    </r>
    <r>
      <rPr>
        <b/>
        <sz val="11"/>
        <color indexed="43"/>
        <rFont val="Arial"/>
        <family val="2"/>
      </rPr>
      <t>–O–</t>
    </r>
    <r>
      <rPr>
        <b/>
        <sz val="11"/>
        <color indexed="44"/>
        <rFont val="Arial"/>
        <family val="2"/>
        <charset val="161"/>
      </rPr>
      <t>H</t>
    </r>
    <r>
      <rPr>
        <b/>
        <sz val="11"/>
        <color indexed="43"/>
        <rFont val="Arial"/>
        <family val="2"/>
      </rPr>
      <t xml:space="preserve">                              
                          </t>
    </r>
    <r>
      <rPr>
        <b/>
        <sz val="11"/>
        <color indexed="10"/>
        <rFont val="Arial"/>
        <family val="2"/>
        <charset val="161"/>
      </rPr>
      <t>+</t>
    </r>
    <r>
      <rPr>
        <b/>
        <sz val="11"/>
        <color indexed="43"/>
        <rFont val="Arial"/>
        <family val="2"/>
      </rPr>
      <t xml:space="preserve">                                          CH</t>
    </r>
    <r>
      <rPr>
        <b/>
        <vertAlign val="subscript"/>
        <sz val="11"/>
        <color indexed="43"/>
        <rFont val="Arial"/>
        <family val="2"/>
        <charset val="161"/>
      </rPr>
      <t>3</t>
    </r>
    <r>
      <rPr>
        <b/>
        <sz val="11"/>
        <color indexed="43"/>
        <rFont val="Arial"/>
        <family val="2"/>
      </rPr>
      <t>–CH</t>
    </r>
    <r>
      <rPr>
        <b/>
        <vertAlign val="subscript"/>
        <sz val="11"/>
        <color indexed="43"/>
        <rFont val="Arial"/>
        <family val="2"/>
        <charset val="161"/>
      </rPr>
      <t>2</t>
    </r>
    <r>
      <rPr>
        <b/>
        <sz val="11"/>
        <color indexed="43"/>
        <rFont val="Arial"/>
        <family val="2"/>
      </rPr>
      <t>–</t>
    </r>
    <r>
      <rPr>
        <b/>
        <sz val="11"/>
        <color indexed="16"/>
        <rFont val="Arial"/>
        <family val="2"/>
        <charset val="161"/>
      </rPr>
      <t>C</t>
    </r>
    <r>
      <rPr>
        <b/>
        <sz val="11"/>
        <color indexed="43"/>
        <rFont val="Arial"/>
        <family val="2"/>
      </rPr>
      <t>H</t>
    </r>
    <r>
      <rPr>
        <b/>
        <vertAlign val="subscript"/>
        <sz val="11"/>
        <color indexed="43"/>
        <rFont val="Arial"/>
        <family val="2"/>
        <charset val="161"/>
      </rPr>
      <t>2</t>
    </r>
    <r>
      <rPr>
        <b/>
        <sz val="11"/>
        <color indexed="43"/>
        <rFont val="Arial"/>
        <family val="2"/>
      </rPr>
      <t>–O–</t>
    </r>
    <r>
      <rPr>
        <b/>
        <sz val="11"/>
        <color indexed="16"/>
        <rFont val="Arial"/>
        <family val="2"/>
        <charset val="161"/>
      </rPr>
      <t>C</t>
    </r>
    <r>
      <rPr>
        <b/>
        <sz val="11"/>
        <color indexed="43"/>
        <rFont val="Arial"/>
        <family val="2"/>
      </rPr>
      <t>H</t>
    </r>
    <r>
      <rPr>
        <b/>
        <vertAlign val="subscript"/>
        <sz val="11"/>
        <color indexed="43"/>
        <rFont val="Arial"/>
        <family val="2"/>
        <charset val="161"/>
      </rPr>
      <t>2</t>
    </r>
    <r>
      <rPr>
        <b/>
        <sz val="11"/>
        <color indexed="43"/>
        <rFont val="Arial"/>
        <family val="2"/>
      </rPr>
      <t>–CH</t>
    </r>
    <r>
      <rPr>
        <b/>
        <vertAlign val="subscript"/>
        <sz val="11"/>
        <color indexed="43"/>
        <rFont val="Arial"/>
        <family val="2"/>
        <charset val="161"/>
      </rPr>
      <t>2</t>
    </r>
    <r>
      <rPr>
        <b/>
        <sz val="11"/>
        <color indexed="43"/>
        <rFont val="Arial"/>
        <family val="2"/>
      </rPr>
      <t>–CH</t>
    </r>
    <r>
      <rPr>
        <b/>
        <vertAlign val="subscript"/>
        <sz val="11"/>
        <color indexed="43"/>
        <rFont val="Arial"/>
        <family val="2"/>
        <charset val="161"/>
      </rPr>
      <t>3</t>
    </r>
    <r>
      <rPr>
        <b/>
        <sz val="11"/>
        <color indexed="43"/>
        <rFont val="Arial"/>
        <family val="2"/>
      </rPr>
      <t xml:space="preserve">  </t>
    </r>
    <r>
      <rPr>
        <b/>
        <sz val="11"/>
        <color indexed="10"/>
        <rFont val="Arial"/>
        <family val="2"/>
        <charset val="161"/>
      </rPr>
      <t xml:space="preserve">+  </t>
    </r>
    <r>
      <rPr>
        <b/>
        <sz val="11"/>
        <color indexed="44"/>
        <rFont val="Arial"/>
        <family val="2"/>
        <charset val="161"/>
      </rPr>
      <t>H</t>
    </r>
    <r>
      <rPr>
        <b/>
        <vertAlign val="subscript"/>
        <sz val="11"/>
        <color indexed="44"/>
        <rFont val="Arial"/>
        <family val="2"/>
        <charset val="161"/>
      </rPr>
      <t>2</t>
    </r>
    <r>
      <rPr>
        <b/>
        <sz val="11"/>
        <color indexed="44"/>
        <rFont val="Arial"/>
        <family val="2"/>
        <charset val="161"/>
      </rPr>
      <t>O</t>
    </r>
    <r>
      <rPr>
        <b/>
        <sz val="11"/>
        <color indexed="43"/>
        <rFont val="Arial"/>
        <family val="2"/>
      </rPr>
      <t xml:space="preserve">
      CH</t>
    </r>
    <r>
      <rPr>
        <b/>
        <vertAlign val="subscript"/>
        <sz val="11"/>
        <color indexed="43"/>
        <rFont val="Arial"/>
        <family val="2"/>
        <charset val="161"/>
      </rPr>
      <t>3</t>
    </r>
    <r>
      <rPr>
        <b/>
        <sz val="11"/>
        <color indexed="43"/>
        <rFont val="Arial"/>
        <family val="2"/>
      </rPr>
      <t>–CH</t>
    </r>
    <r>
      <rPr>
        <b/>
        <vertAlign val="subscript"/>
        <sz val="11"/>
        <color indexed="43"/>
        <rFont val="Arial"/>
        <family val="2"/>
        <charset val="161"/>
      </rPr>
      <t>2</t>
    </r>
    <r>
      <rPr>
        <b/>
        <sz val="11"/>
        <color indexed="43"/>
        <rFont val="Arial"/>
        <family val="2"/>
      </rPr>
      <t>–</t>
    </r>
    <r>
      <rPr>
        <b/>
        <sz val="11"/>
        <color indexed="16"/>
        <rFont val="Arial"/>
        <family val="2"/>
        <charset val="161"/>
      </rPr>
      <t>C</t>
    </r>
    <r>
      <rPr>
        <b/>
        <sz val="11"/>
        <color indexed="43"/>
        <rFont val="Arial"/>
        <family val="2"/>
      </rPr>
      <t>H</t>
    </r>
    <r>
      <rPr>
        <b/>
        <vertAlign val="subscript"/>
        <sz val="11"/>
        <color indexed="43"/>
        <rFont val="Arial"/>
        <family val="2"/>
        <charset val="161"/>
      </rPr>
      <t>2</t>
    </r>
    <r>
      <rPr>
        <b/>
        <sz val="11"/>
        <color indexed="43"/>
        <rFont val="Arial"/>
        <family val="2"/>
      </rPr>
      <t>–</t>
    </r>
    <r>
      <rPr>
        <b/>
        <sz val="11"/>
        <color indexed="44"/>
        <rFont val="Arial"/>
        <family val="2"/>
        <charset val="161"/>
      </rPr>
      <t>OH</t>
    </r>
    <r>
      <rPr>
        <b/>
        <sz val="11"/>
        <color indexed="43"/>
        <rFont val="Arial"/>
        <family val="2"/>
      </rPr>
      <t xml:space="preserve">                                             </t>
    </r>
    <r>
      <rPr>
        <b/>
        <sz val="11"/>
        <color indexed="52"/>
        <rFont val="Arial"/>
        <family val="2"/>
        <charset val="161"/>
      </rPr>
      <t>διπρόπυλο-αιθέρας</t>
    </r>
  </si>
  <si>
    <r>
      <t xml:space="preserve">                      </t>
    </r>
    <r>
      <rPr>
        <b/>
        <vertAlign val="subscript"/>
        <sz val="11"/>
        <color indexed="43"/>
        <rFont val="Arial"/>
        <family val="2"/>
        <charset val="161"/>
      </rPr>
      <t xml:space="preserve">  </t>
    </r>
    <r>
      <rPr>
        <b/>
        <sz val="11"/>
        <color indexed="43"/>
        <rFont val="Arial"/>
        <family val="2"/>
      </rPr>
      <t xml:space="preserve"> 
               CH</t>
    </r>
    <r>
      <rPr>
        <b/>
        <vertAlign val="subscript"/>
        <sz val="11"/>
        <color indexed="43"/>
        <rFont val="Arial"/>
        <family val="2"/>
        <charset val="161"/>
      </rPr>
      <t>3</t>
    </r>
    <r>
      <rPr>
        <b/>
        <sz val="11"/>
        <color indexed="43"/>
        <rFont val="Arial"/>
        <family val="2"/>
      </rPr>
      <t>–</t>
    </r>
    <r>
      <rPr>
        <b/>
        <sz val="11"/>
        <color indexed="16"/>
        <rFont val="Arial"/>
        <family val="2"/>
        <charset val="161"/>
      </rPr>
      <t>C</t>
    </r>
    <r>
      <rPr>
        <b/>
        <sz val="11"/>
        <color indexed="43"/>
        <rFont val="Arial"/>
        <family val="2"/>
      </rPr>
      <t>H–O–</t>
    </r>
    <r>
      <rPr>
        <b/>
        <sz val="11"/>
        <color indexed="44"/>
        <rFont val="Arial"/>
        <family val="2"/>
        <charset val="161"/>
      </rPr>
      <t>H</t>
    </r>
    <r>
      <rPr>
        <b/>
        <sz val="11"/>
        <color indexed="43"/>
        <rFont val="Arial"/>
        <family val="2"/>
      </rPr>
      <t xml:space="preserve">                                          </t>
    </r>
    <r>
      <rPr>
        <b/>
        <vertAlign val="subscript"/>
        <sz val="11"/>
        <color indexed="43"/>
        <rFont val="Arial"/>
        <family val="2"/>
        <charset val="161"/>
      </rPr>
      <t xml:space="preserve">    </t>
    </r>
    <r>
      <rPr>
        <b/>
        <sz val="11"/>
        <color indexed="43"/>
        <rFont val="Arial"/>
        <family val="2"/>
      </rPr>
      <t xml:space="preserve">
                            </t>
    </r>
    <r>
      <rPr>
        <b/>
        <sz val="11"/>
        <color indexed="10"/>
        <rFont val="Arial"/>
        <family val="2"/>
        <charset val="161"/>
      </rPr>
      <t>+</t>
    </r>
    <r>
      <rPr>
        <b/>
        <sz val="11"/>
        <color indexed="43"/>
        <rFont val="Arial"/>
        <family val="2"/>
      </rPr>
      <t xml:space="preserve">                                              CH</t>
    </r>
    <r>
      <rPr>
        <b/>
        <vertAlign val="subscript"/>
        <sz val="11"/>
        <color indexed="43"/>
        <rFont val="Arial"/>
        <family val="2"/>
        <charset val="161"/>
      </rPr>
      <t>3</t>
    </r>
    <r>
      <rPr>
        <b/>
        <sz val="11"/>
        <color indexed="43"/>
        <rFont val="Arial"/>
        <family val="2"/>
      </rPr>
      <t>–</t>
    </r>
    <r>
      <rPr>
        <b/>
        <sz val="11"/>
        <color indexed="16"/>
        <rFont val="Arial"/>
        <family val="2"/>
        <charset val="161"/>
      </rPr>
      <t>C</t>
    </r>
    <r>
      <rPr>
        <b/>
        <sz val="11"/>
        <color indexed="43"/>
        <rFont val="Arial"/>
        <family val="2"/>
      </rPr>
      <t>H–O–</t>
    </r>
    <r>
      <rPr>
        <b/>
        <sz val="11"/>
        <color indexed="16"/>
        <rFont val="Arial"/>
        <family val="2"/>
        <charset val="161"/>
      </rPr>
      <t>C</t>
    </r>
    <r>
      <rPr>
        <b/>
        <sz val="11"/>
        <color indexed="43"/>
        <rFont val="Arial"/>
        <family val="2"/>
      </rPr>
      <t>H–CH</t>
    </r>
    <r>
      <rPr>
        <b/>
        <vertAlign val="subscript"/>
        <sz val="11"/>
        <color indexed="43"/>
        <rFont val="Arial"/>
        <family val="2"/>
        <charset val="161"/>
      </rPr>
      <t xml:space="preserve">3 </t>
    </r>
    <r>
      <rPr>
        <b/>
        <sz val="11"/>
        <color indexed="43"/>
        <rFont val="Arial"/>
        <family val="2"/>
      </rPr>
      <t xml:space="preserve">  </t>
    </r>
    <r>
      <rPr>
        <b/>
        <sz val="11"/>
        <color indexed="10"/>
        <rFont val="Arial"/>
        <family val="2"/>
        <charset val="161"/>
      </rPr>
      <t xml:space="preserve">+   </t>
    </r>
    <r>
      <rPr>
        <b/>
        <sz val="11"/>
        <color indexed="44"/>
        <rFont val="Arial"/>
        <family val="2"/>
        <charset val="161"/>
      </rPr>
      <t>H</t>
    </r>
    <r>
      <rPr>
        <b/>
        <vertAlign val="subscript"/>
        <sz val="11"/>
        <color indexed="44"/>
        <rFont val="Arial"/>
        <family val="2"/>
        <charset val="161"/>
      </rPr>
      <t>2</t>
    </r>
    <r>
      <rPr>
        <b/>
        <sz val="11"/>
        <color indexed="44"/>
        <rFont val="Arial"/>
        <family val="2"/>
        <charset val="161"/>
      </rPr>
      <t>O</t>
    </r>
    <r>
      <rPr>
        <b/>
        <sz val="11"/>
        <color indexed="43"/>
        <rFont val="Arial"/>
        <family val="2"/>
      </rPr>
      <t xml:space="preserve">
                 CH</t>
    </r>
    <r>
      <rPr>
        <b/>
        <vertAlign val="subscript"/>
        <sz val="11"/>
        <color indexed="43"/>
        <rFont val="Arial"/>
        <family val="2"/>
        <charset val="161"/>
      </rPr>
      <t>3</t>
    </r>
    <r>
      <rPr>
        <b/>
        <sz val="11"/>
        <color indexed="43"/>
        <rFont val="Arial"/>
        <family val="2"/>
      </rPr>
      <t>–</t>
    </r>
    <r>
      <rPr>
        <b/>
        <sz val="11"/>
        <color indexed="16"/>
        <rFont val="Arial"/>
        <family val="2"/>
        <charset val="161"/>
      </rPr>
      <t>C</t>
    </r>
    <r>
      <rPr>
        <b/>
        <sz val="11"/>
        <color indexed="43"/>
        <rFont val="Arial"/>
        <family val="2"/>
      </rPr>
      <t>H–</t>
    </r>
    <r>
      <rPr>
        <b/>
        <sz val="11"/>
        <color indexed="44"/>
        <rFont val="Arial"/>
        <family val="2"/>
        <charset val="161"/>
      </rPr>
      <t>OH</t>
    </r>
    <r>
      <rPr>
        <b/>
        <sz val="11"/>
        <color indexed="43"/>
        <rFont val="Arial"/>
        <family val="2"/>
      </rPr>
      <t xml:space="preserve">                                   </t>
    </r>
    <r>
      <rPr>
        <b/>
        <sz val="11"/>
        <color indexed="52"/>
        <rFont val="Arial"/>
        <family val="2"/>
        <charset val="161"/>
      </rPr>
      <t>διισοπρόπυλο-αιθέρας</t>
    </r>
    <r>
      <rPr>
        <b/>
        <sz val="11"/>
        <color indexed="43"/>
        <rFont val="Arial"/>
        <family val="2"/>
      </rPr>
      <t xml:space="preserve">                                                                        </t>
    </r>
    <r>
      <rPr>
        <b/>
        <sz val="11"/>
        <color indexed="52"/>
        <rFont val="Arial"/>
        <family val="2"/>
        <charset val="161"/>
      </rPr>
      <t xml:space="preserve">
</t>
    </r>
    <r>
      <rPr>
        <b/>
        <sz val="11"/>
        <color indexed="43"/>
        <rFont val="Arial"/>
        <family val="2"/>
        <charset val="161"/>
      </rPr>
      <t xml:space="preserve">                   </t>
    </r>
    <r>
      <rPr>
        <b/>
        <vertAlign val="subscript"/>
        <sz val="11"/>
        <color indexed="43"/>
        <rFont val="Arial"/>
        <family val="2"/>
        <charset val="161"/>
      </rPr>
      <t xml:space="preserve">       </t>
    </r>
  </si>
  <si>
    <r>
      <t xml:space="preserve">         CH</t>
    </r>
    <r>
      <rPr>
        <vertAlign val="subscript"/>
        <sz val="11"/>
        <color indexed="43"/>
        <rFont val="Arial"/>
        <family val="2"/>
      </rPr>
      <t>3</t>
    </r>
    <r>
      <rPr>
        <sz val="11"/>
        <color indexed="43"/>
        <rFont val="Arial"/>
        <family val="2"/>
      </rPr>
      <t>–CH–COO–CH</t>
    </r>
    <r>
      <rPr>
        <vertAlign val="subscript"/>
        <sz val="11"/>
        <color indexed="43"/>
        <rFont val="Arial"/>
        <family val="2"/>
      </rPr>
      <t xml:space="preserve">3
                        </t>
    </r>
    <r>
      <rPr>
        <sz val="11"/>
        <color indexed="43"/>
        <rFont val="Arial"/>
        <family val="2"/>
      </rPr>
      <t>CH</t>
    </r>
    <r>
      <rPr>
        <vertAlign val="subscript"/>
        <sz val="11"/>
        <color indexed="43"/>
        <rFont val="Arial"/>
        <family val="2"/>
      </rPr>
      <t>3</t>
    </r>
    <r>
      <rPr>
        <sz val="11"/>
        <color indexed="43"/>
        <rFont val="Arial"/>
        <family val="2"/>
      </rPr>
      <t xml:space="preserve"> </t>
    </r>
    <r>
      <rPr>
        <vertAlign val="subscript"/>
        <sz val="11"/>
        <color indexed="43"/>
        <rFont val="Arial"/>
        <family val="2"/>
      </rPr>
      <t xml:space="preserve">   </t>
    </r>
    <r>
      <rPr>
        <sz val="11"/>
        <color indexed="43"/>
        <rFont val="Arial"/>
        <family val="2"/>
      </rPr>
      <t xml:space="preserve">    </t>
    </r>
  </si>
  <si>
    <r>
      <t xml:space="preserve">         HCOO–CH–CH</t>
    </r>
    <r>
      <rPr>
        <vertAlign val="subscript"/>
        <sz val="11"/>
        <color indexed="43"/>
        <rFont val="Arial"/>
        <family val="2"/>
      </rPr>
      <t xml:space="preserve">3
                              </t>
    </r>
    <r>
      <rPr>
        <sz val="11"/>
        <color indexed="43"/>
        <rFont val="Arial"/>
        <family val="2"/>
      </rPr>
      <t>CH</t>
    </r>
    <r>
      <rPr>
        <vertAlign val="subscript"/>
        <sz val="11"/>
        <color indexed="43"/>
        <rFont val="Arial"/>
        <family val="2"/>
      </rPr>
      <t>3</t>
    </r>
    <r>
      <rPr>
        <sz val="11"/>
        <color indexed="43"/>
        <rFont val="Arial"/>
        <family val="2"/>
      </rPr>
      <t xml:space="preserve"> </t>
    </r>
    <r>
      <rPr>
        <vertAlign val="subscript"/>
        <sz val="11"/>
        <color indexed="43"/>
        <rFont val="Arial"/>
        <family val="2"/>
      </rPr>
      <t xml:space="preserve">   </t>
    </r>
    <r>
      <rPr>
        <sz val="11"/>
        <color indexed="43"/>
        <rFont val="Arial"/>
        <family val="2"/>
      </rPr>
      <t xml:space="preserve">    </t>
    </r>
  </si>
  <si>
    <r>
      <t xml:space="preserve">      O=C–O–CH–CH</t>
    </r>
    <r>
      <rPr>
        <vertAlign val="subscript"/>
        <sz val="11"/>
        <color indexed="43"/>
        <rFont val="Arial"/>
        <family val="2"/>
      </rPr>
      <t>2</t>
    </r>
    <r>
      <rPr>
        <sz val="11"/>
        <color indexed="43"/>
        <rFont val="Arial"/>
        <family val="2"/>
      </rPr>
      <t>–CH</t>
    </r>
    <r>
      <rPr>
        <vertAlign val="subscript"/>
        <sz val="11"/>
        <color indexed="43"/>
        <rFont val="Arial"/>
        <family val="2"/>
      </rPr>
      <t xml:space="preserve">3
   </t>
    </r>
    <r>
      <rPr>
        <sz val="11"/>
        <color indexed="43"/>
        <rFont val="Arial"/>
        <family val="2"/>
      </rPr>
      <t>CH</t>
    </r>
    <r>
      <rPr>
        <vertAlign val="subscript"/>
        <sz val="11"/>
        <color indexed="43"/>
        <rFont val="Arial"/>
        <family val="2"/>
      </rPr>
      <t>3</t>
    </r>
    <r>
      <rPr>
        <sz val="11"/>
        <color indexed="43"/>
        <rFont val="Arial"/>
        <family val="2"/>
      </rPr>
      <t>–CH</t>
    </r>
    <r>
      <rPr>
        <vertAlign val="subscript"/>
        <sz val="11"/>
        <color indexed="43"/>
        <rFont val="Arial"/>
        <family val="2"/>
      </rPr>
      <t xml:space="preserve">2    </t>
    </r>
    <r>
      <rPr>
        <sz val="11"/>
        <color indexed="43"/>
        <rFont val="Arial"/>
        <family val="2"/>
      </rPr>
      <t>CH</t>
    </r>
    <r>
      <rPr>
        <vertAlign val="subscript"/>
        <sz val="11"/>
        <color indexed="43"/>
        <rFont val="Arial"/>
        <family val="2"/>
      </rPr>
      <t>3</t>
    </r>
  </si>
  <si>
    <r>
      <t xml:space="preserve">Αν θεωρήσουμε, ότι η αλκοόλη που εστεροποιήθηκε με το αιθανικό οξύ έχει </t>
    </r>
    <r>
      <rPr>
        <b/>
        <sz val="10"/>
        <color indexed="52"/>
        <rFont val="Arial"/>
        <family val="2"/>
        <charset val="161"/>
      </rPr>
      <t>ΜΤ:</t>
    </r>
    <r>
      <rPr>
        <b/>
        <sz val="10"/>
        <color indexed="43"/>
        <rFont val="Arial"/>
        <family val="2"/>
      </rPr>
      <t xml:space="preserve"> </t>
    </r>
    <r>
      <rPr>
        <b/>
        <sz val="10"/>
        <color indexed="52"/>
        <rFont val="Arial"/>
        <family val="2"/>
        <charset val="161"/>
      </rPr>
      <t>C</t>
    </r>
    <r>
      <rPr>
        <b/>
        <vertAlign val="subscript"/>
        <sz val="10"/>
        <color indexed="52"/>
        <rFont val="Arial"/>
        <family val="2"/>
        <charset val="161"/>
      </rPr>
      <t>v</t>
    </r>
    <r>
      <rPr>
        <b/>
        <sz val="10"/>
        <color indexed="52"/>
        <rFont val="Arial"/>
        <family val="2"/>
        <charset val="161"/>
      </rPr>
      <t>H</t>
    </r>
    <r>
      <rPr>
        <b/>
        <vertAlign val="subscript"/>
        <sz val="10"/>
        <color indexed="52"/>
        <rFont val="Arial"/>
        <family val="2"/>
        <charset val="161"/>
      </rPr>
      <t>2v+2</t>
    </r>
    <r>
      <rPr>
        <b/>
        <sz val="10"/>
        <color indexed="52"/>
        <rFont val="Arial"/>
        <family val="2"/>
        <charset val="161"/>
      </rPr>
      <t>O,</t>
    </r>
    <r>
      <rPr>
        <sz val="10"/>
        <color indexed="43"/>
        <rFont val="Arial"/>
        <family val="2"/>
        <charset val="161"/>
      </rPr>
      <t xml:space="preserve"> τότε ο σχηματιζόμενος εστέρας θα έχει τύπο: </t>
    </r>
    <r>
      <rPr>
        <b/>
        <sz val="10"/>
        <color indexed="52"/>
        <rFont val="Arial"/>
        <family val="2"/>
        <charset val="161"/>
      </rPr>
      <t>CH</t>
    </r>
    <r>
      <rPr>
        <b/>
        <vertAlign val="subscript"/>
        <sz val="10"/>
        <color indexed="52"/>
        <rFont val="Arial"/>
        <family val="2"/>
        <charset val="161"/>
      </rPr>
      <t>3</t>
    </r>
    <r>
      <rPr>
        <b/>
        <sz val="10"/>
        <color indexed="52"/>
        <rFont val="Arial"/>
        <family val="2"/>
        <charset val="161"/>
      </rPr>
      <t>–COO–C</t>
    </r>
    <r>
      <rPr>
        <b/>
        <vertAlign val="subscript"/>
        <sz val="10"/>
        <color indexed="52"/>
        <rFont val="Arial"/>
        <family val="2"/>
        <charset val="161"/>
      </rPr>
      <t>v</t>
    </r>
    <r>
      <rPr>
        <b/>
        <sz val="10"/>
        <color indexed="52"/>
        <rFont val="Arial"/>
        <family val="2"/>
        <charset val="161"/>
      </rPr>
      <t>H</t>
    </r>
    <r>
      <rPr>
        <b/>
        <vertAlign val="subscript"/>
        <sz val="10"/>
        <color indexed="52"/>
        <rFont val="Arial"/>
        <family val="2"/>
        <charset val="161"/>
      </rPr>
      <t>2v+1</t>
    </r>
    <r>
      <rPr>
        <b/>
        <sz val="10"/>
        <color indexed="52"/>
        <rFont val="Arial"/>
        <family val="2"/>
        <charset val="161"/>
      </rPr>
      <t>,</t>
    </r>
    <r>
      <rPr>
        <b/>
        <sz val="10"/>
        <color indexed="43"/>
        <rFont val="Arial"/>
        <family val="2"/>
      </rPr>
      <t xml:space="preserve"> </t>
    </r>
    <r>
      <rPr>
        <sz val="10"/>
        <color indexed="43"/>
        <rFont val="Arial"/>
        <family val="2"/>
        <charset val="161"/>
      </rPr>
      <t xml:space="preserve">οπότε για την τιμή της </t>
    </r>
    <r>
      <rPr>
        <b/>
        <sz val="10"/>
        <color indexed="52"/>
        <rFont val="Arial"/>
        <family val="2"/>
        <charset val="161"/>
      </rPr>
      <t>M</t>
    </r>
    <r>
      <rPr>
        <b/>
        <vertAlign val="subscript"/>
        <sz val="10"/>
        <color indexed="52"/>
        <rFont val="Arial"/>
        <family val="2"/>
        <charset val="161"/>
      </rPr>
      <t>r</t>
    </r>
    <r>
      <rPr>
        <sz val="10"/>
        <color indexed="43"/>
        <rFont val="Arial"/>
        <family val="2"/>
        <charset val="161"/>
      </rPr>
      <t xml:space="preserve"> του εστέρα θα ισχύει... 
                  </t>
    </r>
    <r>
      <rPr>
        <b/>
        <sz val="10"/>
        <color indexed="43"/>
        <rFont val="Arial"/>
        <family val="2"/>
        <charset val="161"/>
      </rPr>
      <t xml:space="preserve"> </t>
    </r>
    <r>
      <rPr>
        <b/>
        <sz val="11"/>
        <color indexed="52"/>
        <rFont val="Arial"/>
        <family val="2"/>
        <charset val="161"/>
      </rPr>
      <t>M</t>
    </r>
    <r>
      <rPr>
        <b/>
        <vertAlign val="subscript"/>
        <sz val="11"/>
        <color indexed="52"/>
        <rFont val="Arial"/>
        <family val="2"/>
      </rPr>
      <t>r</t>
    </r>
    <r>
      <rPr>
        <b/>
        <sz val="11"/>
        <color indexed="52"/>
        <rFont val="Arial"/>
        <family val="2"/>
        <charset val="161"/>
      </rPr>
      <t xml:space="preserve">=12+3·1+12+16+16+12·v+(2·v+1)·1 </t>
    </r>
    <r>
      <rPr>
        <b/>
        <sz val="11"/>
        <color indexed="52"/>
        <rFont val="Symbol"/>
        <family val="1"/>
        <charset val="2"/>
      </rPr>
      <t xml:space="preserve">Þ  </t>
    </r>
    <r>
      <rPr>
        <b/>
        <sz val="11"/>
        <color indexed="52"/>
        <rFont val="Arial"/>
        <family val="2"/>
      </rPr>
      <t>M</t>
    </r>
    <r>
      <rPr>
        <b/>
        <vertAlign val="subscript"/>
        <sz val="11"/>
        <color indexed="52"/>
        <rFont val="Arial"/>
        <family val="2"/>
      </rPr>
      <t>r</t>
    </r>
    <r>
      <rPr>
        <b/>
        <sz val="11"/>
        <color indexed="52"/>
        <rFont val="Arial"/>
        <family val="2"/>
      </rPr>
      <t>=60+14·v</t>
    </r>
  </si>
  <si>
    <r>
      <t xml:space="preserve">                 </t>
    </r>
    <r>
      <rPr>
        <b/>
        <sz val="11"/>
        <color indexed="53"/>
        <rFont val="Arial"/>
        <family val="2"/>
        <charset val="161"/>
      </rPr>
      <t>CH</t>
    </r>
    <r>
      <rPr>
        <b/>
        <vertAlign val="subscript"/>
        <sz val="11"/>
        <color indexed="53"/>
        <rFont val="Arial"/>
        <family val="2"/>
        <charset val="161"/>
      </rPr>
      <t>3</t>
    </r>
    <r>
      <rPr>
        <b/>
        <sz val="11"/>
        <color indexed="53"/>
        <rFont val="Arial"/>
        <family val="2"/>
        <charset val="161"/>
      </rPr>
      <t>–CO</t>
    </r>
    <r>
      <rPr>
        <b/>
        <sz val="11"/>
        <color indexed="41"/>
        <rFont val="Arial"/>
        <family val="2"/>
        <charset val="161"/>
      </rPr>
      <t>OH</t>
    </r>
    <r>
      <rPr>
        <b/>
        <sz val="11"/>
        <color indexed="43"/>
        <rFont val="Arial"/>
        <family val="2"/>
      </rPr>
      <t xml:space="preserve">  </t>
    </r>
    <r>
      <rPr>
        <b/>
        <sz val="11"/>
        <color indexed="10"/>
        <rFont val="Arial"/>
        <family val="2"/>
        <charset val="161"/>
      </rPr>
      <t>+</t>
    </r>
    <r>
      <rPr>
        <b/>
        <sz val="11"/>
        <color indexed="43"/>
        <rFont val="Arial"/>
        <family val="2"/>
      </rPr>
      <t xml:space="preserve">  </t>
    </r>
    <r>
      <rPr>
        <b/>
        <sz val="11"/>
        <color indexed="48"/>
        <rFont val="Arial"/>
        <family val="2"/>
        <charset val="161"/>
      </rPr>
      <t>CH</t>
    </r>
    <r>
      <rPr>
        <b/>
        <vertAlign val="subscript"/>
        <sz val="11"/>
        <color indexed="48"/>
        <rFont val="Arial"/>
        <family val="2"/>
        <charset val="161"/>
      </rPr>
      <t>3</t>
    </r>
    <r>
      <rPr>
        <b/>
        <sz val="11"/>
        <color indexed="48"/>
        <rFont val="Arial"/>
        <family val="2"/>
        <charset val="161"/>
      </rPr>
      <t>–CH–CH</t>
    </r>
    <r>
      <rPr>
        <b/>
        <vertAlign val="subscript"/>
        <sz val="11"/>
        <color indexed="48"/>
        <rFont val="Arial"/>
        <family val="2"/>
        <charset val="161"/>
      </rPr>
      <t>3</t>
    </r>
    <r>
      <rPr>
        <b/>
        <sz val="11"/>
        <color indexed="48"/>
        <rFont val="Arial"/>
        <family val="2"/>
        <charset val="161"/>
      </rPr>
      <t xml:space="preserve"> </t>
    </r>
    <r>
      <rPr>
        <b/>
        <sz val="11"/>
        <color indexed="43"/>
        <rFont val="Arial"/>
        <family val="2"/>
      </rPr>
      <t xml:space="preserve">              </t>
    </r>
    <r>
      <rPr>
        <b/>
        <sz val="11"/>
        <color indexed="53"/>
        <rFont val="Arial"/>
        <family val="2"/>
        <charset val="161"/>
      </rPr>
      <t>CH</t>
    </r>
    <r>
      <rPr>
        <b/>
        <vertAlign val="subscript"/>
        <sz val="11"/>
        <color indexed="53"/>
        <rFont val="Arial"/>
        <family val="2"/>
        <charset val="161"/>
      </rPr>
      <t>3</t>
    </r>
    <r>
      <rPr>
        <b/>
        <sz val="11"/>
        <color indexed="53"/>
        <rFont val="Arial"/>
        <family val="2"/>
        <charset val="161"/>
      </rPr>
      <t>–CO</t>
    </r>
    <r>
      <rPr>
        <b/>
        <sz val="11"/>
        <color indexed="48"/>
        <rFont val="Arial"/>
        <family val="2"/>
        <charset val="161"/>
      </rPr>
      <t>O–CH–CH</t>
    </r>
    <r>
      <rPr>
        <b/>
        <vertAlign val="subscript"/>
        <sz val="11"/>
        <color indexed="48"/>
        <rFont val="Arial"/>
        <family val="2"/>
        <charset val="161"/>
      </rPr>
      <t>3</t>
    </r>
    <r>
      <rPr>
        <b/>
        <vertAlign val="subscript"/>
        <sz val="11"/>
        <color indexed="43"/>
        <rFont val="Arial"/>
        <family val="2"/>
      </rPr>
      <t xml:space="preserve"> </t>
    </r>
    <r>
      <rPr>
        <b/>
        <sz val="11"/>
        <color indexed="43"/>
        <rFont val="Arial"/>
        <family val="2"/>
      </rPr>
      <t xml:space="preserve"> </t>
    </r>
    <r>
      <rPr>
        <b/>
        <sz val="11"/>
        <color indexed="10"/>
        <rFont val="Arial"/>
        <family val="2"/>
        <charset val="161"/>
      </rPr>
      <t>+</t>
    </r>
    <r>
      <rPr>
        <b/>
        <sz val="11"/>
        <color indexed="43"/>
        <rFont val="Arial"/>
        <family val="2"/>
      </rPr>
      <t xml:space="preserve">  </t>
    </r>
    <r>
      <rPr>
        <b/>
        <sz val="11"/>
        <color indexed="41"/>
        <rFont val="Arial"/>
        <family val="2"/>
        <charset val="161"/>
      </rPr>
      <t>H</t>
    </r>
    <r>
      <rPr>
        <b/>
        <vertAlign val="subscript"/>
        <sz val="11"/>
        <color indexed="41"/>
        <rFont val="Arial"/>
        <family val="2"/>
        <charset val="161"/>
      </rPr>
      <t>2</t>
    </r>
    <r>
      <rPr>
        <b/>
        <sz val="11"/>
        <color indexed="41"/>
        <rFont val="Arial"/>
        <family val="2"/>
        <charset val="161"/>
      </rPr>
      <t>O</t>
    </r>
    <r>
      <rPr>
        <b/>
        <sz val="11"/>
        <color indexed="43"/>
        <rFont val="Arial"/>
        <family val="2"/>
      </rPr>
      <t xml:space="preserve">
                                                     </t>
    </r>
    <r>
      <rPr>
        <b/>
        <sz val="11"/>
        <color indexed="48"/>
        <rFont val="Arial"/>
        <family val="2"/>
        <charset val="161"/>
      </rPr>
      <t>O</t>
    </r>
    <r>
      <rPr>
        <b/>
        <sz val="11"/>
        <color indexed="41"/>
        <rFont val="Arial"/>
        <family val="2"/>
        <charset val="161"/>
      </rPr>
      <t>H</t>
    </r>
    <r>
      <rPr>
        <b/>
        <sz val="11"/>
        <color indexed="43"/>
        <rFont val="Arial"/>
        <family val="2"/>
      </rPr>
      <t xml:space="preserve">                                     </t>
    </r>
    <r>
      <rPr>
        <b/>
        <vertAlign val="subscript"/>
        <sz val="11"/>
        <color indexed="43"/>
        <rFont val="Arial"/>
        <family val="2"/>
        <charset val="161"/>
      </rPr>
      <t xml:space="preserve">       </t>
    </r>
    <r>
      <rPr>
        <b/>
        <sz val="11"/>
        <color indexed="43"/>
        <rFont val="Arial"/>
        <family val="2"/>
      </rPr>
      <t xml:space="preserve"> </t>
    </r>
    <r>
      <rPr>
        <b/>
        <sz val="11"/>
        <color indexed="48"/>
        <rFont val="Arial"/>
        <family val="2"/>
        <charset val="161"/>
      </rPr>
      <t>CH</t>
    </r>
    <r>
      <rPr>
        <b/>
        <vertAlign val="subscript"/>
        <sz val="11"/>
        <color indexed="48"/>
        <rFont val="Arial"/>
        <family val="2"/>
        <charset val="161"/>
      </rPr>
      <t>3</t>
    </r>
    <r>
      <rPr>
        <b/>
        <sz val="11"/>
        <color indexed="43"/>
        <rFont val="Arial"/>
        <family val="2"/>
      </rPr>
      <t xml:space="preserve"> </t>
    </r>
  </si>
  <si>
    <r>
      <t xml:space="preserve">                      </t>
    </r>
    <r>
      <rPr>
        <sz val="12"/>
        <color indexed="53"/>
        <rFont val="Arial"/>
        <family val="2"/>
        <charset val="161"/>
      </rPr>
      <t>CH</t>
    </r>
    <r>
      <rPr>
        <vertAlign val="subscript"/>
        <sz val="12"/>
        <color indexed="53"/>
        <rFont val="Arial"/>
        <family val="2"/>
        <charset val="161"/>
      </rPr>
      <t>3</t>
    </r>
    <r>
      <rPr>
        <sz val="12"/>
        <color indexed="53"/>
        <rFont val="Arial"/>
        <family val="2"/>
        <charset val="161"/>
      </rPr>
      <t>–CH–CO</t>
    </r>
    <r>
      <rPr>
        <sz val="12"/>
        <color indexed="43"/>
        <rFont val="Arial"/>
        <family val="2"/>
      </rPr>
      <t>–</t>
    </r>
    <r>
      <rPr>
        <sz val="12"/>
        <color indexed="48"/>
        <rFont val="Arial"/>
        <family val="2"/>
        <charset val="161"/>
      </rPr>
      <t>O–CH–CH</t>
    </r>
    <r>
      <rPr>
        <vertAlign val="subscript"/>
        <sz val="12"/>
        <color indexed="48"/>
        <rFont val="Arial"/>
        <family val="2"/>
        <charset val="161"/>
      </rPr>
      <t>3</t>
    </r>
    <r>
      <rPr>
        <sz val="12"/>
        <color indexed="43"/>
        <rFont val="Arial"/>
        <family val="2"/>
      </rPr>
      <t xml:space="preserve">    ή     </t>
    </r>
    <r>
      <rPr>
        <sz val="12"/>
        <color indexed="53"/>
        <rFont val="Arial"/>
        <family val="2"/>
        <charset val="161"/>
      </rPr>
      <t>CH</t>
    </r>
    <r>
      <rPr>
        <vertAlign val="subscript"/>
        <sz val="12"/>
        <color indexed="53"/>
        <rFont val="Arial"/>
        <family val="2"/>
        <charset val="161"/>
      </rPr>
      <t>3</t>
    </r>
    <r>
      <rPr>
        <sz val="12"/>
        <color indexed="53"/>
        <rFont val="Arial"/>
        <family val="2"/>
        <charset val="161"/>
      </rPr>
      <t>–CH–C</t>
    </r>
    <r>
      <rPr>
        <sz val="12"/>
        <color indexed="43"/>
        <rFont val="Arial"/>
        <family val="2"/>
      </rPr>
      <t>–</t>
    </r>
    <r>
      <rPr>
        <sz val="12"/>
        <color indexed="48"/>
        <rFont val="Arial"/>
        <family val="2"/>
        <charset val="161"/>
      </rPr>
      <t>O–CH–CH</t>
    </r>
    <r>
      <rPr>
        <vertAlign val="subscript"/>
        <sz val="12"/>
        <color indexed="48"/>
        <rFont val="Arial"/>
        <family val="2"/>
        <charset val="161"/>
      </rPr>
      <t>3</t>
    </r>
    <r>
      <rPr>
        <sz val="12"/>
        <color indexed="43"/>
        <rFont val="Arial"/>
        <family val="2"/>
      </rPr>
      <t xml:space="preserve">
                            </t>
    </r>
    <r>
      <rPr>
        <vertAlign val="subscript"/>
        <sz val="12"/>
        <color indexed="43"/>
        <rFont val="Arial"/>
        <family val="2"/>
      </rPr>
      <t xml:space="preserve">     </t>
    </r>
    <r>
      <rPr>
        <sz val="12"/>
        <color indexed="53"/>
        <rFont val="Arial"/>
        <family val="2"/>
        <charset val="161"/>
      </rPr>
      <t>CH</t>
    </r>
    <r>
      <rPr>
        <vertAlign val="subscript"/>
        <sz val="12"/>
        <color indexed="53"/>
        <rFont val="Arial"/>
        <family val="2"/>
        <charset val="161"/>
      </rPr>
      <t>3</t>
    </r>
    <r>
      <rPr>
        <sz val="12"/>
        <color indexed="43"/>
        <rFont val="Arial"/>
        <family val="2"/>
      </rPr>
      <t xml:space="preserve">            </t>
    </r>
    <r>
      <rPr>
        <vertAlign val="subscript"/>
        <sz val="12"/>
        <color indexed="43"/>
        <rFont val="Arial"/>
        <family val="2"/>
      </rPr>
      <t xml:space="preserve">  </t>
    </r>
    <r>
      <rPr>
        <sz val="12"/>
        <color indexed="48"/>
        <rFont val="Arial"/>
        <family val="2"/>
        <charset val="161"/>
      </rPr>
      <t>CH</t>
    </r>
    <r>
      <rPr>
        <vertAlign val="subscript"/>
        <sz val="12"/>
        <color indexed="48"/>
        <rFont val="Arial"/>
        <family val="2"/>
        <charset val="161"/>
      </rPr>
      <t>3</t>
    </r>
    <r>
      <rPr>
        <sz val="12"/>
        <color indexed="43"/>
        <rFont val="Arial"/>
        <family val="2"/>
      </rPr>
      <t xml:space="preserve">                       </t>
    </r>
    <r>
      <rPr>
        <vertAlign val="subscript"/>
        <sz val="12"/>
        <color indexed="43"/>
        <rFont val="Arial"/>
        <family val="2"/>
      </rPr>
      <t xml:space="preserve">        </t>
    </r>
    <r>
      <rPr>
        <sz val="12"/>
        <color indexed="53"/>
        <rFont val="Arial"/>
        <family val="2"/>
        <charset val="161"/>
      </rPr>
      <t>CH</t>
    </r>
    <r>
      <rPr>
        <vertAlign val="subscript"/>
        <sz val="12"/>
        <color indexed="53"/>
        <rFont val="Arial"/>
        <family val="2"/>
        <charset val="161"/>
      </rPr>
      <t xml:space="preserve">3 </t>
    </r>
    <r>
      <rPr>
        <sz val="12"/>
        <color indexed="53"/>
        <rFont val="Arial"/>
        <family val="2"/>
        <charset val="161"/>
      </rPr>
      <t>O</t>
    </r>
    <r>
      <rPr>
        <sz val="12"/>
        <color indexed="43"/>
        <rFont val="Arial"/>
        <family val="2"/>
      </rPr>
      <t xml:space="preserve">        </t>
    </r>
    <r>
      <rPr>
        <sz val="12"/>
        <color indexed="48"/>
        <rFont val="Arial"/>
        <family val="2"/>
        <charset val="161"/>
      </rPr>
      <t>CH</t>
    </r>
    <r>
      <rPr>
        <vertAlign val="subscript"/>
        <sz val="12"/>
        <color indexed="48"/>
        <rFont val="Arial"/>
        <family val="2"/>
        <charset val="161"/>
      </rPr>
      <t>3</t>
    </r>
    <r>
      <rPr>
        <sz val="12"/>
        <color indexed="43"/>
        <rFont val="Arial"/>
        <family val="2"/>
      </rPr>
      <t xml:space="preserve">    </t>
    </r>
  </si>
  <si>
    <r>
      <t xml:space="preserve">                                    </t>
    </r>
    <r>
      <rPr>
        <sz val="12"/>
        <color indexed="53"/>
        <rFont val="Arial"/>
        <family val="2"/>
        <charset val="161"/>
      </rPr>
      <t>CH</t>
    </r>
    <r>
      <rPr>
        <vertAlign val="subscript"/>
        <sz val="12"/>
        <color indexed="53"/>
        <rFont val="Arial"/>
        <family val="2"/>
        <charset val="161"/>
      </rPr>
      <t>3</t>
    </r>
    <r>
      <rPr>
        <sz val="12"/>
        <color indexed="53"/>
        <rFont val="Arial"/>
        <family val="2"/>
        <charset val="161"/>
      </rPr>
      <t>–CH–CO</t>
    </r>
    <r>
      <rPr>
        <sz val="12"/>
        <color indexed="43"/>
        <rFont val="Arial"/>
        <family val="2"/>
      </rPr>
      <t xml:space="preserve">–OH    ή     </t>
    </r>
    <r>
      <rPr>
        <sz val="12"/>
        <color indexed="53"/>
        <rFont val="Arial"/>
        <family val="2"/>
        <charset val="161"/>
      </rPr>
      <t>CH</t>
    </r>
    <r>
      <rPr>
        <vertAlign val="subscript"/>
        <sz val="12"/>
        <color indexed="53"/>
        <rFont val="Arial"/>
        <family val="2"/>
        <charset val="161"/>
      </rPr>
      <t>3</t>
    </r>
    <r>
      <rPr>
        <sz val="12"/>
        <color indexed="53"/>
        <rFont val="Arial"/>
        <family val="2"/>
        <charset val="161"/>
      </rPr>
      <t>–CH–C</t>
    </r>
    <r>
      <rPr>
        <sz val="12"/>
        <color indexed="43"/>
        <rFont val="Arial"/>
        <family val="2"/>
      </rPr>
      <t xml:space="preserve">–OH
                             </t>
    </r>
    <r>
      <rPr>
        <vertAlign val="subscript"/>
        <sz val="12"/>
        <color indexed="43"/>
        <rFont val="Arial"/>
        <family val="2"/>
      </rPr>
      <t xml:space="preserve">                      </t>
    </r>
    <r>
      <rPr>
        <sz val="12"/>
        <color indexed="53"/>
        <rFont val="Arial"/>
        <family val="2"/>
        <charset val="161"/>
      </rPr>
      <t>CH</t>
    </r>
    <r>
      <rPr>
        <vertAlign val="subscript"/>
        <sz val="12"/>
        <color indexed="53"/>
        <rFont val="Arial"/>
        <family val="2"/>
        <charset val="161"/>
      </rPr>
      <t>3</t>
    </r>
    <r>
      <rPr>
        <sz val="12"/>
        <color indexed="43"/>
        <rFont val="Arial"/>
        <family val="2"/>
      </rPr>
      <t xml:space="preserve">             </t>
    </r>
    <r>
      <rPr>
        <vertAlign val="subscript"/>
        <sz val="12"/>
        <color indexed="43"/>
        <rFont val="Arial"/>
        <family val="2"/>
      </rPr>
      <t xml:space="preserve"> </t>
    </r>
    <r>
      <rPr>
        <sz val="12"/>
        <color indexed="43"/>
        <rFont val="Arial"/>
        <family val="2"/>
      </rPr>
      <t xml:space="preserve">                     </t>
    </r>
    <r>
      <rPr>
        <sz val="12"/>
        <color indexed="53"/>
        <rFont val="Arial"/>
        <family val="2"/>
        <charset val="161"/>
      </rPr>
      <t>CH</t>
    </r>
    <r>
      <rPr>
        <vertAlign val="subscript"/>
        <sz val="12"/>
        <color indexed="53"/>
        <rFont val="Arial"/>
        <family val="2"/>
        <charset val="161"/>
      </rPr>
      <t xml:space="preserve">3  </t>
    </r>
    <r>
      <rPr>
        <sz val="12"/>
        <color indexed="53"/>
        <rFont val="Arial"/>
        <family val="2"/>
        <charset val="161"/>
      </rPr>
      <t>O</t>
    </r>
    <r>
      <rPr>
        <sz val="12"/>
        <color indexed="43"/>
        <rFont val="Arial"/>
        <family val="2"/>
      </rPr>
      <t xml:space="preserve">           </t>
    </r>
  </si>
  <si>
    <r>
      <t xml:space="preserve">                                                              </t>
    </r>
    <r>
      <rPr>
        <sz val="12"/>
        <color indexed="48"/>
        <rFont val="Arial"/>
        <family val="2"/>
        <charset val="161"/>
      </rPr>
      <t>CH</t>
    </r>
    <r>
      <rPr>
        <vertAlign val="subscript"/>
        <sz val="12"/>
        <color indexed="48"/>
        <rFont val="Arial"/>
        <family val="2"/>
        <charset val="161"/>
      </rPr>
      <t>3</t>
    </r>
    <r>
      <rPr>
        <sz val="12"/>
        <color indexed="48"/>
        <rFont val="Arial"/>
        <family val="2"/>
        <charset val="161"/>
      </rPr>
      <t>–CH–O</t>
    </r>
    <r>
      <rPr>
        <sz val="12"/>
        <color indexed="43"/>
        <rFont val="Arial"/>
        <family val="2"/>
      </rPr>
      <t xml:space="preserve">H      
</t>
    </r>
    <r>
      <rPr>
        <vertAlign val="subscript"/>
        <sz val="12"/>
        <color indexed="43"/>
        <rFont val="Arial"/>
        <family val="2"/>
      </rPr>
      <t xml:space="preserve">                   </t>
    </r>
    <r>
      <rPr>
        <sz val="12"/>
        <color indexed="43"/>
        <rFont val="Arial"/>
        <family val="2"/>
      </rPr>
      <t xml:space="preserve">             </t>
    </r>
    <r>
      <rPr>
        <vertAlign val="subscript"/>
        <sz val="12"/>
        <color indexed="43"/>
        <rFont val="Arial"/>
        <family val="2"/>
      </rPr>
      <t xml:space="preserve"> </t>
    </r>
    <r>
      <rPr>
        <sz val="12"/>
        <color indexed="43"/>
        <rFont val="Arial"/>
        <family val="2"/>
      </rPr>
      <t xml:space="preserve">                   </t>
    </r>
    <r>
      <rPr>
        <vertAlign val="subscript"/>
        <sz val="12"/>
        <color indexed="43"/>
        <rFont val="Arial"/>
        <family val="2"/>
      </rPr>
      <t xml:space="preserve">                             </t>
    </r>
    <r>
      <rPr>
        <sz val="12"/>
        <color indexed="43"/>
        <rFont val="Arial"/>
        <family val="2"/>
      </rPr>
      <t xml:space="preserve"> </t>
    </r>
    <r>
      <rPr>
        <vertAlign val="subscript"/>
        <sz val="12"/>
        <color indexed="43"/>
        <rFont val="Arial"/>
        <family val="2"/>
      </rPr>
      <t xml:space="preserve">  </t>
    </r>
    <r>
      <rPr>
        <sz val="12"/>
        <color indexed="48"/>
        <rFont val="Arial"/>
        <family val="2"/>
        <charset val="161"/>
      </rPr>
      <t>CH</t>
    </r>
    <r>
      <rPr>
        <vertAlign val="subscript"/>
        <sz val="12"/>
        <color indexed="48"/>
        <rFont val="Arial"/>
        <family val="2"/>
        <charset val="161"/>
      </rPr>
      <t>3</t>
    </r>
    <r>
      <rPr>
        <vertAlign val="subscript"/>
        <sz val="12"/>
        <color indexed="43"/>
        <rFont val="Arial"/>
        <family val="2"/>
      </rPr>
      <t xml:space="preserve"> </t>
    </r>
    <r>
      <rPr>
        <sz val="12"/>
        <color indexed="43"/>
        <rFont val="Arial"/>
        <family val="2"/>
      </rPr>
      <t xml:space="preserve">           </t>
    </r>
  </si>
  <si>
    <r>
      <t xml:space="preserve">                     CH</t>
    </r>
    <r>
      <rPr>
        <b/>
        <vertAlign val="subscript"/>
        <sz val="12"/>
        <color indexed="43"/>
        <rFont val="Arial"/>
        <family val="2"/>
      </rPr>
      <t>3</t>
    </r>
    <r>
      <rPr>
        <b/>
        <sz val="12"/>
        <color indexed="43"/>
        <rFont val="Arial"/>
        <family val="2"/>
      </rPr>
      <t>–CH–CH</t>
    </r>
    <r>
      <rPr>
        <b/>
        <vertAlign val="subscript"/>
        <sz val="12"/>
        <color indexed="43"/>
        <rFont val="Arial"/>
        <family val="2"/>
      </rPr>
      <t>2</t>
    </r>
    <r>
      <rPr>
        <b/>
        <sz val="12"/>
        <color indexed="43"/>
        <rFont val="Arial"/>
        <family val="2"/>
      </rPr>
      <t xml:space="preserve">                                     CH</t>
    </r>
    <r>
      <rPr>
        <b/>
        <vertAlign val="subscript"/>
        <sz val="12"/>
        <color indexed="43"/>
        <rFont val="Arial"/>
        <family val="2"/>
      </rPr>
      <t>3</t>
    </r>
    <r>
      <rPr>
        <b/>
        <sz val="12"/>
        <color indexed="43"/>
        <rFont val="Arial"/>
        <family val="2"/>
      </rPr>
      <t>–CH=CH</t>
    </r>
    <r>
      <rPr>
        <b/>
        <vertAlign val="subscript"/>
        <sz val="12"/>
        <color indexed="43"/>
        <rFont val="Arial"/>
        <family val="2"/>
      </rPr>
      <t>2</t>
    </r>
    <r>
      <rPr>
        <b/>
        <sz val="12"/>
        <color indexed="43"/>
        <rFont val="Arial"/>
        <family val="2"/>
      </rPr>
      <t xml:space="preserve">  </t>
    </r>
    <r>
      <rPr>
        <b/>
        <sz val="12"/>
        <color indexed="10"/>
        <rFont val="Arial"/>
        <family val="2"/>
        <charset val="161"/>
      </rPr>
      <t>+</t>
    </r>
    <r>
      <rPr>
        <b/>
        <sz val="12"/>
        <color indexed="43"/>
        <rFont val="Arial"/>
        <family val="2"/>
      </rPr>
      <t xml:space="preserve">  </t>
    </r>
    <r>
      <rPr>
        <b/>
        <sz val="12"/>
        <color indexed="44"/>
        <rFont val="Arial"/>
        <family val="2"/>
        <charset val="161"/>
      </rPr>
      <t>H</t>
    </r>
    <r>
      <rPr>
        <b/>
        <vertAlign val="subscript"/>
        <sz val="12"/>
        <color indexed="44"/>
        <rFont val="Arial"/>
        <family val="2"/>
        <charset val="161"/>
      </rPr>
      <t>2</t>
    </r>
    <r>
      <rPr>
        <b/>
        <sz val="12"/>
        <color indexed="44"/>
        <rFont val="Arial"/>
        <family val="2"/>
        <charset val="161"/>
      </rPr>
      <t>O</t>
    </r>
    <r>
      <rPr>
        <b/>
        <sz val="12"/>
        <color indexed="43"/>
        <rFont val="Arial"/>
        <family val="2"/>
      </rPr>
      <t xml:space="preserve">
                          </t>
    </r>
    <r>
      <rPr>
        <b/>
        <vertAlign val="subscript"/>
        <sz val="12"/>
        <color indexed="43"/>
        <rFont val="Arial"/>
        <family val="2"/>
        <charset val="161"/>
      </rPr>
      <t xml:space="preserve">      </t>
    </r>
    <r>
      <rPr>
        <b/>
        <sz val="12"/>
        <color indexed="44"/>
        <rFont val="Arial"/>
        <family val="2"/>
        <charset val="161"/>
      </rPr>
      <t xml:space="preserve">H </t>
    </r>
    <r>
      <rPr>
        <b/>
        <vertAlign val="subscript"/>
        <sz val="12"/>
        <color indexed="44"/>
        <rFont val="Arial"/>
        <family val="2"/>
        <charset val="161"/>
      </rPr>
      <t xml:space="preserve">      </t>
    </r>
    <r>
      <rPr>
        <b/>
        <sz val="12"/>
        <color indexed="44"/>
        <rFont val="Arial"/>
        <family val="2"/>
        <charset val="161"/>
      </rPr>
      <t>OH</t>
    </r>
  </si>
  <si>
    <r>
      <t xml:space="preserve">                     C</t>
    </r>
    <r>
      <rPr>
        <b/>
        <sz val="12"/>
        <color indexed="53"/>
        <rFont val="Arial"/>
        <family val="2"/>
        <charset val="161"/>
      </rPr>
      <t>H</t>
    </r>
    <r>
      <rPr>
        <b/>
        <vertAlign val="subscript"/>
        <sz val="12"/>
        <color indexed="53"/>
        <rFont val="Arial"/>
        <family val="2"/>
        <charset val="161"/>
      </rPr>
      <t>3</t>
    </r>
    <r>
      <rPr>
        <b/>
        <sz val="12"/>
        <color indexed="43"/>
        <rFont val="Arial"/>
        <family val="2"/>
      </rPr>
      <t>–CH–CH</t>
    </r>
    <r>
      <rPr>
        <b/>
        <vertAlign val="subscript"/>
        <sz val="12"/>
        <color indexed="43"/>
        <rFont val="Arial"/>
        <family val="2"/>
      </rPr>
      <t>2</t>
    </r>
    <r>
      <rPr>
        <b/>
        <sz val="12"/>
        <color indexed="43"/>
        <rFont val="Arial"/>
        <family val="2"/>
      </rPr>
      <t xml:space="preserve">                                     C</t>
    </r>
    <r>
      <rPr>
        <b/>
        <sz val="12"/>
        <color indexed="53"/>
        <rFont val="Arial"/>
        <family val="2"/>
        <charset val="161"/>
      </rPr>
      <t>H</t>
    </r>
    <r>
      <rPr>
        <b/>
        <vertAlign val="subscript"/>
        <sz val="12"/>
        <color indexed="53"/>
        <rFont val="Arial"/>
        <family val="2"/>
        <charset val="161"/>
      </rPr>
      <t>3</t>
    </r>
    <r>
      <rPr>
        <b/>
        <sz val="12"/>
        <color indexed="43"/>
        <rFont val="Arial"/>
        <family val="2"/>
      </rPr>
      <t>–CH=CH</t>
    </r>
    <r>
      <rPr>
        <b/>
        <vertAlign val="subscript"/>
        <sz val="12"/>
        <color indexed="43"/>
        <rFont val="Arial"/>
        <family val="2"/>
      </rPr>
      <t>2</t>
    </r>
    <r>
      <rPr>
        <b/>
        <sz val="12"/>
        <color indexed="43"/>
        <rFont val="Arial"/>
        <family val="2"/>
      </rPr>
      <t xml:space="preserve">  </t>
    </r>
    <r>
      <rPr>
        <b/>
        <sz val="12"/>
        <color indexed="10"/>
        <rFont val="Arial"/>
        <family val="2"/>
        <charset val="161"/>
      </rPr>
      <t>+</t>
    </r>
    <r>
      <rPr>
        <b/>
        <sz val="12"/>
        <color indexed="43"/>
        <rFont val="Arial"/>
        <family val="2"/>
      </rPr>
      <t xml:space="preserve">  </t>
    </r>
    <r>
      <rPr>
        <b/>
        <sz val="12"/>
        <color indexed="44"/>
        <rFont val="Arial"/>
        <family val="2"/>
        <charset val="161"/>
      </rPr>
      <t>H</t>
    </r>
    <r>
      <rPr>
        <b/>
        <vertAlign val="subscript"/>
        <sz val="12"/>
        <color indexed="44"/>
        <rFont val="Arial"/>
        <family val="2"/>
        <charset val="161"/>
      </rPr>
      <t>2</t>
    </r>
    <r>
      <rPr>
        <b/>
        <sz val="12"/>
        <color indexed="44"/>
        <rFont val="Arial"/>
        <family val="2"/>
        <charset val="161"/>
      </rPr>
      <t>O</t>
    </r>
    <r>
      <rPr>
        <b/>
        <sz val="12"/>
        <color indexed="43"/>
        <rFont val="Arial"/>
        <family val="2"/>
      </rPr>
      <t xml:space="preserve">
                         </t>
    </r>
    <r>
      <rPr>
        <b/>
        <vertAlign val="subscript"/>
        <sz val="12"/>
        <color indexed="43"/>
        <rFont val="Arial"/>
        <family val="2"/>
        <charset val="161"/>
      </rPr>
      <t xml:space="preserve">       </t>
    </r>
    <r>
      <rPr>
        <b/>
        <sz val="12"/>
        <color indexed="44"/>
        <rFont val="Arial"/>
        <family val="2"/>
        <charset val="161"/>
      </rPr>
      <t>OH   H</t>
    </r>
  </si>
  <si>
    <r>
      <t xml:space="preserve">                                                                            CH</t>
    </r>
    <r>
      <rPr>
        <b/>
        <vertAlign val="subscript"/>
        <sz val="12"/>
        <color indexed="43"/>
        <rFont val="Arial"/>
        <family val="2"/>
      </rPr>
      <t>3</t>
    </r>
    <r>
      <rPr>
        <b/>
        <sz val="12"/>
        <color indexed="43"/>
        <rFont val="Arial"/>
        <family val="2"/>
      </rPr>
      <t>–C</t>
    </r>
    <r>
      <rPr>
        <b/>
        <sz val="12"/>
        <color indexed="10"/>
        <rFont val="Arial"/>
        <family val="2"/>
        <charset val="161"/>
      </rPr>
      <t>H</t>
    </r>
    <r>
      <rPr>
        <b/>
        <vertAlign val="subscript"/>
        <sz val="12"/>
        <color indexed="10"/>
        <rFont val="Arial"/>
        <family val="2"/>
        <charset val="161"/>
      </rPr>
      <t>2</t>
    </r>
    <r>
      <rPr>
        <b/>
        <sz val="12"/>
        <color indexed="43"/>
        <rFont val="Arial"/>
        <family val="2"/>
      </rPr>
      <t>–CH=C</t>
    </r>
    <r>
      <rPr>
        <b/>
        <sz val="12"/>
        <color indexed="50"/>
        <rFont val="Arial"/>
        <family val="2"/>
        <charset val="161"/>
      </rPr>
      <t>H</t>
    </r>
    <r>
      <rPr>
        <b/>
        <vertAlign val="subscript"/>
        <sz val="12"/>
        <color indexed="50"/>
        <rFont val="Arial"/>
        <family val="2"/>
        <charset val="161"/>
      </rPr>
      <t>2</t>
    </r>
    <r>
      <rPr>
        <b/>
        <sz val="12"/>
        <color indexed="43"/>
        <rFont val="Arial"/>
        <family val="2"/>
      </rPr>
      <t xml:space="preserve">                                                                       
                                                                                 1-ΒΟΥΤΕΝΙΟ
       CH</t>
    </r>
    <r>
      <rPr>
        <b/>
        <vertAlign val="subscript"/>
        <sz val="12"/>
        <color indexed="43"/>
        <rFont val="Arial"/>
        <family val="2"/>
      </rPr>
      <t>3</t>
    </r>
    <r>
      <rPr>
        <b/>
        <sz val="12"/>
        <color indexed="43"/>
        <rFont val="Arial"/>
        <family val="2"/>
      </rPr>
      <t>–C</t>
    </r>
    <r>
      <rPr>
        <b/>
        <sz val="12"/>
        <color indexed="10"/>
        <rFont val="Arial"/>
        <family val="2"/>
        <charset val="161"/>
      </rPr>
      <t>H</t>
    </r>
    <r>
      <rPr>
        <b/>
        <sz val="12"/>
        <color indexed="43"/>
        <rFont val="Arial"/>
        <family val="2"/>
      </rPr>
      <t>–CH–C</t>
    </r>
    <r>
      <rPr>
        <b/>
        <sz val="12"/>
        <color indexed="50"/>
        <rFont val="Arial"/>
        <family val="2"/>
        <charset val="161"/>
      </rPr>
      <t>H</t>
    </r>
    <r>
      <rPr>
        <b/>
        <vertAlign val="subscript"/>
        <sz val="12"/>
        <color indexed="50"/>
        <rFont val="Arial"/>
        <family val="2"/>
        <charset val="161"/>
      </rPr>
      <t>2</t>
    </r>
    <r>
      <rPr>
        <b/>
        <sz val="12"/>
        <color indexed="43"/>
        <rFont val="Arial"/>
        <family val="2"/>
      </rPr>
      <t xml:space="preserve">                                                                      </t>
    </r>
    <r>
      <rPr>
        <b/>
        <sz val="12"/>
        <color indexed="10"/>
        <rFont val="Arial"/>
        <family val="2"/>
        <charset val="161"/>
      </rPr>
      <t>+</t>
    </r>
    <r>
      <rPr>
        <b/>
        <sz val="12"/>
        <color indexed="43"/>
        <rFont val="Arial"/>
        <family val="2"/>
      </rPr>
      <t xml:space="preserve">  </t>
    </r>
    <r>
      <rPr>
        <b/>
        <sz val="12"/>
        <color indexed="44"/>
        <rFont val="Arial"/>
        <family val="2"/>
        <charset val="161"/>
      </rPr>
      <t>H</t>
    </r>
    <r>
      <rPr>
        <b/>
        <vertAlign val="subscript"/>
        <sz val="12"/>
        <color indexed="44"/>
        <rFont val="Arial"/>
        <family val="2"/>
        <charset val="161"/>
      </rPr>
      <t>2</t>
    </r>
    <r>
      <rPr>
        <b/>
        <sz val="12"/>
        <color indexed="44"/>
        <rFont val="Arial"/>
        <family val="2"/>
        <charset val="161"/>
      </rPr>
      <t>O</t>
    </r>
    <r>
      <rPr>
        <b/>
        <sz val="12"/>
        <color indexed="43"/>
        <rFont val="Arial"/>
        <family val="2"/>
      </rPr>
      <t xml:space="preserve">                              
           </t>
    </r>
    <r>
      <rPr>
        <b/>
        <vertAlign val="subscript"/>
        <sz val="12"/>
        <color indexed="43"/>
        <rFont val="Arial"/>
        <family val="2"/>
        <charset val="161"/>
      </rPr>
      <t xml:space="preserve">       </t>
    </r>
    <r>
      <rPr>
        <b/>
        <sz val="12"/>
        <color indexed="10"/>
        <rFont val="Arial"/>
        <family val="2"/>
        <charset val="161"/>
      </rPr>
      <t>H</t>
    </r>
    <r>
      <rPr>
        <b/>
        <sz val="12"/>
        <color indexed="44"/>
        <rFont val="Arial"/>
        <family val="2"/>
        <charset val="161"/>
      </rPr>
      <t xml:space="preserve"> </t>
    </r>
    <r>
      <rPr>
        <b/>
        <vertAlign val="subscript"/>
        <sz val="12"/>
        <color indexed="44"/>
        <rFont val="Arial"/>
        <family val="2"/>
        <charset val="161"/>
      </rPr>
      <t xml:space="preserve">      </t>
    </r>
    <r>
      <rPr>
        <b/>
        <sz val="12"/>
        <color indexed="44"/>
        <rFont val="Arial"/>
        <family val="2"/>
        <charset val="161"/>
      </rPr>
      <t>OH</t>
    </r>
    <r>
      <rPr>
        <b/>
        <vertAlign val="subscript"/>
        <sz val="12"/>
        <color indexed="44"/>
        <rFont val="Arial"/>
        <family val="2"/>
        <charset val="161"/>
      </rPr>
      <t xml:space="preserve">   </t>
    </r>
    <r>
      <rPr>
        <b/>
        <sz val="12"/>
        <color indexed="50"/>
        <rFont val="Arial"/>
        <family val="2"/>
        <charset val="161"/>
      </rPr>
      <t>H</t>
    </r>
    <r>
      <rPr>
        <b/>
        <sz val="12"/>
        <color indexed="43"/>
        <rFont val="Arial"/>
        <family val="2"/>
      </rPr>
      <t xml:space="preserve">
        2-ΒΟΥΤΑΝΟΛΗ                                       CH</t>
    </r>
    <r>
      <rPr>
        <b/>
        <vertAlign val="subscript"/>
        <sz val="12"/>
        <color indexed="43"/>
        <rFont val="Arial"/>
        <family val="2"/>
      </rPr>
      <t>3</t>
    </r>
    <r>
      <rPr>
        <b/>
        <sz val="12"/>
        <color indexed="43"/>
        <rFont val="Arial"/>
        <family val="2"/>
      </rPr>
      <t>–C</t>
    </r>
    <r>
      <rPr>
        <b/>
        <sz val="12"/>
        <color indexed="10"/>
        <rFont val="Arial"/>
        <family val="2"/>
        <charset val="161"/>
      </rPr>
      <t>H</t>
    </r>
    <r>
      <rPr>
        <b/>
        <sz val="12"/>
        <color indexed="43"/>
        <rFont val="Arial"/>
        <family val="2"/>
      </rPr>
      <t>=CH–C</t>
    </r>
    <r>
      <rPr>
        <b/>
        <sz val="12"/>
        <color indexed="50"/>
        <rFont val="Arial"/>
        <family val="2"/>
        <charset val="161"/>
      </rPr>
      <t>H</t>
    </r>
    <r>
      <rPr>
        <b/>
        <vertAlign val="subscript"/>
        <sz val="12"/>
        <color indexed="50"/>
        <rFont val="Arial"/>
        <family val="2"/>
        <charset val="161"/>
      </rPr>
      <t>3</t>
    </r>
    <r>
      <rPr>
        <b/>
        <sz val="12"/>
        <color indexed="43"/>
        <rFont val="Arial"/>
        <family val="2"/>
      </rPr>
      <t xml:space="preserve"> 
                                                                                 2-ΒΟΥΤΕΝΙΟ </t>
    </r>
  </si>
  <si>
    <r>
      <t xml:space="preserve">Για την κορεσμένη μονοσθενή αλκοόλη </t>
    </r>
    <r>
      <rPr>
        <b/>
        <sz val="10"/>
        <color indexed="52"/>
        <rFont val="Arial"/>
        <family val="2"/>
        <charset val="161"/>
      </rPr>
      <t>Β,</t>
    </r>
    <r>
      <rPr>
        <sz val="10"/>
        <color indexed="43"/>
        <rFont val="Arial"/>
        <family val="2"/>
        <charset val="161"/>
      </rPr>
      <t xml:space="preserve"> υπάρχει </t>
    </r>
    <r>
      <rPr>
        <b/>
        <sz val="10"/>
        <color indexed="52"/>
        <rFont val="Arial"/>
        <family val="2"/>
        <charset val="161"/>
      </rPr>
      <t>μόνο μια</t>
    </r>
    <r>
      <rPr>
        <sz val="10"/>
        <color indexed="43"/>
        <rFont val="Arial"/>
        <family val="2"/>
        <charset val="161"/>
      </rPr>
      <t xml:space="preserve"> συντακτικά ισομερής έ-νωση </t>
    </r>
    <r>
      <rPr>
        <b/>
        <sz val="10"/>
        <color indexed="52"/>
        <rFont val="Arial"/>
        <family val="2"/>
        <charset val="161"/>
      </rPr>
      <t>Γ.</t>
    </r>
    <r>
      <rPr>
        <sz val="10"/>
        <color indexed="43"/>
        <rFont val="Arial"/>
        <family val="2"/>
        <charset val="161"/>
      </rPr>
      <t xml:space="preserve"> Αν η </t>
    </r>
    <r>
      <rPr>
        <b/>
        <sz val="10"/>
        <color rgb="FFFF9900"/>
        <rFont val="Arial"/>
        <family val="2"/>
        <charset val="161"/>
      </rPr>
      <t>Β</t>
    </r>
    <r>
      <rPr>
        <sz val="10"/>
        <color indexed="43"/>
        <rFont val="Arial"/>
        <family val="2"/>
        <charset val="161"/>
      </rPr>
      <t xml:space="preserve"> έχει με την ένωση </t>
    </r>
    <r>
      <rPr>
        <b/>
        <sz val="10"/>
        <color rgb="FFFF9900"/>
        <rFont val="Arial"/>
        <family val="2"/>
        <charset val="161"/>
      </rPr>
      <t>Γ</t>
    </r>
    <r>
      <rPr>
        <sz val="10"/>
        <color indexed="43"/>
        <rFont val="Arial"/>
        <family val="2"/>
        <charset val="161"/>
      </rPr>
      <t xml:space="preserve"> σχέση συντακτικής ισομέρειας </t>
    </r>
    <r>
      <rPr>
        <b/>
        <sz val="10"/>
        <color indexed="52"/>
        <rFont val="Arial"/>
        <family val="2"/>
        <charset val="161"/>
      </rPr>
      <t>ομόλογης σειράς,</t>
    </r>
    <r>
      <rPr>
        <b/>
        <sz val="10"/>
        <color indexed="43"/>
        <rFont val="Arial"/>
        <family val="2"/>
      </rPr>
      <t xml:space="preserve"> </t>
    </r>
    <r>
      <rPr>
        <sz val="10"/>
        <color indexed="43"/>
        <rFont val="Arial"/>
        <family val="2"/>
        <charset val="161"/>
      </rPr>
      <t>τότε</t>
    </r>
    <r>
      <rPr>
        <b/>
        <sz val="10"/>
        <color indexed="43"/>
        <rFont val="Arial"/>
        <family val="2"/>
      </rPr>
      <t xml:space="preserve"> α</t>
    </r>
    <r>
      <rPr>
        <sz val="10"/>
        <color indexed="43"/>
        <rFont val="Arial"/>
        <family val="2"/>
        <charset val="161"/>
      </rPr>
      <t xml:space="preserve">πό την οξείδωση της </t>
    </r>
    <r>
      <rPr>
        <b/>
        <sz val="10"/>
        <color indexed="52"/>
        <rFont val="Arial"/>
        <family val="2"/>
        <charset val="161"/>
      </rPr>
      <t>Β</t>
    </r>
    <r>
      <rPr>
        <sz val="10"/>
        <color indexed="43"/>
        <rFont val="Arial"/>
        <family val="2"/>
        <charset val="161"/>
      </rPr>
      <t xml:space="preserve"> μπορεί να σχηματιστεί η </t>
    </r>
    <r>
      <rPr>
        <b/>
        <sz val="10"/>
        <color indexed="52"/>
        <rFont val="Arial"/>
        <family val="2"/>
        <charset val="161"/>
      </rPr>
      <t>καρβονυλική</t>
    </r>
    <r>
      <rPr>
        <sz val="10"/>
        <color indexed="43"/>
        <rFont val="Arial"/>
        <family val="2"/>
        <charset val="161"/>
      </rPr>
      <t xml:space="preserve"> ένωση </t>
    </r>
    <r>
      <rPr>
        <b/>
        <sz val="10"/>
        <color indexed="52"/>
        <rFont val="Arial"/>
        <family val="2"/>
        <charset val="161"/>
      </rPr>
      <t>Δ,</t>
    </r>
    <r>
      <rPr>
        <b/>
        <sz val="10"/>
        <color indexed="43"/>
        <rFont val="Arial"/>
        <family val="2"/>
      </rPr>
      <t xml:space="preserve"> </t>
    </r>
    <r>
      <rPr>
        <sz val="10"/>
        <color indexed="43"/>
        <rFont val="Arial"/>
        <family val="2"/>
        <charset val="161"/>
      </rPr>
      <t xml:space="preserve">που ονομάζεται... </t>
    </r>
  </si>
  <si>
    <r>
      <t>Υπενθυμίζεται</t>
    </r>
    <r>
      <rPr>
        <sz val="10"/>
        <color indexed="43"/>
        <rFont val="Arial"/>
        <family val="2"/>
        <charset val="161"/>
      </rPr>
      <t xml:space="preserve"> ότι μια μονοσθενής αλκοόλη χαρακτηρίζεται ως </t>
    </r>
    <r>
      <rPr>
        <b/>
        <sz val="10"/>
        <color indexed="52"/>
        <rFont val="Arial"/>
        <family val="2"/>
        <charset val="161"/>
      </rPr>
      <t>Ιταγής (πρωτοταγής),</t>
    </r>
    <r>
      <rPr>
        <sz val="10"/>
        <color indexed="43"/>
        <rFont val="Arial"/>
        <family val="2"/>
        <charset val="161"/>
      </rPr>
      <t xml:space="preserve"> όταν το άτομο C, προς το οποίο συνδέεται η ΧΟ της αλκοόλης, είναι</t>
    </r>
    <r>
      <rPr>
        <b/>
        <sz val="10"/>
        <color indexed="43"/>
        <rFont val="Arial"/>
        <family val="2"/>
      </rPr>
      <t xml:space="preserve"> </t>
    </r>
    <r>
      <rPr>
        <b/>
        <sz val="10"/>
        <color indexed="52"/>
        <rFont val="Arial"/>
        <family val="2"/>
        <charset val="161"/>
      </rPr>
      <t>Ιταγές (πρωτοταγές)</t>
    </r>
    <r>
      <rPr>
        <sz val="10"/>
        <color indexed="43"/>
        <rFont val="Arial"/>
        <family val="2"/>
        <charset val="161"/>
      </rPr>
      <t xml:space="preserve"> δηλαδή είναι ενωμένο μέσα στο μόριο της αλκοόλης, με </t>
    </r>
    <r>
      <rPr>
        <b/>
        <sz val="10"/>
        <color indexed="52"/>
        <rFont val="Arial"/>
        <family val="2"/>
        <charset val="161"/>
      </rPr>
      <t>ένα</t>
    </r>
    <r>
      <rPr>
        <sz val="10"/>
        <color indexed="43"/>
        <rFont val="Arial"/>
        <family val="2"/>
        <charset val="161"/>
      </rPr>
      <t xml:space="preserve"> μόνο άλλο άτομο C.
Αυτό συμβαίνει για παράδειγμα στην περίπτωση της </t>
    </r>
    <r>
      <rPr>
        <b/>
        <sz val="10"/>
        <color indexed="52"/>
        <rFont val="Arial"/>
        <family val="2"/>
        <charset val="161"/>
      </rPr>
      <t>1-προπανόλης,</t>
    </r>
    <r>
      <rPr>
        <sz val="10"/>
        <color indexed="43"/>
        <rFont val="Arial"/>
        <family val="2"/>
        <charset val="161"/>
      </rPr>
      <t xml:space="preserve"> όπως φαίνεται και από το συντακτικό τύπο της...</t>
    </r>
  </si>
  <si>
    <r>
      <t xml:space="preserve">Κατ' ανάλογο τρόπο μια μονοσθενής αλκοόλη χαρακτηρίζεται ως </t>
    </r>
    <r>
      <rPr>
        <b/>
        <sz val="10"/>
        <color indexed="52"/>
        <rFont val="Arial"/>
        <family val="2"/>
        <charset val="161"/>
      </rPr>
      <t>ΙΙταγής,</t>
    </r>
    <r>
      <rPr>
        <sz val="10"/>
        <color indexed="43"/>
        <rFont val="Arial"/>
        <family val="2"/>
        <charset val="161"/>
      </rPr>
      <t xml:space="preserve"> όταν το άτομο C προς το οποίο συνδέεται η ΧΟ του μορίου της αλκοόλης, είναι </t>
    </r>
    <r>
      <rPr>
        <b/>
        <sz val="10"/>
        <color indexed="52"/>
        <rFont val="Arial"/>
        <family val="2"/>
        <charset val="161"/>
      </rPr>
      <t>ΙΙταγές,</t>
    </r>
    <r>
      <rPr>
        <b/>
        <sz val="10"/>
        <color indexed="43"/>
        <rFont val="Arial"/>
        <family val="2"/>
      </rPr>
      <t xml:space="preserve"> </t>
    </r>
    <r>
      <rPr>
        <sz val="10"/>
        <color indexed="43"/>
        <rFont val="Arial"/>
        <family val="2"/>
        <charset val="161"/>
      </rPr>
      <t xml:space="preserve">δηλαδή είναι ενωμένο μέσα στο μόριο, με άλλα </t>
    </r>
    <r>
      <rPr>
        <b/>
        <sz val="10"/>
        <color indexed="52"/>
        <rFont val="Arial"/>
        <family val="2"/>
        <charset val="161"/>
      </rPr>
      <t>δυο</t>
    </r>
    <r>
      <rPr>
        <sz val="10"/>
        <color indexed="43"/>
        <rFont val="Arial"/>
        <family val="2"/>
        <charset val="161"/>
      </rPr>
      <t xml:space="preserve"> άτομα C. Τέτοια αλκοόλη είναι π.χ. η </t>
    </r>
    <r>
      <rPr>
        <b/>
        <sz val="10"/>
        <color indexed="52"/>
        <rFont val="Arial"/>
        <family val="2"/>
        <charset val="161"/>
      </rPr>
      <t>3-πεντανόλη</t>
    </r>
    <r>
      <rPr>
        <sz val="10"/>
        <color indexed="43"/>
        <rFont val="Arial"/>
        <family val="2"/>
        <charset val="161"/>
      </rPr>
      <t xml:space="preserve"> με συντακτικό τύπο...</t>
    </r>
  </si>
  <si>
    <r>
      <t xml:space="preserve">Προφανώς όταν σε μια μονοσθενή αλκοόλη το άτομο C προς το οποίο συνδέεται η ΧΟ του μορίου της αλκοόλης, είναι </t>
    </r>
    <r>
      <rPr>
        <b/>
        <sz val="10"/>
        <color indexed="52"/>
        <rFont val="Arial"/>
        <family val="2"/>
        <charset val="161"/>
      </rPr>
      <t>ΙΙΙταγές,</t>
    </r>
    <r>
      <rPr>
        <sz val="10"/>
        <color indexed="52"/>
        <rFont val="Arial"/>
        <family val="2"/>
        <charset val="161"/>
      </rPr>
      <t xml:space="preserve"> </t>
    </r>
    <r>
      <rPr>
        <sz val="10"/>
        <color indexed="43"/>
        <rFont val="Arial"/>
        <family val="2"/>
        <charset val="161"/>
      </rPr>
      <t xml:space="preserve">δηλαδή είναι μέσα στο μόριο ενωμένο με άλλα </t>
    </r>
    <r>
      <rPr>
        <b/>
        <sz val="10"/>
        <color indexed="52"/>
        <rFont val="Arial"/>
        <family val="2"/>
        <charset val="161"/>
      </rPr>
      <t>τρία</t>
    </r>
    <r>
      <rPr>
        <sz val="10"/>
        <color indexed="43"/>
        <rFont val="Arial"/>
        <family val="2"/>
        <charset val="161"/>
      </rPr>
      <t xml:space="preserve"> άτομα C, η αλκοόλη θα χαρακτηρίζεται ως </t>
    </r>
    <r>
      <rPr>
        <b/>
        <sz val="10"/>
        <color indexed="52"/>
        <rFont val="Arial"/>
        <family val="2"/>
        <charset val="161"/>
      </rPr>
      <t>ΙΙΙταγής.</t>
    </r>
    <r>
      <rPr>
        <sz val="10"/>
        <color indexed="43"/>
        <rFont val="Arial"/>
        <family val="2"/>
        <charset val="161"/>
      </rPr>
      <t xml:space="preserve"> Παράδειγμα τέτοιας αλκοόλης είναι η </t>
    </r>
    <r>
      <rPr>
        <b/>
        <sz val="10"/>
        <color indexed="52"/>
        <rFont val="Arial"/>
        <family val="2"/>
        <charset val="161"/>
      </rPr>
      <t>μέθυλο-2-προπανόλη</t>
    </r>
    <r>
      <rPr>
        <sz val="10"/>
        <color indexed="43"/>
        <rFont val="Arial"/>
        <family val="2"/>
        <charset val="161"/>
      </rPr>
      <t xml:space="preserve"> ή αλλιώς </t>
    </r>
    <r>
      <rPr>
        <b/>
        <sz val="10"/>
        <color indexed="52"/>
        <rFont val="Arial"/>
        <family val="2"/>
        <charset val="161"/>
      </rPr>
      <t>τριτοταγής βουτυλική αλκοόλη</t>
    </r>
    <r>
      <rPr>
        <b/>
        <sz val="10"/>
        <color indexed="43"/>
        <rFont val="Arial"/>
        <family val="2"/>
      </rPr>
      <t xml:space="preserve"> </t>
    </r>
    <r>
      <rPr>
        <sz val="10"/>
        <color indexed="43"/>
        <rFont val="Arial"/>
        <family val="2"/>
      </rPr>
      <t>με συντακτικό τύπο...</t>
    </r>
    <r>
      <rPr>
        <sz val="10"/>
        <color indexed="43"/>
        <rFont val="Arial"/>
        <family val="2"/>
        <charset val="161"/>
      </rPr>
      <t xml:space="preserve"> </t>
    </r>
  </si>
  <si>
    <r>
      <t xml:space="preserve">Όπως γνωρίζεις ότι ένα </t>
    </r>
    <r>
      <rPr>
        <b/>
        <sz val="10"/>
        <color indexed="52"/>
        <rFont val="Arial"/>
        <family val="2"/>
        <charset val="161"/>
      </rPr>
      <t>άλας</t>
    </r>
    <r>
      <rPr>
        <sz val="10"/>
        <color indexed="43"/>
        <rFont val="Arial"/>
        <family val="2"/>
      </rPr>
      <t xml:space="preserve"> είναι το </t>
    </r>
    <r>
      <rPr>
        <b/>
        <sz val="10"/>
        <color indexed="52"/>
        <rFont val="Arial"/>
        <family val="2"/>
        <charset val="161"/>
      </rPr>
      <t>"παιδί"</t>
    </r>
    <r>
      <rPr>
        <sz val="10"/>
        <color indexed="43"/>
        <rFont val="Arial"/>
        <family val="2"/>
      </rPr>
      <t xml:space="preserve"> που γεννιέται από την αντίδραση ανάμεσα σε ένα </t>
    </r>
    <r>
      <rPr>
        <b/>
        <sz val="10"/>
        <color indexed="52"/>
        <rFont val="Arial"/>
        <family val="2"/>
        <charset val="161"/>
      </rPr>
      <t>οξύ</t>
    </r>
    <r>
      <rPr>
        <sz val="10"/>
        <color indexed="43"/>
        <rFont val="Arial"/>
        <family val="2"/>
      </rPr>
      <t xml:space="preserve"> και μια </t>
    </r>
    <r>
      <rPr>
        <b/>
        <sz val="10"/>
        <color indexed="52"/>
        <rFont val="Arial"/>
        <family val="2"/>
        <charset val="161"/>
      </rPr>
      <t xml:space="preserve">βάση </t>
    </r>
    <r>
      <rPr>
        <b/>
        <sz val="10"/>
        <color rgb="FFFF0000"/>
        <rFont val="Arial"/>
        <family val="2"/>
        <charset val="161"/>
      </rPr>
      <t>(εξουδετέρωση),</t>
    </r>
    <r>
      <rPr>
        <sz val="10"/>
        <color indexed="43"/>
        <rFont val="Arial"/>
        <family val="2"/>
      </rPr>
      <t xml:space="preserve"> έτσι πρέπει να ξέρεις ότι από την αλληλεπίδραση ενός</t>
    </r>
    <r>
      <rPr>
        <b/>
        <sz val="10"/>
        <color indexed="43"/>
        <rFont val="Arial"/>
        <family val="2"/>
      </rPr>
      <t xml:space="preserve"> </t>
    </r>
    <r>
      <rPr>
        <b/>
        <sz val="10"/>
        <color indexed="52"/>
        <rFont val="Arial"/>
        <family val="2"/>
        <charset val="161"/>
      </rPr>
      <t>οξέος</t>
    </r>
    <r>
      <rPr>
        <sz val="10"/>
        <color indexed="43"/>
        <rFont val="Arial"/>
        <family val="2"/>
      </rPr>
      <t xml:space="preserve"> με μια </t>
    </r>
    <r>
      <rPr>
        <b/>
        <sz val="10"/>
        <color indexed="52"/>
        <rFont val="Arial"/>
        <family val="2"/>
        <charset val="161"/>
      </rPr>
      <t>αλκοόλη</t>
    </r>
    <r>
      <rPr>
        <sz val="10"/>
        <color indexed="43"/>
        <rFont val="Arial"/>
        <family val="2"/>
      </rPr>
      <t xml:space="preserve"> γεννιέται ένας </t>
    </r>
    <r>
      <rPr>
        <b/>
        <sz val="10"/>
        <color indexed="52"/>
        <rFont val="Arial"/>
        <family val="2"/>
        <charset val="161"/>
      </rPr>
      <t>εστέρας</t>
    </r>
    <r>
      <rPr>
        <b/>
        <sz val="10"/>
        <color rgb="FFFF0000"/>
        <rFont val="Arial"/>
        <family val="2"/>
        <charset val="161"/>
      </rPr>
      <t xml:space="preserve"> (εστεροποίηση),</t>
    </r>
    <r>
      <rPr>
        <b/>
        <sz val="10"/>
        <color indexed="43"/>
        <rFont val="Arial"/>
        <family val="2"/>
      </rPr>
      <t xml:space="preserve"> </t>
    </r>
    <r>
      <rPr>
        <sz val="10"/>
        <color indexed="43"/>
        <rFont val="Arial"/>
        <family val="2"/>
      </rPr>
      <t xml:space="preserve">ενώ ταυτόχρονα σχηματίζεται και νερό, όπως άλλωστε συμβαίνει και κατά την αντίδραση της εξουδετέρωσης. Να σημειωθεί  παρόλα αυτά ότι οι δυο αυτές αντιδράσεις είναι πολύ διαφορετικές μεταξύ τους. Παρακάτω δίνεται η χημική εξί-σωση της αντίδρασης εστεροποίησης του </t>
    </r>
    <r>
      <rPr>
        <b/>
        <sz val="10"/>
        <color indexed="52"/>
        <rFont val="Arial"/>
        <family val="2"/>
        <charset val="161"/>
      </rPr>
      <t>αιθανικού οξέος,</t>
    </r>
    <r>
      <rPr>
        <sz val="10"/>
        <color indexed="43"/>
        <rFont val="Arial"/>
        <family val="2"/>
      </rPr>
      <t xml:space="preserve"> με χημικό τύπο</t>
    </r>
    <r>
      <rPr>
        <b/>
        <sz val="10"/>
        <color indexed="43"/>
        <rFont val="Arial"/>
        <family val="2"/>
      </rPr>
      <t xml:space="preserve"> </t>
    </r>
    <r>
      <rPr>
        <b/>
        <sz val="10"/>
        <color indexed="52"/>
        <rFont val="Arial"/>
        <family val="2"/>
        <charset val="161"/>
      </rPr>
      <t>CH</t>
    </r>
    <r>
      <rPr>
        <b/>
        <vertAlign val="subscript"/>
        <sz val="10"/>
        <color indexed="52"/>
        <rFont val="Arial"/>
        <family val="2"/>
        <charset val="161"/>
      </rPr>
      <t>3</t>
    </r>
    <r>
      <rPr>
        <b/>
        <sz val="10"/>
        <color indexed="52"/>
        <rFont val="Arial"/>
        <family val="2"/>
        <charset val="161"/>
      </rPr>
      <t>–COOH,</t>
    </r>
    <r>
      <rPr>
        <b/>
        <sz val="10"/>
        <color indexed="43"/>
        <rFont val="Arial"/>
        <family val="2"/>
      </rPr>
      <t xml:space="preserve"> </t>
    </r>
    <r>
      <rPr>
        <sz val="10"/>
        <color indexed="43"/>
        <rFont val="Arial"/>
        <family val="2"/>
      </rPr>
      <t xml:space="preserve">με τη  </t>
    </r>
    <r>
      <rPr>
        <b/>
        <sz val="10"/>
        <color indexed="52"/>
        <rFont val="Arial"/>
        <family val="2"/>
        <charset val="161"/>
      </rPr>
      <t>2-προπανόλη</t>
    </r>
    <r>
      <rPr>
        <b/>
        <sz val="10"/>
        <color indexed="43"/>
        <rFont val="Arial"/>
        <family val="2"/>
      </rPr>
      <t xml:space="preserve">, </t>
    </r>
    <r>
      <rPr>
        <sz val="10"/>
        <color indexed="43"/>
        <rFont val="Arial"/>
        <family val="2"/>
      </rPr>
      <t xml:space="preserve">που έχει χημικό τύπο </t>
    </r>
    <r>
      <rPr>
        <b/>
        <sz val="10"/>
        <color indexed="52"/>
        <rFont val="Arial"/>
        <family val="2"/>
        <charset val="161"/>
      </rPr>
      <t>CH</t>
    </r>
    <r>
      <rPr>
        <b/>
        <vertAlign val="subscript"/>
        <sz val="10"/>
        <color indexed="52"/>
        <rFont val="Arial"/>
        <family val="2"/>
        <charset val="161"/>
      </rPr>
      <t>3</t>
    </r>
    <r>
      <rPr>
        <b/>
        <sz val="10"/>
        <color indexed="52"/>
        <rFont val="Arial"/>
        <family val="2"/>
        <charset val="161"/>
      </rPr>
      <t>–CH–CH</t>
    </r>
    <r>
      <rPr>
        <b/>
        <vertAlign val="subscript"/>
        <sz val="10"/>
        <color indexed="52"/>
        <rFont val="Arial"/>
        <family val="2"/>
        <charset val="161"/>
      </rPr>
      <t>3</t>
    </r>
    <r>
      <rPr>
        <b/>
        <sz val="10"/>
        <color indexed="52"/>
        <rFont val="Arial"/>
        <family val="2"/>
        <charset val="161"/>
      </rPr>
      <t>.</t>
    </r>
    <r>
      <rPr>
        <sz val="10"/>
        <color indexed="52"/>
        <rFont val="Arial"/>
        <family val="2"/>
        <charset val="161"/>
      </rPr>
      <t xml:space="preserve">
                                                            </t>
    </r>
    <r>
      <rPr>
        <b/>
        <sz val="10"/>
        <color indexed="52"/>
        <rFont val="Arial"/>
        <family val="2"/>
        <charset val="161"/>
      </rPr>
      <t>OH</t>
    </r>
    <r>
      <rPr>
        <sz val="10"/>
        <color indexed="52"/>
        <rFont val="Arial"/>
        <family val="2"/>
        <charset val="161"/>
      </rPr>
      <t xml:space="preserve">  </t>
    </r>
    <r>
      <rPr>
        <sz val="10"/>
        <color indexed="43"/>
        <rFont val="Arial"/>
        <family val="2"/>
      </rPr>
      <t xml:space="preserve"> </t>
    </r>
  </si>
  <si>
    <t>Το τμήμα του μορίου του οξέος που έχει επισημανθεί με πορτοκαλί χρώμα και το τμήμα από το μόριο της αλκοόλης που έχει χρωματισθεί με γαλάζιο χρώμα, συνδέονται μεταξύ τους για να σχηματιστεί έτσι το μόριο του αντίστοιχου εστέρα. Οι χρωματικές επισημάνσεις γίνονται για να φαίνεται ποιο μέρος από το μόριο του εστέρα προέρχεται από το οξύ και ποιο από την αλκοόλη.</t>
  </si>
  <si>
    <r>
      <t xml:space="preserve">Από τα παραπάνω γίνεται φανερό, ότι από την προσεκτική παρατήρηση του συντακτικού τύπου ενός εστέρα, είναι εύκολο να καταλάβουμε την "καταγωγή" του. Έτσι, αν ο εστέρας αποδοθεί γενικά με τον τύπο </t>
    </r>
    <r>
      <rPr>
        <b/>
        <sz val="10"/>
        <color indexed="52"/>
        <rFont val="Arial"/>
        <family val="2"/>
        <charset val="161"/>
      </rPr>
      <t>RCOOR΄,</t>
    </r>
    <r>
      <rPr>
        <sz val="10"/>
        <color indexed="43"/>
        <rFont val="Arial"/>
        <family val="2"/>
        <charset val="161"/>
      </rPr>
      <t xml:space="preserve"> θα ισχύει…</t>
    </r>
  </si>
  <si>
    <t xml:space="preserve">Όλες οι αλκοόλες δεν παρουσιάζουν την ίδια συμπεριφορά απέναντι στους οξειδωτικούς παράγοντες. </t>
  </si>
  <si>
    <r>
      <t xml:space="preserve">Ιδιαίτερη περίπτωση αποτελεί η </t>
    </r>
    <r>
      <rPr>
        <b/>
        <sz val="10"/>
        <color indexed="52"/>
        <rFont val="Arial"/>
        <family val="2"/>
        <charset val="161"/>
      </rPr>
      <t>μεθανόλη,</t>
    </r>
    <r>
      <rPr>
        <sz val="10"/>
        <color indexed="43"/>
        <rFont val="Arial"/>
        <family val="2"/>
      </rPr>
      <t xml:space="preserve"> της οποίας η οξείδωση ολοκληρώνεται σε τρία στάδια, αφού το σχηματιζόμενο κατά το 2ο στάδιο οξείδωσής της, </t>
    </r>
    <r>
      <rPr>
        <b/>
        <sz val="10"/>
        <color indexed="52"/>
        <rFont val="Arial"/>
        <family val="2"/>
        <charset val="161"/>
      </rPr>
      <t>μεθανικό οξύ,</t>
    </r>
    <r>
      <rPr>
        <sz val="10"/>
        <color indexed="43"/>
        <rFont val="Arial"/>
        <family val="2"/>
      </rPr>
      <t xml:space="preserve"> οξειδώνεται παραπέρα, σε </t>
    </r>
    <r>
      <rPr>
        <b/>
        <sz val="10"/>
        <color indexed="52"/>
        <rFont val="Arial"/>
        <family val="2"/>
        <charset val="161"/>
      </rPr>
      <t>διοξείδιο του άνθρακα,</t>
    </r>
    <r>
      <rPr>
        <b/>
        <sz val="10"/>
        <color indexed="43"/>
        <rFont val="Arial"/>
        <family val="2"/>
      </rPr>
      <t xml:space="preserve"> </t>
    </r>
    <r>
      <rPr>
        <sz val="10"/>
        <color indexed="43"/>
        <rFont val="Arial"/>
        <family val="2"/>
      </rPr>
      <t xml:space="preserve">(το μεθανικό οξύ είναι το μόνο από τα μονοκαρβονικά οξέα που εμφανίζει αναγωγικές ιδιότητες και άρα μπορεί να οξειδωθεί). Για την οξείδωση της μεθανόλης λοιπόν έχουμε τα παρακάτω. </t>
    </r>
  </si>
  <si>
    <r>
      <t>Οι</t>
    </r>
    <r>
      <rPr>
        <b/>
        <sz val="10"/>
        <color indexed="43"/>
        <rFont val="Arial"/>
        <family val="2"/>
      </rPr>
      <t xml:space="preserve"> </t>
    </r>
    <r>
      <rPr>
        <b/>
        <sz val="10"/>
        <color indexed="53"/>
        <rFont val="Arial"/>
        <family val="2"/>
        <charset val="161"/>
      </rPr>
      <t>ΙΙταγείς αλκοόλες οξειδώνονται σε ένα στάδιο,</t>
    </r>
    <r>
      <rPr>
        <sz val="10"/>
        <color indexed="43"/>
        <rFont val="Arial"/>
        <family val="2"/>
        <charset val="161"/>
      </rPr>
      <t xml:space="preserve"> προς την αντίστοιχη καρβονυλική ένωση, η οποία στην περίπτωση των ΙΙταγών αλκοολών είναι μια </t>
    </r>
    <r>
      <rPr>
        <b/>
        <sz val="10"/>
        <color indexed="52"/>
        <rFont val="Arial"/>
        <family val="2"/>
        <charset val="161"/>
      </rPr>
      <t>κετόνη.</t>
    </r>
    <r>
      <rPr>
        <b/>
        <sz val="10"/>
        <color indexed="43"/>
        <rFont val="Arial"/>
        <family val="2"/>
      </rPr>
      <t xml:space="preserve"> </t>
    </r>
    <r>
      <rPr>
        <sz val="10"/>
        <color indexed="43"/>
        <rFont val="Arial"/>
        <family val="2"/>
        <charset val="161"/>
      </rPr>
      <t xml:space="preserve">Οι κετόνες δεν οξειδώνονται παραπέρα, σε αντίθεση με τις αλδεΰδες, οι οποίες πολύ "πρόθυμα" μετατρέπονται στο αντίστοιχο καρ-βονικό οξύ. Τα παραπάνω δείχνονται με την ακόλουθη γενική χημική εξίσωση.  </t>
    </r>
  </si>
  <si>
    <r>
      <t>Τέλος, οι</t>
    </r>
    <r>
      <rPr>
        <b/>
        <sz val="10"/>
        <color indexed="43"/>
        <rFont val="Arial"/>
        <family val="2"/>
      </rPr>
      <t xml:space="preserve"> </t>
    </r>
    <r>
      <rPr>
        <b/>
        <sz val="10"/>
        <color indexed="53"/>
        <rFont val="Arial"/>
        <family val="2"/>
        <charset val="161"/>
      </rPr>
      <t>ΙΙΙταγείς αλκοόλες</t>
    </r>
    <r>
      <rPr>
        <sz val="10"/>
        <color indexed="53"/>
        <rFont val="Arial"/>
        <family val="2"/>
        <charset val="161"/>
      </rPr>
      <t xml:space="preserve"> </t>
    </r>
    <r>
      <rPr>
        <b/>
        <sz val="10"/>
        <color indexed="53"/>
        <rFont val="Arial"/>
        <family val="2"/>
        <charset val="161"/>
      </rPr>
      <t>δεν οξειδώνονται</t>
    </r>
    <r>
      <rPr>
        <b/>
        <sz val="10"/>
        <color indexed="43"/>
        <rFont val="Arial"/>
        <family val="2"/>
      </rPr>
      <t xml:space="preserve"> </t>
    </r>
    <r>
      <rPr>
        <sz val="10"/>
        <color indexed="43"/>
        <rFont val="Arial"/>
        <family val="2"/>
        <charset val="161"/>
      </rPr>
      <t>από τα συνηθισμένα οξειδωτικά μέσα, ισχύει δηλαδή και γι' αυτές αυτό που αναφέρθηκε ακριβώς παραπάνω για τις κετόνες. Με την επίδραση όμως, ιδιαίτερα ισχυρών οξειδωτικών μέσων και οι ΙΙΙταγείς αλκοόλες, αλλά και οι κετόνες οξειδώνονται υπό ταυτόχρονη θραύση της ανθρακικής αλυσίδας τους, προς ενώσεις με μικρότερο μήκος ανθρακικής αλυσίδας.</t>
    </r>
  </si>
  <si>
    <r>
      <t xml:space="preserve">Όταν μια ποσότητα αλκοόλης θερμαίνεται παρουσία </t>
    </r>
    <r>
      <rPr>
        <b/>
        <sz val="10"/>
        <color indexed="52"/>
        <rFont val="Arial"/>
        <family val="2"/>
        <charset val="161"/>
      </rPr>
      <t>πυκνού H</t>
    </r>
    <r>
      <rPr>
        <b/>
        <vertAlign val="subscript"/>
        <sz val="10"/>
        <color indexed="52"/>
        <rFont val="Arial"/>
        <family val="2"/>
        <charset val="161"/>
      </rPr>
      <t>2</t>
    </r>
    <r>
      <rPr>
        <b/>
        <sz val="10"/>
        <color indexed="52"/>
        <rFont val="Arial"/>
        <family val="2"/>
        <charset val="161"/>
      </rPr>
      <t>SO</t>
    </r>
    <r>
      <rPr>
        <b/>
        <vertAlign val="subscript"/>
        <sz val="10"/>
        <color indexed="52"/>
        <rFont val="Arial"/>
        <family val="2"/>
        <charset val="161"/>
      </rPr>
      <t>4</t>
    </r>
    <r>
      <rPr>
        <b/>
        <sz val="10"/>
        <color indexed="52"/>
        <rFont val="Arial"/>
        <family val="2"/>
        <charset val="161"/>
      </rPr>
      <t xml:space="preserve"> (ή Al</t>
    </r>
    <r>
      <rPr>
        <b/>
        <vertAlign val="subscript"/>
        <sz val="10"/>
        <color indexed="52"/>
        <rFont val="Arial"/>
        <family val="2"/>
        <charset val="161"/>
      </rPr>
      <t>2</t>
    </r>
    <r>
      <rPr>
        <b/>
        <sz val="10"/>
        <color indexed="52"/>
        <rFont val="Arial"/>
        <family val="2"/>
        <charset val="161"/>
      </rPr>
      <t>O</t>
    </r>
    <r>
      <rPr>
        <b/>
        <vertAlign val="subscript"/>
        <sz val="10"/>
        <color indexed="52"/>
        <rFont val="Arial"/>
        <family val="2"/>
        <charset val="161"/>
      </rPr>
      <t>3</t>
    </r>
    <r>
      <rPr>
        <b/>
        <sz val="10"/>
        <color indexed="52"/>
        <rFont val="Arial"/>
        <family val="2"/>
        <charset val="161"/>
      </rPr>
      <t>),</t>
    </r>
    <r>
      <rPr>
        <sz val="10"/>
        <color indexed="43"/>
        <rFont val="Arial"/>
        <family val="2"/>
        <charset val="161"/>
      </rPr>
      <t xml:space="preserve"> αφυδατώνεται οπότε είναι δυνατόν να σχηματιστεί </t>
    </r>
    <r>
      <rPr>
        <b/>
        <sz val="10"/>
        <color indexed="52"/>
        <rFont val="Arial"/>
        <family val="2"/>
        <charset val="161"/>
      </rPr>
      <t>αλκένιο,</t>
    </r>
    <r>
      <rPr>
        <sz val="10"/>
        <color indexed="43"/>
        <rFont val="Arial"/>
        <family val="2"/>
        <charset val="161"/>
      </rPr>
      <t xml:space="preserve"> ή </t>
    </r>
    <r>
      <rPr>
        <b/>
        <sz val="10"/>
        <color indexed="52"/>
        <rFont val="Arial"/>
        <family val="2"/>
        <charset val="161"/>
      </rPr>
      <t>αιθέρας.</t>
    </r>
  </si>
  <si>
    <r>
      <t xml:space="preserve">Πολλές φορές όμως η αφυδατωση μιας αλκοόλης προς αλκένιο, μπορεί να οδηγήσει στο σχηματισμό </t>
    </r>
    <r>
      <rPr>
        <b/>
        <sz val="10"/>
        <color indexed="52"/>
        <rFont val="Arial"/>
        <family val="2"/>
        <charset val="161"/>
      </rPr>
      <t>μίγματος αλκενίων,</t>
    </r>
    <r>
      <rPr>
        <b/>
        <sz val="10"/>
        <color indexed="43"/>
        <rFont val="Arial"/>
        <family val="2"/>
      </rPr>
      <t xml:space="preserve"> </t>
    </r>
    <r>
      <rPr>
        <sz val="10"/>
        <color indexed="43"/>
        <rFont val="Arial"/>
        <family val="2"/>
        <charset val="161"/>
      </rPr>
      <t>όπως δείχνεται στο παράδειγμα που ακολουθεί. Στις περιπτώσεις αυτές το ένα από τα σχηματιζόμενα αλκένια, λαμβάνεται σε πολύ μεγαλύτερη αναλογία,</t>
    </r>
    <r>
      <rPr>
        <b/>
        <sz val="10"/>
        <color indexed="43"/>
        <rFont val="Arial"/>
        <family val="2"/>
      </rPr>
      <t xml:space="preserve"> </t>
    </r>
    <r>
      <rPr>
        <b/>
        <sz val="10"/>
        <color indexed="43"/>
        <rFont val="Arial"/>
        <family val="2"/>
        <charset val="161"/>
      </rPr>
      <t>(</t>
    </r>
    <r>
      <rPr>
        <b/>
        <sz val="10"/>
        <color indexed="52"/>
        <rFont val="Arial"/>
        <family val="2"/>
        <charset val="161"/>
      </rPr>
      <t>κύριο</t>
    </r>
    <r>
      <rPr>
        <b/>
        <sz val="10"/>
        <color indexed="43"/>
        <rFont val="Arial"/>
        <family val="2"/>
        <charset val="161"/>
      </rPr>
      <t xml:space="preserve"> </t>
    </r>
    <r>
      <rPr>
        <sz val="10"/>
        <color indexed="43"/>
        <rFont val="Arial"/>
        <family val="2"/>
        <charset val="161"/>
      </rPr>
      <t>προϊόν</t>
    </r>
    <r>
      <rPr>
        <b/>
        <sz val="10"/>
        <color indexed="43"/>
        <rFont val="Arial"/>
        <family val="2"/>
        <charset val="161"/>
      </rPr>
      <t>).</t>
    </r>
  </si>
  <si>
    <r>
      <t xml:space="preserve">Για να σχηματιστεί </t>
    </r>
    <r>
      <rPr>
        <b/>
        <sz val="10"/>
        <color indexed="52"/>
        <rFont val="Arial"/>
        <family val="2"/>
        <charset val="161"/>
      </rPr>
      <t>αιθέρας</t>
    </r>
    <r>
      <rPr>
        <sz val="10"/>
        <color indexed="43"/>
        <rFont val="Arial"/>
        <family val="2"/>
        <charset val="161"/>
      </rPr>
      <t xml:space="preserve"> από την αφυδάτωση μιας κορεσμένης μονοσθενούς αλκοόλης, θα πρέπει να θερμανθεί αυτή, παρουσία πυκνού H</t>
    </r>
    <r>
      <rPr>
        <vertAlign val="subscript"/>
        <sz val="10"/>
        <color indexed="43"/>
        <rFont val="Arial"/>
        <family val="2"/>
      </rPr>
      <t>2</t>
    </r>
    <r>
      <rPr>
        <sz val="10"/>
        <color indexed="43"/>
        <rFont val="Arial"/>
        <family val="2"/>
        <charset val="161"/>
      </rPr>
      <t>SO</t>
    </r>
    <r>
      <rPr>
        <vertAlign val="subscript"/>
        <sz val="10"/>
        <color indexed="43"/>
        <rFont val="Arial"/>
        <family val="2"/>
      </rPr>
      <t>4</t>
    </r>
    <r>
      <rPr>
        <sz val="10"/>
        <color indexed="43"/>
        <rFont val="Arial"/>
        <family val="2"/>
        <charset val="161"/>
      </rPr>
      <t xml:space="preserve">, περίπου στους </t>
    </r>
    <r>
      <rPr>
        <b/>
        <sz val="10"/>
        <color indexed="52"/>
        <rFont val="Arial"/>
        <family val="2"/>
        <charset val="161"/>
      </rPr>
      <t>140°C.</t>
    </r>
    <r>
      <rPr>
        <b/>
        <sz val="10"/>
        <color indexed="43"/>
        <rFont val="Arial"/>
        <family val="2"/>
      </rPr>
      <t xml:space="preserve"> </t>
    </r>
  </si>
  <si>
    <r>
      <t xml:space="preserve">Στην περίπτωση που εξετάστηκε αρχικά, όπου η αλκοόλη αφυδατώνεται προς </t>
    </r>
    <r>
      <rPr>
        <b/>
        <sz val="10"/>
        <color indexed="52"/>
        <rFont val="Arial"/>
        <family val="2"/>
        <charset val="161"/>
      </rPr>
      <t>αλκένιο,</t>
    </r>
    <r>
      <rPr>
        <sz val="10"/>
        <color indexed="43"/>
        <rFont val="Arial"/>
        <family val="2"/>
        <charset val="161"/>
      </rPr>
      <t xml:space="preserve"> η απόσπαση του νερού γίνεται </t>
    </r>
    <r>
      <rPr>
        <b/>
        <sz val="10"/>
        <color indexed="16"/>
        <rFont val="Arial"/>
        <family val="2"/>
        <charset val="161"/>
      </rPr>
      <t>ενδομοριακά,</t>
    </r>
    <r>
      <rPr>
        <b/>
        <sz val="10"/>
        <color indexed="43"/>
        <rFont val="Arial"/>
        <family val="2"/>
      </rPr>
      <t xml:space="preserve"> </t>
    </r>
    <r>
      <rPr>
        <sz val="10"/>
        <color indexed="43"/>
        <rFont val="Arial"/>
        <family val="2"/>
        <charset val="161"/>
      </rPr>
      <t xml:space="preserve">δηλαδή το σχηματιζόμενο μόριο νερού, προέρχεται ολόκληρο από ένα μόνο μόριο αλκοόλης, οπότε </t>
    </r>
    <r>
      <rPr>
        <b/>
        <sz val="10"/>
        <color indexed="52"/>
        <rFont val="Arial"/>
        <family val="2"/>
        <charset val="161"/>
      </rPr>
      <t>από ένα μόριο αλκοόλης σχηματίζεται ένα μόριο αλκενίου,</t>
    </r>
    <r>
      <rPr>
        <sz val="10"/>
        <color indexed="43"/>
        <rFont val="Arial"/>
        <family val="2"/>
        <charset val="161"/>
      </rPr>
      <t xml:space="preserve"> του οποίου η ανθρακική αλυσίδα είναι</t>
    </r>
    <r>
      <rPr>
        <b/>
        <sz val="10"/>
        <color indexed="43"/>
        <rFont val="Arial"/>
        <family val="2"/>
      </rPr>
      <t xml:space="preserve"> </t>
    </r>
    <r>
      <rPr>
        <b/>
        <sz val="10"/>
        <color indexed="52"/>
        <rFont val="Arial"/>
        <family val="2"/>
        <charset val="161"/>
      </rPr>
      <t>ίδια</t>
    </r>
    <r>
      <rPr>
        <sz val="10"/>
        <color indexed="43"/>
        <rFont val="Arial"/>
        <family val="2"/>
        <charset val="161"/>
      </rPr>
      <t xml:space="preserve"> με εκείνη του μορίου της αλκοόλης.</t>
    </r>
  </si>
  <si>
    <r>
      <t xml:space="preserve">Για να σχηματίσουμε εύκολα το συντακτικό τύπο του αιθέρα που προκύπτει κατά την αφυδάτωση μιας κορεσμένης μονοσθενούς αλκοόλης, αρκεί να εμφανίσουμε ένα άτομο </t>
    </r>
    <r>
      <rPr>
        <b/>
        <sz val="10"/>
        <color indexed="52"/>
        <rFont val="Arial"/>
        <family val="2"/>
        <charset val="161"/>
      </rPr>
      <t>Ο</t>
    </r>
    <r>
      <rPr>
        <sz val="10"/>
        <color indexed="43"/>
        <rFont val="Arial"/>
        <family val="2"/>
        <charset val="161"/>
      </rPr>
      <t xml:space="preserve"> ενωμένο εκατέρωθεν, με το χαρακτηριστικό αλκύλιο της αλκοόλης που αφυδατώνεται. 
Έτσι από την αφυδάτωση της </t>
    </r>
    <r>
      <rPr>
        <b/>
        <sz val="10"/>
        <color indexed="52"/>
        <rFont val="Arial"/>
        <family val="2"/>
        <charset val="161"/>
      </rPr>
      <t>1-προπανόλης,</t>
    </r>
    <r>
      <rPr>
        <sz val="10"/>
        <color indexed="43"/>
        <rFont val="Arial"/>
        <family val="2"/>
        <charset val="161"/>
      </rPr>
      <t xml:space="preserve"> ο αιθέρας που μπορεί να προκύψει είναι ο </t>
    </r>
    <r>
      <rPr>
        <b/>
        <sz val="10"/>
        <color indexed="52"/>
        <rFont val="Arial"/>
        <family val="2"/>
        <charset val="161"/>
      </rPr>
      <t>διπρόπυλο-αιθέρας,</t>
    </r>
    <r>
      <rPr>
        <sz val="10"/>
        <color indexed="43"/>
        <rFont val="Arial"/>
        <family val="2"/>
        <charset val="161"/>
      </rPr>
      <t xml:space="preserve"> ενώ από την αφυ-δάτωση της </t>
    </r>
    <r>
      <rPr>
        <b/>
        <sz val="10"/>
        <color indexed="52"/>
        <rFont val="Arial"/>
        <family val="2"/>
        <charset val="161"/>
      </rPr>
      <t>2-προπανόλης,</t>
    </r>
    <r>
      <rPr>
        <sz val="10"/>
        <color indexed="43"/>
        <rFont val="Arial"/>
        <family val="2"/>
        <charset val="161"/>
      </rPr>
      <t xml:space="preserve"> ο αιθέρας που είναι δυνατό να σχηματιστεί είναι ο </t>
    </r>
    <r>
      <rPr>
        <b/>
        <sz val="10"/>
        <color indexed="52"/>
        <rFont val="Arial"/>
        <family val="2"/>
        <charset val="161"/>
      </rPr>
      <t xml:space="preserve">διισοπρόπυλο-αιθέρας. </t>
    </r>
    <r>
      <rPr>
        <sz val="10"/>
        <color indexed="43"/>
        <rFont val="Arial"/>
        <family val="2"/>
        <charset val="161"/>
      </rPr>
      <t xml:space="preserve">Τα παραπάνω φαίνονται καλύτερα στις χημικές εξισώσεις που ακολουθούν. </t>
    </r>
  </si>
  <si>
    <r>
      <t>ΠΡΟΣΟΧΗ!</t>
    </r>
    <r>
      <rPr>
        <sz val="10"/>
        <color indexed="43"/>
        <rFont val="Arial"/>
        <family val="2"/>
        <charset val="161"/>
      </rPr>
      <t xml:space="preserve"> Το χαρακτηριστικό αλκύλιο της αλκοόλης, όπως άλλωστε ισχύει για κάθε αλκύλιο, μπορεί να συνάψει ένα μόνο ομοιοπολικό δεσμό με το περιβάλλον του, με εκείνο από τα ανθρακοάτομά του, που διαθέτει μια μονάδα σθένους ελεύθερη. Στις παραπάνω αντιδράσεις αυτό το άτομο </t>
    </r>
    <r>
      <rPr>
        <b/>
        <sz val="10"/>
        <color indexed="52"/>
        <rFont val="Arial"/>
        <family val="2"/>
        <charset val="161"/>
      </rPr>
      <t>C,</t>
    </r>
    <r>
      <rPr>
        <sz val="10"/>
        <color indexed="43"/>
        <rFont val="Arial"/>
        <family val="2"/>
        <charset val="161"/>
      </rPr>
      <t xml:space="preserve"> έχει επισημανθεί με </t>
    </r>
    <r>
      <rPr>
        <b/>
        <sz val="10"/>
        <color indexed="16"/>
        <rFont val="Arial"/>
        <family val="2"/>
        <charset val="161"/>
      </rPr>
      <t>σκούρο κόκκινο</t>
    </r>
    <r>
      <rPr>
        <sz val="10"/>
        <color indexed="43"/>
        <rFont val="Arial"/>
        <family val="2"/>
        <charset val="161"/>
      </rPr>
      <t xml:space="preserve"> χρώμα.</t>
    </r>
  </si>
  <si>
    <r>
      <t xml:space="preserve">Η </t>
    </r>
    <r>
      <rPr>
        <b/>
        <sz val="10"/>
        <color indexed="52"/>
        <rFont val="Arial"/>
        <family val="2"/>
        <charset val="161"/>
      </rPr>
      <t>κορεσμένη μονοσθενής αλκοόλη Α,</t>
    </r>
    <r>
      <rPr>
        <b/>
        <sz val="10"/>
        <color indexed="43"/>
        <rFont val="Arial"/>
        <family val="2"/>
      </rPr>
      <t xml:space="preserve"> </t>
    </r>
    <r>
      <rPr>
        <sz val="10"/>
        <color indexed="43"/>
        <rFont val="Arial"/>
        <family val="2"/>
      </rPr>
      <t xml:space="preserve">όταν θερμαίνεται παρουσία </t>
    </r>
    <r>
      <rPr>
        <b/>
        <sz val="10"/>
        <color indexed="52"/>
        <rFont val="Arial"/>
        <family val="2"/>
        <charset val="161"/>
      </rPr>
      <t>π. H</t>
    </r>
    <r>
      <rPr>
        <b/>
        <vertAlign val="subscript"/>
        <sz val="10"/>
        <color indexed="52"/>
        <rFont val="Arial"/>
        <family val="2"/>
        <charset val="161"/>
      </rPr>
      <t>2</t>
    </r>
    <r>
      <rPr>
        <b/>
        <sz val="10"/>
        <color indexed="52"/>
        <rFont val="Arial"/>
        <family val="2"/>
        <charset val="161"/>
      </rPr>
      <t>SO</t>
    </r>
    <r>
      <rPr>
        <b/>
        <vertAlign val="subscript"/>
        <sz val="10"/>
        <color indexed="52"/>
        <rFont val="Arial"/>
        <family val="2"/>
        <charset val="161"/>
      </rPr>
      <t>4</t>
    </r>
    <r>
      <rPr>
        <b/>
        <sz val="10"/>
        <color indexed="52"/>
        <rFont val="Arial"/>
        <family val="2"/>
        <charset val="161"/>
      </rPr>
      <t>,</t>
    </r>
    <r>
      <rPr>
        <b/>
        <sz val="10"/>
        <color indexed="43"/>
        <rFont val="Arial"/>
        <family val="2"/>
      </rPr>
      <t xml:space="preserve"> </t>
    </r>
    <r>
      <rPr>
        <sz val="10"/>
        <color indexed="43"/>
        <rFont val="Arial"/>
        <family val="2"/>
      </rPr>
      <t xml:space="preserve">στους </t>
    </r>
    <r>
      <rPr>
        <b/>
        <sz val="10"/>
        <color indexed="52"/>
        <rFont val="Arial"/>
        <family val="2"/>
        <charset val="161"/>
      </rPr>
      <t>140°C,</t>
    </r>
    <r>
      <rPr>
        <sz val="10"/>
        <color indexed="43"/>
        <rFont val="Arial"/>
        <family val="2"/>
      </rPr>
      <t xml:space="preserve"> παρέχει την ένωση </t>
    </r>
    <r>
      <rPr>
        <b/>
        <sz val="10"/>
        <color indexed="52"/>
        <rFont val="Arial"/>
        <family val="2"/>
        <charset val="161"/>
      </rPr>
      <t>Β,</t>
    </r>
    <r>
      <rPr>
        <sz val="10"/>
        <color indexed="43"/>
        <rFont val="Arial"/>
        <family val="2"/>
      </rPr>
      <t xml:space="preserve"> που έχει </t>
    </r>
    <r>
      <rPr>
        <b/>
        <sz val="10"/>
        <color indexed="52"/>
        <rFont val="Arial"/>
        <family val="2"/>
        <charset val="161"/>
      </rPr>
      <t>ΜΤ C</t>
    </r>
    <r>
      <rPr>
        <b/>
        <vertAlign val="subscript"/>
        <sz val="11"/>
        <color indexed="52"/>
        <rFont val="Arial"/>
        <family val="2"/>
        <charset val="161"/>
      </rPr>
      <t>κ</t>
    </r>
    <r>
      <rPr>
        <b/>
        <sz val="10"/>
        <color indexed="52"/>
        <rFont val="Arial"/>
        <family val="2"/>
        <charset val="161"/>
      </rPr>
      <t>H</t>
    </r>
    <r>
      <rPr>
        <b/>
        <vertAlign val="subscript"/>
        <sz val="11"/>
        <color indexed="52"/>
        <rFont val="Arial"/>
        <family val="2"/>
        <charset val="161"/>
      </rPr>
      <t>2κ+2</t>
    </r>
    <r>
      <rPr>
        <b/>
        <sz val="10"/>
        <color indexed="52"/>
        <rFont val="Arial"/>
        <family val="2"/>
        <charset val="161"/>
      </rPr>
      <t>O.</t>
    </r>
    <r>
      <rPr>
        <b/>
        <sz val="10"/>
        <color indexed="43"/>
        <rFont val="Arial"/>
        <family val="2"/>
      </rPr>
      <t xml:space="preserve"> </t>
    </r>
    <r>
      <rPr>
        <sz val="10"/>
        <color indexed="43"/>
        <rFont val="Arial"/>
        <family val="2"/>
      </rPr>
      <t xml:space="preserve">Όταν καίγονται πλήρως </t>
    </r>
    <r>
      <rPr>
        <b/>
        <sz val="10"/>
        <color indexed="52"/>
        <rFont val="Arial"/>
        <family val="2"/>
        <charset val="161"/>
      </rPr>
      <t>0,2mol</t>
    </r>
    <r>
      <rPr>
        <sz val="10"/>
        <color indexed="43"/>
        <rFont val="Arial"/>
        <family val="2"/>
      </rPr>
      <t xml:space="preserve"> </t>
    </r>
    <r>
      <rPr>
        <b/>
        <sz val="10"/>
        <color indexed="52"/>
        <rFont val="Arial"/>
        <family val="2"/>
        <charset val="161"/>
      </rPr>
      <t>ατμών</t>
    </r>
    <r>
      <rPr>
        <sz val="10"/>
        <color indexed="43"/>
        <rFont val="Arial"/>
        <family val="2"/>
      </rPr>
      <t xml:space="preserve"> της ένωσης </t>
    </r>
    <r>
      <rPr>
        <b/>
        <sz val="10"/>
        <color indexed="52"/>
        <rFont val="Arial"/>
        <family val="2"/>
        <charset val="161"/>
      </rPr>
      <t>Β,</t>
    </r>
    <r>
      <rPr>
        <b/>
        <sz val="10"/>
        <color indexed="43"/>
        <rFont val="Arial"/>
        <family val="2"/>
      </rPr>
      <t xml:space="preserve"> </t>
    </r>
    <r>
      <rPr>
        <sz val="10"/>
        <color indexed="43"/>
        <rFont val="Arial"/>
        <family val="2"/>
      </rPr>
      <t xml:space="preserve">σχηματίζονται </t>
    </r>
    <r>
      <rPr>
        <b/>
        <sz val="10"/>
        <color indexed="52"/>
        <rFont val="Arial"/>
        <family val="2"/>
        <charset val="161"/>
      </rPr>
      <t>52,8g CO</t>
    </r>
    <r>
      <rPr>
        <b/>
        <vertAlign val="subscript"/>
        <sz val="10"/>
        <color indexed="52"/>
        <rFont val="Arial"/>
        <family val="2"/>
        <charset val="161"/>
      </rPr>
      <t>2</t>
    </r>
    <r>
      <rPr>
        <b/>
        <sz val="10"/>
        <color indexed="52"/>
        <rFont val="Arial"/>
        <family val="2"/>
        <charset val="161"/>
      </rPr>
      <t>.</t>
    </r>
    <r>
      <rPr>
        <b/>
        <sz val="10"/>
        <color indexed="43"/>
        <rFont val="Arial"/>
        <family val="2"/>
      </rPr>
      <t xml:space="preserve"> </t>
    </r>
    <r>
      <rPr>
        <sz val="10"/>
        <color indexed="43"/>
        <rFont val="Arial"/>
        <family val="2"/>
      </rPr>
      <t xml:space="preserve">Αν είναι γνωστό ότι η αλκοόλη </t>
    </r>
    <r>
      <rPr>
        <b/>
        <sz val="10"/>
        <color indexed="52"/>
        <rFont val="Arial"/>
        <family val="2"/>
        <charset val="161"/>
      </rPr>
      <t>Α</t>
    </r>
    <r>
      <rPr>
        <sz val="10"/>
        <color indexed="43"/>
        <rFont val="Arial"/>
        <family val="2"/>
      </rPr>
      <t xml:space="preserve"> αντιδρά με τα συνηθισμένα οξειδωτικά μέσα, παρέχοντας την </t>
    </r>
    <r>
      <rPr>
        <b/>
        <sz val="10"/>
        <color indexed="52"/>
        <rFont val="Arial"/>
        <family val="2"/>
        <charset val="161"/>
      </rPr>
      <t>καρβονυλική ένωση Γ,</t>
    </r>
    <r>
      <rPr>
        <sz val="10"/>
        <color indexed="43"/>
        <rFont val="Arial"/>
        <family val="2"/>
      </rPr>
      <t xml:space="preserve"> η οποία </t>
    </r>
    <r>
      <rPr>
        <b/>
        <sz val="10"/>
        <color indexed="52"/>
        <rFont val="Arial"/>
        <family val="2"/>
        <charset val="161"/>
      </rPr>
      <t>δεν</t>
    </r>
    <r>
      <rPr>
        <b/>
        <sz val="10"/>
        <color indexed="43"/>
        <rFont val="Arial"/>
        <family val="2"/>
      </rPr>
      <t xml:space="preserve"> </t>
    </r>
    <r>
      <rPr>
        <sz val="10"/>
        <color indexed="43"/>
        <rFont val="Arial"/>
        <family val="2"/>
      </rPr>
      <t xml:space="preserve">οξειδώνεται με τα συνηθισμένα οξειδωτικά μέσα, να προσδιοριστεί η ταυτότητα των δυο ενώσεων </t>
    </r>
    <r>
      <rPr>
        <b/>
        <sz val="10"/>
        <color indexed="52"/>
        <rFont val="Arial"/>
        <family val="2"/>
        <charset val="161"/>
      </rPr>
      <t>Α</t>
    </r>
    <r>
      <rPr>
        <sz val="10"/>
        <color indexed="43"/>
        <rFont val="Arial"/>
        <family val="2"/>
      </rPr>
      <t xml:space="preserve"> και </t>
    </r>
    <r>
      <rPr>
        <b/>
        <sz val="10"/>
        <color indexed="52"/>
        <rFont val="Arial"/>
        <family val="2"/>
        <charset val="161"/>
      </rPr>
      <t>Γ.</t>
    </r>
  </si>
  <si>
    <r>
      <t xml:space="preserve">Στην άσκηση που ακολουθεί, δίνεται ο συντακτικός τύπος μιας αλκοόλης και ζητείται να γραφεί στο διπλανό κελί, με </t>
    </r>
    <r>
      <rPr>
        <b/>
        <sz val="10"/>
        <color indexed="52"/>
        <rFont val="Arial"/>
        <family val="2"/>
        <charset val="161"/>
      </rPr>
      <t>ΚΕΦΑΛΑΙΑ ΕΛΛΗΝΙΚΑ</t>
    </r>
    <r>
      <rPr>
        <sz val="10"/>
        <color indexed="43"/>
        <rFont val="Arial"/>
        <family val="2"/>
      </rPr>
      <t xml:space="preserve"> γράμματα, η ονομασία κατά </t>
    </r>
    <r>
      <rPr>
        <b/>
        <sz val="10"/>
        <color indexed="52"/>
        <rFont val="Arial"/>
        <family val="2"/>
        <charset val="161"/>
      </rPr>
      <t>IUPAC,</t>
    </r>
    <r>
      <rPr>
        <sz val="10"/>
        <color indexed="43"/>
        <rFont val="Arial"/>
        <family val="2"/>
      </rPr>
      <t xml:space="preserve"> του αλκενίου, που είναι δυνατόν να σχηματίζεται, ως </t>
    </r>
    <r>
      <rPr>
        <b/>
        <sz val="10"/>
        <color indexed="52"/>
        <rFont val="Arial"/>
        <family val="2"/>
        <charset val="161"/>
      </rPr>
      <t>κύριο προϊόν,</t>
    </r>
    <r>
      <rPr>
        <sz val="10"/>
        <color indexed="43"/>
        <rFont val="Arial"/>
        <family val="2"/>
      </rPr>
      <t xml:space="preserve"> από την αφυδάτωση της συγκεκριμένης αλκοόλης. Αν για την απόδοση της ζητούμενης ονομασίας είναι απαραίτητη η χρήση αριθμών, αυτοί να συνδέονται με το υπόλοιπο μέρος της ονομασίας με παύλα, π.χ. </t>
    </r>
    <r>
      <rPr>
        <b/>
        <sz val="10"/>
        <color indexed="52"/>
        <rFont val="Arial"/>
        <family val="2"/>
        <charset val="161"/>
      </rPr>
      <t>4-ΜΕΘΥΛΟ-2-ΠΕΝΤΕΝΙΟ.</t>
    </r>
  </si>
  <si>
    <r>
      <t xml:space="preserve">Στην παρούσα άσκηση δίνεται ο συντακτικός τύπος ενός αιθέρα και ζητείται να γραφεί στο διπλανό κελί, με </t>
    </r>
    <r>
      <rPr>
        <b/>
        <sz val="10"/>
        <color indexed="52"/>
        <rFont val="Arial"/>
        <family val="2"/>
        <charset val="161"/>
      </rPr>
      <t>ΚΕΦΑΛΑΙΑ ΕΛΛΗΝΙΚΑ</t>
    </r>
    <r>
      <rPr>
        <sz val="10"/>
        <color indexed="43"/>
        <rFont val="Arial"/>
        <family val="2"/>
      </rPr>
      <t xml:space="preserve"> γράμματα, η ονομασία κατά </t>
    </r>
    <r>
      <rPr>
        <b/>
        <sz val="10"/>
        <color indexed="52"/>
        <rFont val="Arial"/>
        <family val="2"/>
        <charset val="161"/>
      </rPr>
      <t>IUPAC,</t>
    </r>
    <r>
      <rPr>
        <sz val="10"/>
        <color indexed="43"/>
        <rFont val="Arial"/>
        <family val="2"/>
      </rPr>
      <t xml:space="preserve"> της αλκοόλης, από την αφυδάτωση της οποίας, είναι δυνατόν να σχηματίζεται ο συγκεκρι-μένος αιθέρας. Αν για την απόδοση της ζητούμενης ονομασίας είναι απαραίτητη η χρήση αριθμών, αυτοί να συνδέονται με το υπόλοιπο μέρος της ονομασίας με παύλα, π.χ.        </t>
    </r>
    <r>
      <rPr>
        <b/>
        <sz val="10"/>
        <color indexed="52"/>
        <rFont val="Arial"/>
        <family val="2"/>
        <charset val="161"/>
      </rPr>
      <t>3-ΠΕΝΤΑΝΟΛΗ.</t>
    </r>
  </si>
  <si>
    <r>
      <t xml:space="preserve">Η </t>
    </r>
    <r>
      <rPr>
        <b/>
        <sz val="10"/>
        <color indexed="52"/>
        <rFont val="Arial"/>
        <family val="2"/>
        <charset val="161"/>
      </rPr>
      <t>μικρότερη</t>
    </r>
    <r>
      <rPr>
        <sz val="10"/>
        <color indexed="43"/>
        <rFont val="Arial"/>
        <family val="2"/>
        <charset val="161"/>
      </rPr>
      <t xml:space="preserve"> σε μέγεθος μορίου κορεσμέ-νη μονοσθενής αλκοόλη που </t>
    </r>
    <r>
      <rPr>
        <b/>
        <sz val="10"/>
        <color indexed="52"/>
        <rFont val="Arial"/>
        <family val="2"/>
        <charset val="161"/>
      </rPr>
      <t>δεν οξειδώνεται</t>
    </r>
    <r>
      <rPr>
        <b/>
        <sz val="10"/>
        <color indexed="43"/>
        <rFont val="Arial"/>
        <family val="2"/>
      </rPr>
      <t xml:space="preserve"> </t>
    </r>
    <r>
      <rPr>
        <sz val="10"/>
        <color indexed="43"/>
        <rFont val="Arial"/>
        <family val="2"/>
        <charset val="161"/>
      </rPr>
      <t>με τα συνηθισμένα οξειδωτικά μέσα, ονομάζεται…</t>
    </r>
  </si>
  <si>
    <r>
      <t xml:space="preserve">Η κορεσμένη μονοσθενής αλκοόλη </t>
    </r>
    <r>
      <rPr>
        <b/>
        <sz val="10"/>
        <color indexed="52"/>
        <rFont val="Arial"/>
        <family val="2"/>
        <charset val="161"/>
      </rPr>
      <t>Α</t>
    </r>
    <r>
      <rPr>
        <sz val="10"/>
        <color indexed="43"/>
        <rFont val="Arial"/>
        <family val="2"/>
        <charset val="161"/>
      </rPr>
      <t xml:space="preserve"> έχει </t>
    </r>
    <r>
      <rPr>
        <b/>
        <sz val="10"/>
        <color indexed="52"/>
        <rFont val="Arial"/>
        <family val="2"/>
        <charset val="161"/>
      </rPr>
      <t>M</t>
    </r>
    <r>
      <rPr>
        <b/>
        <vertAlign val="subscript"/>
        <sz val="10"/>
        <color indexed="52"/>
        <rFont val="Arial"/>
        <family val="2"/>
        <charset val="161"/>
      </rPr>
      <t>r</t>
    </r>
    <r>
      <rPr>
        <b/>
        <sz val="10"/>
        <color indexed="52"/>
        <rFont val="Arial"/>
        <family val="2"/>
        <charset val="161"/>
      </rPr>
      <t>=60</t>
    </r>
    <r>
      <rPr>
        <sz val="10"/>
        <color indexed="43"/>
        <rFont val="Arial"/>
        <family val="2"/>
        <charset val="161"/>
      </rPr>
      <t xml:space="preserve"> και με επίδραση των συνηθισμένων οξειδωτικών μέσων σ' αυτήν, μετατρέπεται σε </t>
    </r>
    <r>
      <rPr>
        <b/>
        <sz val="10"/>
        <color indexed="52"/>
        <rFont val="Arial"/>
        <family val="2"/>
        <charset val="161"/>
      </rPr>
      <t>κετόνη.</t>
    </r>
    <r>
      <rPr>
        <sz val="10"/>
        <color indexed="43"/>
        <rFont val="Arial"/>
        <family val="2"/>
        <charset val="161"/>
      </rPr>
      <t xml:space="preserve"> Από τα στοιχεία αυτά προκύπτει ότι η </t>
    </r>
    <r>
      <rPr>
        <b/>
        <sz val="10"/>
        <color indexed="52"/>
        <rFont val="Arial"/>
        <family val="2"/>
        <charset val="161"/>
      </rPr>
      <t>Α</t>
    </r>
    <r>
      <rPr>
        <sz val="10"/>
        <color indexed="43"/>
        <rFont val="Arial"/>
        <family val="2"/>
        <charset val="161"/>
      </rPr>
      <t xml:space="preserve"> ονομάζεται…</t>
    </r>
  </si>
  <si>
    <r>
      <t xml:space="preserve">Στην παρακάτω άσκηση ζητείται να γραφεί στα κελιά με το πορτοκαλί χρώμα, με </t>
    </r>
    <r>
      <rPr>
        <b/>
        <sz val="10"/>
        <color indexed="52"/>
        <rFont val="Arial"/>
        <family val="2"/>
        <charset val="161"/>
      </rPr>
      <t>ΚΕ-ΦΑΛΑΙΑ ΕΛΛΗΝΙΚΑ</t>
    </r>
    <r>
      <rPr>
        <sz val="10"/>
        <color indexed="43"/>
        <rFont val="Arial"/>
        <family val="2"/>
      </rPr>
      <t xml:space="preserve"> γράμματα, η </t>
    </r>
    <r>
      <rPr>
        <b/>
        <sz val="10"/>
        <color indexed="43"/>
        <rFont val="Arial"/>
        <family val="2"/>
      </rPr>
      <t>ονομασία</t>
    </r>
    <r>
      <rPr>
        <sz val="10"/>
        <color indexed="43"/>
        <rFont val="Arial"/>
        <family val="2"/>
      </rPr>
      <t xml:space="preserve"> κατά </t>
    </r>
    <r>
      <rPr>
        <b/>
        <sz val="10"/>
        <color indexed="52"/>
        <rFont val="Arial"/>
        <family val="2"/>
        <charset val="161"/>
      </rPr>
      <t>IUPAC</t>
    </r>
    <r>
      <rPr>
        <sz val="10"/>
        <color indexed="43"/>
        <rFont val="Arial"/>
        <family val="2"/>
      </rPr>
      <t xml:space="preserve"> κάποιας ένωσης (συνήθως αλκοόλης), που αναφέρται στο "σενάριο" της κάθε περίπτωσης. Αν στην ονομασία πρέπει να αναγραφούν κάποιοι αριθμοί, αυτοί να συνδέονται μέ το υπόλοιπο μέρος του ονόματος με παύλα, π.χ. </t>
    </r>
    <r>
      <rPr>
        <b/>
        <sz val="10"/>
        <color indexed="52"/>
        <rFont val="Arial"/>
        <family val="2"/>
        <charset val="161"/>
      </rPr>
      <t xml:space="preserve">3-ΜΕΘΥΛΟ-2-ΠΕΝΤΑΝΟΝΗ.  </t>
    </r>
  </si>
  <si>
    <r>
      <t xml:space="preserve">Η αλκοόλη </t>
    </r>
    <r>
      <rPr>
        <b/>
        <sz val="10"/>
        <color indexed="52"/>
        <rFont val="Arial"/>
        <family val="2"/>
        <charset val="161"/>
      </rPr>
      <t>Γ</t>
    </r>
    <r>
      <rPr>
        <sz val="10"/>
        <color indexed="52"/>
        <rFont val="Arial"/>
        <family val="2"/>
        <charset val="161"/>
      </rPr>
      <t xml:space="preserve"> </t>
    </r>
    <r>
      <rPr>
        <b/>
        <sz val="10"/>
        <color indexed="52"/>
        <rFont val="Arial"/>
        <family val="2"/>
        <charset val="161"/>
      </rPr>
      <t>οξειδώνεται</t>
    </r>
    <r>
      <rPr>
        <b/>
        <sz val="10"/>
        <color indexed="43"/>
        <rFont val="Arial"/>
        <family val="2"/>
      </rPr>
      <t xml:space="preserve"> </t>
    </r>
    <r>
      <rPr>
        <sz val="10"/>
        <color indexed="43"/>
        <rFont val="Arial"/>
        <family val="2"/>
        <charset val="161"/>
      </rPr>
      <t xml:space="preserve">από τα συνηθι-σμένα οξειδωτικά μέσα, αρχικά σε </t>
    </r>
    <r>
      <rPr>
        <b/>
        <sz val="10"/>
        <color indexed="52"/>
        <rFont val="Arial"/>
        <family val="2"/>
        <charset val="161"/>
      </rPr>
      <t>αλδεΰδη</t>
    </r>
    <r>
      <rPr>
        <sz val="10"/>
        <color indexed="43"/>
        <rFont val="Arial"/>
        <family val="2"/>
        <charset val="161"/>
      </rPr>
      <t xml:space="preserve"> και κατόπιν σε </t>
    </r>
    <r>
      <rPr>
        <b/>
        <sz val="10"/>
        <color indexed="52"/>
        <rFont val="Arial"/>
        <family val="2"/>
        <charset val="161"/>
      </rPr>
      <t>οξύ,</t>
    </r>
    <r>
      <rPr>
        <sz val="10"/>
        <color indexed="43"/>
        <rFont val="Arial"/>
        <family val="2"/>
        <charset val="161"/>
      </rPr>
      <t xml:space="preserve"> άρα είναι…</t>
    </r>
  </si>
  <si>
    <r>
      <t xml:space="preserve">Το </t>
    </r>
    <r>
      <rPr>
        <b/>
        <sz val="10"/>
        <color indexed="52"/>
        <rFont val="Arial"/>
        <family val="2"/>
        <charset val="161"/>
      </rPr>
      <t>κορεσμένο μονοκαρβονικό οξύ Α,</t>
    </r>
    <r>
      <rPr>
        <sz val="10"/>
        <color indexed="43"/>
        <rFont val="Arial"/>
        <family val="2"/>
      </rPr>
      <t xml:space="preserve"> με </t>
    </r>
    <r>
      <rPr>
        <b/>
        <sz val="10"/>
        <color indexed="52"/>
        <rFont val="Arial"/>
        <family val="2"/>
        <charset val="161"/>
      </rPr>
      <t>ΜΤ C</t>
    </r>
    <r>
      <rPr>
        <b/>
        <vertAlign val="subscript"/>
        <sz val="10"/>
        <color indexed="52"/>
        <rFont val="Arial"/>
        <family val="2"/>
        <charset val="161"/>
      </rPr>
      <t>v</t>
    </r>
    <r>
      <rPr>
        <b/>
        <sz val="10"/>
        <color indexed="52"/>
        <rFont val="Arial"/>
        <family val="2"/>
        <charset val="161"/>
      </rPr>
      <t>H</t>
    </r>
    <r>
      <rPr>
        <b/>
        <vertAlign val="subscript"/>
        <sz val="10"/>
        <color indexed="52"/>
        <rFont val="Arial"/>
        <family val="2"/>
        <charset val="161"/>
      </rPr>
      <t>2v</t>
    </r>
    <r>
      <rPr>
        <b/>
        <sz val="10"/>
        <color indexed="52"/>
        <rFont val="Arial"/>
        <family val="2"/>
        <charset val="161"/>
      </rPr>
      <t>O</t>
    </r>
    <r>
      <rPr>
        <b/>
        <vertAlign val="subscript"/>
        <sz val="10"/>
        <color indexed="52"/>
        <rFont val="Arial"/>
        <family val="2"/>
        <charset val="161"/>
      </rPr>
      <t>2</t>
    </r>
    <r>
      <rPr>
        <b/>
        <sz val="10"/>
        <color indexed="52"/>
        <rFont val="Arial"/>
        <family val="2"/>
        <charset val="161"/>
      </rPr>
      <t>,</t>
    </r>
    <r>
      <rPr>
        <sz val="10"/>
        <color indexed="43"/>
        <rFont val="Arial"/>
        <family val="2"/>
      </rPr>
      <t xml:space="preserve"> αντιδρά με την </t>
    </r>
    <r>
      <rPr>
        <b/>
        <sz val="10"/>
        <color indexed="52"/>
        <rFont val="Arial"/>
        <family val="2"/>
        <charset val="161"/>
      </rPr>
      <t>κορεσμένη μο-νοσθενή αλκοόλη Β,</t>
    </r>
    <r>
      <rPr>
        <sz val="10"/>
        <color indexed="43"/>
        <rFont val="Arial"/>
        <family val="2"/>
      </rPr>
      <t xml:space="preserve"> που έχει </t>
    </r>
    <r>
      <rPr>
        <b/>
        <sz val="10"/>
        <color indexed="52"/>
        <rFont val="Arial"/>
        <family val="2"/>
        <charset val="161"/>
      </rPr>
      <t>ΜΤ C</t>
    </r>
    <r>
      <rPr>
        <b/>
        <vertAlign val="subscript"/>
        <sz val="10"/>
        <color indexed="52"/>
        <rFont val="Arial"/>
        <family val="2"/>
        <charset val="161"/>
      </rPr>
      <t>v</t>
    </r>
    <r>
      <rPr>
        <b/>
        <sz val="10"/>
        <color indexed="52"/>
        <rFont val="Arial"/>
        <family val="2"/>
        <charset val="161"/>
      </rPr>
      <t>H</t>
    </r>
    <r>
      <rPr>
        <b/>
        <vertAlign val="subscript"/>
        <sz val="10"/>
        <color indexed="52"/>
        <rFont val="Arial"/>
        <family val="2"/>
        <charset val="161"/>
      </rPr>
      <t>2v+2</t>
    </r>
    <r>
      <rPr>
        <b/>
        <sz val="10"/>
        <color indexed="52"/>
        <rFont val="Arial"/>
        <family val="2"/>
        <charset val="161"/>
      </rPr>
      <t>O,</t>
    </r>
    <r>
      <rPr>
        <sz val="10"/>
        <color indexed="43"/>
        <rFont val="Arial"/>
        <family val="2"/>
      </rPr>
      <t xml:space="preserve"> οπότε σχηματίζεται ο </t>
    </r>
    <r>
      <rPr>
        <b/>
        <sz val="10"/>
        <color indexed="52"/>
        <rFont val="Arial"/>
        <family val="2"/>
        <charset val="161"/>
      </rPr>
      <t>εστέρας Γ.</t>
    </r>
    <r>
      <rPr>
        <sz val="10"/>
        <color indexed="43"/>
        <rFont val="Arial"/>
        <family val="2"/>
      </rPr>
      <t xml:space="preserve">
Με βάση τα παραπάνω στοιχεία ζητείται να συμπληρωθούν τα κενά στον πίνακα που ακολουθεί. Οι ζητούμενες ονομασίες (κατά IUPAC) να γραφούν με </t>
    </r>
    <r>
      <rPr>
        <b/>
        <sz val="10"/>
        <color indexed="52"/>
        <rFont val="Arial"/>
        <family val="2"/>
        <charset val="161"/>
      </rPr>
      <t>ΚΕΦΑΛΑΙΑ ΕΛΛΗΝΙΚΑ γράμματα</t>
    </r>
    <r>
      <rPr>
        <sz val="10"/>
        <color indexed="43"/>
        <rFont val="Arial"/>
        <family val="2"/>
      </rPr>
      <t xml:space="preserve"> και αν χρειαστεί να γίνει χρήση αριθμών, αυτοί να συνδέονται με το υπόλοιπο μέρος του ονόματος με παύλα, π.χ. </t>
    </r>
    <r>
      <rPr>
        <b/>
        <sz val="10"/>
        <color indexed="52"/>
        <rFont val="Arial"/>
        <family val="2"/>
        <charset val="161"/>
      </rPr>
      <t>3-ΠΕΝΤΑΝΟΝΗ.</t>
    </r>
    <r>
      <rPr>
        <sz val="10"/>
        <color indexed="52"/>
        <rFont val="Arial"/>
        <family val="2"/>
        <charset val="161"/>
      </rPr>
      <t xml:space="preserve"> </t>
    </r>
  </si>
  <si>
    <r>
      <t xml:space="preserve">Στην άσκηση που ακολουθεί δίνεται σε κάθε περίπτωση ο συντακτικός τύπος ενός </t>
    </r>
    <r>
      <rPr>
        <b/>
        <sz val="10"/>
        <color indexed="52"/>
        <rFont val="Arial"/>
        <family val="2"/>
        <charset val="161"/>
      </rPr>
      <t>εστέ-ρα</t>
    </r>
    <r>
      <rPr>
        <sz val="10"/>
        <color indexed="43"/>
        <rFont val="Arial"/>
        <family val="2"/>
      </rPr>
      <t xml:space="preserve"> και τα ονόματα κάποιων αλκοολών από τις οποίες πρέπει να επιλεγεί εκείνη που κατά τη γνώμη σου χρησιμοποιήθηκε για το σχηματισμό του εστέρα. Η επιλογή της κατάλληλης αλκοόλης γίνεται με το να γραφεί στο διπλανό κελί, με το πορτοκαλί χρώμα, το γράμμα </t>
    </r>
    <r>
      <rPr>
        <b/>
        <sz val="10"/>
        <color indexed="52"/>
        <rFont val="Arial"/>
        <family val="2"/>
        <charset val="161"/>
      </rPr>
      <t>"Σ".</t>
    </r>
  </si>
  <si>
    <r>
      <t xml:space="preserve">Στο test που ακολουθεί, θα έχεις την ευκαιρία να επαναλάβεις κάποια στοιχεία από όσα διδάχθηκες για τις </t>
    </r>
    <r>
      <rPr>
        <b/>
        <sz val="10"/>
        <color indexed="52"/>
        <rFont val="Arial"/>
        <family val="2"/>
        <charset val="161"/>
      </rPr>
      <t>αλκοόλες</t>
    </r>
    <r>
      <rPr>
        <sz val="10"/>
        <color indexed="43"/>
        <rFont val="Arial"/>
        <family val="2"/>
      </rPr>
      <t xml:space="preserve"> στο μάθημα της οργανικής χημείας γενικής παιδείας της Β΄ τάξης του ΓΕ.Λ. Οι απαντήσεις στις διάφορες ερωτήσεις του test, θα πρέπει να δίνονται σύμφωνα με τις εκάστοτε οδηγίες. Στο δεξιό μέρος της οθόνης, δίπλα σε κάθε θέμα, σε κάποιο ορθογώνιο πλαίσιο της στήλης</t>
    </r>
    <r>
      <rPr>
        <b/>
        <sz val="10"/>
        <color indexed="52"/>
        <rFont val="Arial"/>
        <family val="2"/>
        <charset val="161"/>
      </rPr>
      <t xml:space="preserve"> "L",</t>
    </r>
    <r>
      <rPr>
        <sz val="10"/>
        <color indexed="43"/>
        <rFont val="Arial"/>
        <family val="2"/>
      </rPr>
      <t xml:space="preserve"> θα φαίνονται οι πόντοι που θα συγκεντρώνεις από τις απαντήσεις στο αντίστοιχο θέμα. Τις περισσότερες φορές, για να εμφανιστούν αυτοί οι πόντοι, θα πρέπει να έχεις δώσει κάποια απάντηση σε </t>
    </r>
    <r>
      <rPr>
        <b/>
        <sz val="10"/>
        <color indexed="52"/>
        <rFont val="Arial"/>
        <family val="2"/>
        <charset val="161"/>
      </rPr>
      <t>όλα</t>
    </r>
    <r>
      <rPr>
        <sz val="10"/>
        <color indexed="43"/>
        <rFont val="Arial"/>
        <family val="2"/>
      </rPr>
      <t xml:space="preserve"> τα επιμέρους θέματα της άσκησης. 
Το λογισμικό που χρησιμοποιήθηκε για τη δημιουργία του test, είναι το excel του Microsoft Office 2013, σε υπολογιστή που λειτουργεί με Windows 7. Για παρατηρήσεις ή ερωτήσεις, παρακαλώ επικοινωνήστε στη διεύθυνση... </t>
    </r>
    <r>
      <rPr>
        <b/>
        <sz val="10"/>
        <color indexed="48"/>
        <rFont val="Arial"/>
        <family val="2"/>
        <charset val="161"/>
      </rPr>
      <t>chmtou@gmail.com.</t>
    </r>
    <r>
      <rPr>
        <sz val="10"/>
        <color indexed="43"/>
        <rFont val="Arial"/>
        <family val="2"/>
      </rPr>
      <t xml:space="preserve">  
                                                                </t>
    </r>
    <r>
      <rPr>
        <b/>
        <sz val="10"/>
        <color indexed="53"/>
        <rFont val="Arial"/>
        <family val="2"/>
        <charset val="161"/>
      </rPr>
      <t>ΚΑΛΗ ΕΠΙΤΥΧΙΑ!</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</si>
</sst>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1" x14ac:knownFonts="1">
    <font>
      <sz val="10"/>
      <name val="Arial"/>
      <charset val="161"/>
    </font>
    <font>
      <sz val="8"/>
      <color indexed="81"/>
      <name val="Tahoma"/>
      <family val="2"/>
      <charset val="161"/>
    </font>
    <font>
      <b/>
      <sz val="8"/>
      <color indexed="81"/>
      <name val="Tahoma"/>
      <family val="2"/>
    </font>
    <font>
      <sz val="8"/>
      <color indexed="81"/>
      <name val="Tahoma"/>
      <family val="2"/>
    </font>
    <font>
      <sz val="10"/>
      <color indexed="43"/>
      <name val="Arial"/>
      <family val="2"/>
    </font>
    <font>
      <vertAlign val="subscript"/>
      <sz val="10"/>
      <color indexed="43"/>
      <name val="Arial"/>
      <family val="2"/>
    </font>
    <font>
      <b/>
      <sz val="10"/>
      <color indexed="52"/>
      <name val="Arial"/>
      <family val="2"/>
    </font>
    <font>
      <b/>
      <vertAlign val="subscript"/>
      <sz val="10"/>
      <color indexed="81"/>
      <name val="Tahoma"/>
      <family val="2"/>
    </font>
    <font>
      <b/>
      <sz val="18"/>
      <color indexed="43"/>
      <name val="Arial"/>
      <family val="2"/>
    </font>
    <font>
      <sz val="10"/>
      <color indexed="43"/>
      <name val="Arial"/>
      <family val="2"/>
      <charset val="161"/>
    </font>
    <font>
      <b/>
      <sz val="12"/>
      <color indexed="43"/>
      <name val="Arial"/>
      <family val="2"/>
    </font>
    <font>
      <b/>
      <sz val="20"/>
      <color indexed="43"/>
      <name val="Wingdings"/>
      <charset val="2"/>
    </font>
    <font>
      <b/>
      <sz val="10"/>
      <color indexed="43"/>
      <name val="Arial"/>
      <family val="2"/>
    </font>
    <font>
      <b/>
      <sz val="14"/>
      <color indexed="43"/>
      <name val="Arial"/>
      <family val="2"/>
    </font>
    <font>
      <b/>
      <sz val="11"/>
      <color indexed="43"/>
      <name val="Arial"/>
      <family val="2"/>
    </font>
    <font>
      <b/>
      <sz val="16"/>
      <color indexed="43"/>
      <name val="Arial"/>
      <family val="2"/>
    </font>
    <font>
      <sz val="11"/>
      <color indexed="43"/>
      <name val="Arial"/>
      <family val="2"/>
    </font>
    <font>
      <vertAlign val="subscript"/>
      <sz val="11"/>
      <color indexed="43"/>
      <name val="Arial"/>
      <family val="2"/>
    </font>
    <font>
      <b/>
      <vertAlign val="subscript"/>
      <sz val="11"/>
      <color indexed="43"/>
      <name val="Arial"/>
      <family val="2"/>
    </font>
    <font>
      <sz val="12"/>
      <color indexed="43"/>
      <name val="Arial"/>
      <family val="2"/>
    </font>
    <font>
      <vertAlign val="subscript"/>
      <sz val="12"/>
      <color indexed="43"/>
      <name val="Arial"/>
      <family val="2"/>
    </font>
    <font>
      <b/>
      <sz val="10"/>
      <color indexed="43"/>
      <name val="Arial"/>
      <family val="2"/>
      <charset val="161"/>
    </font>
    <font>
      <b/>
      <sz val="11"/>
      <color indexed="43"/>
      <name val="Arial"/>
      <family val="2"/>
      <charset val="161"/>
    </font>
    <font>
      <sz val="18"/>
      <color indexed="43"/>
      <name val="Wingdings"/>
      <charset val="2"/>
    </font>
    <font>
      <b/>
      <vertAlign val="subscript"/>
      <sz val="12"/>
      <color indexed="43"/>
      <name val="Arial"/>
      <family val="2"/>
    </font>
    <font>
      <sz val="9"/>
      <color indexed="43"/>
      <name val="Arial"/>
      <family val="2"/>
    </font>
    <font>
      <b/>
      <sz val="9"/>
      <color indexed="43"/>
      <name val="Arial"/>
      <family val="2"/>
    </font>
    <font>
      <sz val="11"/>
      <color indexed="43"/>
      <name val="Arial"/>
      <family val="2"/>
      <charset val="161"/>
    </font>
    <font>
      <b/>
      <sz val="10.5"/>
      <color indexed="43"/>
      <name val="Arial"/>
      <family val="2"/>
    </font>
    <font>
      <b/>
      <sz val="20"/>
      <color indexed="43"/>
      <name val="Arial"/>
      <family val="2"/>
    </font>
    <font>
      <b/>
      <sz val="18"/>
      <color indexed="8"/>
      <name val="Arial"/>
      <family val="2"/>
    </font>
    <font>
      <b/>
      <sz val="14"/>
      <color indexed="52"/>
      <name val="Arial"/>
      <family val="2"/>
    </font>
    <font>
      <b/>
      <sz val="12"/>
      <color indexed="8"/>
      <name val="Arial"/>
      <family val="2"/>
    </font>
    <font>
      <b/>
      <sz val="10"/>
      <color indexed="52"/>
      <name val="Arial"/>
      <family val="2"/>
      <charset val="161"/>
    </font>
    <font>
      <sz val="18"/>
      <color indexed="8"/>
      <name val="Arial"/>
      <family val="2"/>
      <charset val="161"/>
    </font>
    <font>
      <sz val="10"/>
      <color indexed="52"/>
      <name val="Arial"/>
      <family val="2"/>
      <charset val="161"/>
    </font>
    <font>
      <b/>
      <sz val="10"/>
      <color indexed="48"/>
      <name val="Arial"/>
      <family val="2"/>
      <charset val="161"/>
    </font>
    <font>
      <b/>
      <sz val="10"/>
      <color indexed="53"/>
      <name val="Arial"/>
      <family val="2"/>
      <charset val="161"/>
    </font>
    <font>
      <b/>
      <sz val="8"/>
      <color indexed="8"/>
      <name val="Tahoma"/>
      <family val="2"/>
      <charset val="161"/>
    </font>
    <font>
      <sz val="8"/>
      <color indexed="8"/>
      <name val="Tahoma"/>
      <family val="2"/>
      <charset val="161"/>
    </font>
    <font>
      <b/>
      <sz val="10"/>
      <color indexed="8"/>
      <name val="Arial"/>
      <family val="2"/>
    </font>
    <font>
      <b/>
      <vertAlign val="subscript"/>
      <sz val="10"/>
      <color indexed="52"/>
      <name val="Arial"/>
      <family val="2"/>
      <charset val="161"/>
    </font>
    <font>
      <b/>
      <sz val="11"/>
      <color indexed="52"/>
      <name val="Arial"/>
      <family val="2"/>
      <charset val="161"/>
    </font>
    <font>
      <b/>
      <vertAlign val="subscript"/>
      <sz val="11"/>
      <color indexed="52"/>
      <name val="Arial"/>
      <family val="2"/>
    </font>
    <font>
      <b/>
      <sz val="11"/>
      <color indexed="52"/>
      <name val="Symbol"/>
      <family val="1"/>
      <charset val="2"/>
    </font>
    <font>
      <b/>
      <sz val="11"/>
      <color indexed="52"/>
      <name val="Arial"/>
      <family val="2"/>
    </font>
    <font>
      <b/>
      <sz val="10"/>
      <color indexed="16"/>
      <name val="Arial"/>
      <family val="2"/>
      <charset val="161"/>
    </font>
    <font>
      <b/>
      <sz val="11"/>
      <color indexed="8"/>
      <name val="Arial"/>
      <family val="2"/>
    </font>
    <font>
      <b/>
      <sz val="10"/>
      <color indexed="50"/>
      <name val="Arial"/>
      <family val="2"/>
    </font>
    <font>
      <b/>
      <sz val="11"/>
      <color indexed="16"/>
      <name val="Arial"/>
      <family val="2"/>
      <charset val="161"/>
    </font>
    <font>
      <b/>
      <sz val="16"/>
      <color indexed="16"/>
      <name val="Arial"/>
      <family val="2"/>
      <charset val="161"/>
    </font>
    <font>
      <b/>
      <vertAlign val="subscript"/>
      <sz val="11"/>
      <color indexed="52"/>
      <name val="Arial"/>
      <family val="2"/>
      <charset val="161"/>
    </font>
    <font>
      <b/>
      <sz val="10"/>
      <color indexed="43"/>
      <name val="Arial"/>
      <family val="2"/>
      <charset val="161"/>
    </font>
    <font>
      <b/>
      <sz val="11"/>
      <color indexed="16"/>
      <name val="Arial"/>
      <family val="2"/>
    </font>
    <font>
      <b/>
      <sz val="16"/>
      <color indexed="43"/>
      <name val="Arial"/>
      <family val="2"/>
      <charset val="161"/>
    </font>
    <font>
      <b/>
      <sz val="11"/>
      <color indexed="44"/>
      <name val="Arial"/>
      <family val="2"/>
    </font>
    <font>
      <b/>
      <vertAlign val="subscript"/>
      <sz val="11"/>
      <color indexed="44"/>
      <name val="Arial"/>
      <family val="2"/>
    </font>
    <font>
      <b/>
      <sz val="11"/>
      <color indexed="10"/>
      <name val="Arial"/>
      <family val="2"/>
      <charset val="161"/>
    </font>
    <font>
      <b/>
      <sz val="11"/>
      <color indexed="53"/>
      <name val="Arial"/>
      <family val="2"/>
      <charset val="161"/>
    </font>
    <font>
      <sz val="10"/>
      <color indexed="16"/>
      <name val="Arial"/>
      <family val="2"/>
    </font>
    <font>
      <b/>
      <sz val="11"/>
      <color indexed="41"/>
      <name val="Arial"/>
      <family val="2"/>
      <charset val="161"/>
    </font>
    <font>
      <b/>
      <vertAlign val="subscript"/>
      <sz val="11"/>
      <color indexed="41"/>
      <name val="Arial"/>
      <family val="2"/>
      <charset val="161"/>
    </font>
    <font>
      <sz val="11"/>
      <color indexed="10"/>
      <name val="Arial"/>
      <family val="2"/>
      <charset val="161"/>
    </font>
    <font>
      <b/>
      <sz val="9"/>
      <color indexed="52"/>
      <name val="Arial"/>
      <family val="2"/>
      <charset val="161"/>
    </font>
    <font>
      <sz val="10"/>
      <color indexed="8"/>
      <name val="Arial"/>
      <family val="2"/>
      <charset val="161"/>
    </font>
    <font>
      <u/>
      <sz val="10"/>
      <color indexed="12"/>
      <name val="Arial"/>
      <family val="2"/>
      <charset val="161"/>
    </font>
    <font>
      <sz val="10"/>
      <color indexed="11"/>
      <name val="Arial"/>
      <family val="2"/>
      <charset val="161"/>
    </font>
    <font>
      <b/>
      <vertAlign val="subscript"/>
      <sz val="11"/>
      <color indexed="53"/>
      <name val="Arial"/>
      <family val="2"/>
      <charset val="161"/>
    </font>
    <font>
      <b/>
      <sz val="11"/>
      <color indexed="48"/>
      <name val="Arial"/>
      <family val="2"/>
      <charset val="161"/>
    </font>
    <font>
      <b/>
      <vertAlign val="subscript"/>
      <sz val="11"/>
      <color indexed="48"/>
      <name val="Arial"/>
      <family val="2"/>
      <charset val="161"/>
    </font>
    <font>
      <b/>
      <sz val="12"/>
      <color indexed="53"/>
      <name val="Arial"/>
      <family val="2"/>
      <charset val="161"/>
    </font>
    <font>
      <b/>
      <sz val="12"/>
      <color indexed="48"/>
      <name val="Arial"/>
      <family val="2"/>
      <charset val="161"/>
    </font>
    <font>
      <sz val="12"/>
      <color indexed="53"/>
      <name val="Arial"/>
      <family val="2"/>
      <charset val="161"/>
    </font>
    <font>
      <vertAlign val="subscript"/>
      <sz val="12"/>
      <color indexed="53"/>
      <name val="Arial"/>
      <family val="2"/>
      <charset val="161"/>
    </font>
    <font>
      <sz val="12"/>
      <color indexed="48"/>
      <name val="Arial"/>
      <family val="2"/>
      <charset val="161"/>
    </font>
    <font>
      <vertAlign val="subscript"/>
      <sz val="12"/>
      <color indexed="48"/>
      <name val="Arial"/>
      <family val="2"/>
      <charset val="161"/>
    </font>
    <font>
      <b/>
      <sz val="10"/>
      <color indexed="53"/>
      <name val="Arial"/>
      <family val="2"/>
    </font>
    <font>
      <b/>
      <sz val="10"/>
      <color indexed="16"/>
      <name val="Arial"/>
      <family val="2"/>
      <charset val="161"/>
    </font>
    <font>
      <b/>
      <sz val="11"/>
      <color indexed="10"/>
      <name val="Arial"/>
      <family val="2"/>
    </font>
    <font>
      <b/>
      <sz val="11"/>
      <color indexed="10"/>
      <name val="Wingdings 3"/>
      <family val="1"/>
      <charset val="2"/>
    </font>
    <font>
      <sz val="11"/>
      <color indexed="44"/>
      <name val="Arial"/>
      <family val="2"/>
    </font>
    <font>
      <sz val="10"/>
      <color indexed="44"/>
      <name val="Arial"/>
      <family val="2"/>
    </font>
    <font>
      <sz val="10"/>
      <color indexed="52"/>
      <name val="Arial"/>
      <family val="2"/>
    </font>
    <font>
      <sz val="10"/>
      <color indexed="50"/>
      <name val="Arial"/>
      <family val="2"/>
    </font>
    <font>
      <sz val="10"/>
      <color indexed="48"/>
      <name val="Arial"/>
      <family val="2"/>
    </font>
    <font>
      <sz val="10"/>
      <color indexed="50"/>
      <name val="Arial"/>
      <family val="2"/>
      <charset val="161"/>
    </font>
    <font>
      <sz val="10"/>
      <color indexed="52"/>
      <name val="Arial"/>
      <family val="2"/>
      <charset val="161"/>
    </font>
    <font>
      <b/>
      <sz val="11"/>
      <color indexed="10"/>
      <name val="Symbol"/>
      <family val="1"/>
      <charset val="2"/>
    </font>
    <font>
      <sz val="10"/>
      <color indexed="48"/>
      <name val="Arial"/>
      <family val="2"/>
      <charset val="161"/>
    </font>
    <font>
      <b/>
      <sz val="11"/>
      <color indexed="43"/>
      <name val="Arial"/>
      <family val="2"/>
      <charset val="161"/>
    </font>
    <font>
      <b/>
      <vertAlign val="subscript"/>
      <sz val="11"/>
      <color indexed="43"/>
      <name val="Arial"/>
      <family val="2"/>
      <charset val="161"/>
    </font>
    <font>
      <sz val="11"/>
      <color indexed="10"/>
      <name val="Symbol"/>
      <family val="1"/>
      <charset val="2"/>
    </font>
    <font>
      <sz val="10"/>
      <color indexed="53"/>
      <name val="Arial"/>
      <family val="2"/>
      <charset val="161"/>
    </font>
    <font>
      <sz val="10"/>
      <color indexed="16"/>
      <name val="Arial"/>
      <family val="2"/>
      <charset val="161"/>
    </font>
    <font>
      <b/>
      <sz val="11"/>
      <color indexed="50"/>
      <name val="Arial"/>
      <family val="2"/>
    </font>
    <font>
      <sz val="10"/>
      <color indexed="53"/>
      <name val="Arial"/>
      <family val="2"/>
      <charset val="161"/>
    </font>
    <font>
      <sz val="16"/>
      <color indexed="16"/>
      <name val="Arial"/>
      <family val="2"/>
    </font>
    <font>
      <b/>
      <u/>
      <sz val="10"/>
      <color indexed="53"/>
      <name val="Arial"/>
      <family val="2"/>
    </font>
    <font>
      <b/>
      <sz val="12"/>
      <color indexed="10"/>
      <name val="Arial"/>
      <family val="2"/>
      <charset val="161"/>
    </font>
    <font>
      <b/>
      <sz val="12"/>
      <color indexed="44"/>
      <name val="Arial"/>
      <family val="2"/>
      <charset val="161"/>
    </font>
    <font>
      <b/>
      <vertAlign val="subscript"/>
      <sz val="12"/>
      <color indexed="44"/>
      <name val="Arial"/>
      <family val="2"/>
      <charset val="161"/>
    </font>
    <font>
      <b/>
      <sz val="12"/>
      <color indexed="43"/>
      <name val="Arial"/>
      <family val="2"/>
      <charset val="161"/>
    </font>
    <font>
      <b/>
      <vertAlign val="subscript"/>
      <sz val="12"/>
      <color indexed="43"/>
      <name val="Arial"/>
      <family val="2"/>
      <charset val="161"/>
    </font>
    <font>
      <b/>
      <vertAlign val="subscript"/>
      <sz val="12"/>
      <color indexed="53"/>
      <name val="Arial"/>
      <family val="2"/>
      <charset val="161"/>
    </font>
    <font>
      <b/>
      <sz val="12"/>
      <color indexed="50"/>
      <name val="Arial"/>
      <family val="2"/>
      <charset val="161"/>
    </font>
    <font>
      <b/>
      <sz val="10"/>
      <color indexed="50"/>
      <name val="Arial"/>
      <family val="2"/>
      <charset val="161"/>
    </font>
    <font>
      <b/>
      <sz val="10"/>
      <color indexed="10"/>
      <name val="Arial"/>
      <family val="2"/>
      <charset val="161"/>
    </font>
    <font>
      <b/>
      <vertAlign val="subscript"/>
      <sz val="12"/>
      <color indexed="50"/>
      <name val="Arial"/>
      <family val="2"/>
      <charset val="161"/>
    </font>
    <font>
      <b/>
      <vertAlign val="subscript"/>
      <sz val="12"/>
      <color indexed="10"/>
      <name val="Arial"/>
      <family val="2"/>
      <charset val="161"/>
    </font>
    <font>
      <b/>
      <sz val="11"/>
      <color indexed="44"/>
      <name val="Arial"/>
      <family val="2"/>
      <charset val="161"/>
    </font>
    <font>
      <b/>
      <vertAlign val="subscript"/>
      <sz val="11"/>
      <color indexed="44"/>
      <name val="Arial"/>
      <family val="2"/>
      <charset val="161"/>
    </font>
    <font>
      <sz val="10"/>
      <color indexed="51"/>
      <name val="Arial"/>
      <family val="2"/>
      <charset val="161"/>
    </font>
    <font>
      <b/>
      <sz val="11"/>
      <color indexed="41"/>
      <name val="Arial"/>
      <family val="2"/>
      <charset val="161"/>
    </font>
    <font>
      <sz val="10"/>
      <color indexed="53"/>
      <name val="Arial"/>
      <family val="2"/>
    </font>
    <font>
      <b/>
      <sz val="11"/>
      <color indexed="41"/>
      <name val="Arial"/>
      <family val="2"/>
    </font>
    <font>
      <b/>
      <sz val="10"/>
      <color indexed="41"/>
      <name val="Arial"/>
      <family val="2"/>
    </font>
    <font>
      <b/>
      <sz val="10.5"/>
      <color indexed="41"/>
      <name val="Arial"/>
      <family val="2"/>
    </font>
    <font>
      <sz val="10"/>
      <color indexed="8"/>
      <name val="Arial"/>
      <family val="2"/>
    </font>
    <font>
      <b/>
      <sz val="10"/>
      <color rgb="FFFF9900"/>
      <name val="Arial"/>
      <family val="2"/>
      <charset val="161"/>
    </font>
    <font>
      <b/>
      <sz val="11"/>
      <color rgb="FFFF6600"/>
      <name val="Arial"/>
      <family val="2"/>
    </font>
    <font>
      <sz val="10"/>
      <color rgb="FFFFC000"/>
      <name val="Arial"/>
      <family val="2"/>
      <charset val="161"/>
    </font>
    <font>
      <sz val="10"/>
      <color rgb="FFFF6600"/>
      <name val="Arial"/>
      <family val="2"/>
      <charset val="161"/>
    </font>
    <font>
      <sz val="10"/>
      <color rgb="FFC00000"/>
      <name val="Arial"/>
      <family val="2"/>
      <charset val="161"/>
    </font>
    <font>
      <sz val="10"/>
      <color rgb="FF33CC33"/>
      <name val="Arial"/>
      <family val="2"/>
    </font>
    <font>
      <sz val="10"/>
      <color rgb="FF33CC33"/>
      <name val="Arial"/>
      <family val="2"/>
      <charset val="161"/>
    </font>
    <font>
      <sz val="10"/>
      <color theme="6" tint="-0.249977111117893"/>
      <name val="Arial"/>
      <family val="2"/>
    </font>
    <font>
      <b/>
      <sz val="10"/>
      <color rgb="FFC00000"/>
      <name val="Arial"/>
      <family val="2"/>
    </font>
    <font>
      <sz val="10"/>
      <color rgb="FFC00000"/>
      <name val="Arial"/>
      <family val="2"/>
    </font>
    <font>
      <sz val="10"/>
      <color rgb="FFFF6600"/>
      <name val="Arial"/>
      <family val="2"/>
    </font>
    <font>
      <b/>
      <sz val="11"/>
      <color rgb="FFCCFFFF"/>
      <name val="Arial"/>
      <family val="2"/>
      <charset val="161"/>
    </font>
    <font>
      <b/>
      <sz val="10"/>
      <color rgb="FFCCFFFF"/>
      <name val="Arial"/>
      <family val="2"/>
    </font>
    <font>
      <b/>
      <sz val="10"/>
      <color rgb="FFCCFFFF"/>
      <name val="Symbol"/>
      <family val="1"/>
      <charset val="2"/>
    </font>
    <font>
      <b/>
      <sz val="10"/>
      <color rgb="FFCCFFFF"/>
      <name val="Arial"/>
      <family val="2"/>
      <charset val="161"/>
    </font>
    <font>
      <u/>
      <sz val="10"/>
      <color rgb="FFFFFF99"/>
      <name val="Arial"/>
      <family val="2"/>
      <charset val="161"/>
    </font>
    <font>
      <sz val="10"/>
      <color rgb="FFFFFF99"/>
      <name val="Arial"/>
      <family val="2"/>
      <charset val="161"/>
    </font>
    <font>
      <b/>
      <sz val="10"/>
      <color rgb="FFFF6600"/>
      <name val="Arial"/>
      <family val="2"/>
      <charset val="161"/>
    </font>
    <font>
      <sz val="10"/>
      <color rgb="FFFFFF99"/>
      <name val="Arial"/>
      <family val="2"/>
    </font>
    <font>
      <b/>
      <sz val="10"/>
      <color rgb="FFFFFF99"/>
      <name val="Arial"/>
      <family val="2"/>
      <charset val="161"/>
    </font>
    <font>
      <b/>
      <vertAlign val="subscript"/>
      <sz val="10"/>
      <color rgb="FFFF9900"/>
      <name val="Arial"/>
      <family val="2"/>
      <charset val="161"/>
    </font>
    <font>
      <b/>
      <sz val="12"/>
      <color indexed="8"/>
      <name val="Arial"/>
      <family val="2"/>
      <charset val="161"/>
    </font>
    <font>
      <b/>
      <sz val="12"/>
      <color theme="1"/>
      <name val="Arial"/>
      <family val="2"/>
      <charset val="161"/>
    </font>
    <font>
      <b/>
      <sz val="10"/>
      <color theme="1"/>
      <name val="Arial"/>
      <family val="2"/>
      <charset val="161"/>
    </font>
    <font>
      <b/>
      <sz val="8"/>
      <color indexed="81"/>
      <name val="Tahoma"/>
      <family val="2"/>
      <charset val="161"/>
    </font>
    <font>
      <sz val="10"/>
      <color theme="1"/>
      <name val="Arial"/>
      <family val="2"/>
    </font>
    <font>
      <sz val="10"/>
      <color rgb="FFCCFFFF"/>
      <name val="Arial"/>
      <family val="2"/>
      <charset val="161"/>
    </font>
    <font>
      <b/>
      <sz val="10"/>
      <color rgb="FFFF9900"/>
      <name val="Arial"/>
      <family val="2"/>
    </font>
    <font>
      <sz val="10"/>
      <color rgb="FFFF0000"/>
      <name val="Arial"/>
      <family val="2"/>
      <charset val="161"/>
    </font>
    <font>
      <sz val="10"/>
      <color theme="3" tint="0.39997558519241921"/>
      <name val="Arial"/>
      <family val="2"/>
      <charset val="161"/>
    </font>
    <font>
      <sz val="10"/>
      <color rgb="FF99FF33"/>
      <name val="Arial"/>
      <family val="2"/>
      <charset val="161"/>
    </font>
    <font>
      <b/>
      <sz val="10"/>
      <color rgb="FFFF0000"/>
      <name val="Arial"/>
      <family val="2"/>
      <charset val="161"/>
    </font>
    <font>
      <sz val="10"/>
      <color theme="1"/>
      <name val="Arial"/>
      <family val="2"/>
      <charset val="161"/>
    </font>
  </fonts>
  <fills count="14">
    <fill>
      <patternFill patternType="none"/>
    </fill>
    <fill>
      <patternFill patternType="gray125"/>
    </fill>
    <fill>
      <patternFill patternType="solid">
        <fgColor indexed="8"/>
        <bgColor indexed="64"/>
      </patternFill>
    </fill>
    <fill>
      <patternFill patternType="solid">
        <fgColor indexed="16"/>
        <bgColor indexed="64"/>
      </patternFill>
    </fill>
    <fill>
      <patternFill patternType="solid">
        <fgColor indexed="53"/>
        <bgColor indexed="64"/>
      </patternFill>
    </fill>
    <fill>
      <patternFill patternType="solid">
        <fgColor indexed="48"/>
        <bgColor indexed="64"/>
      </patternFill>
    </fill>
    <fill>
      <patternFill patternType="solid">
        <fgColor indexed="59"/>
        <bgColor indexed="64"/>
      </patternFill>
    </fill>
    <fill>
      <patternFill patternType="solid">
        <fgColor indexed="58"/>
        <bgColor indexed="64"/>
      </patternFill>
    </fill>
    <fill>
      <patternFill patternType="solid">
        <fgColor indexed="52"/>
        <bgColor indexed="64"/>
      </patternFill>
    </fill>
    <fill>
      <patternFill patternType="solid">
        <fgColor indexed="19"/>
        <bgColor indexed="64"/>
      </patternFill>
    </fill>
    <fill>
      <patternFill patternType="solid">
        <fgColor rgb="FFFF6600"/>
        <bgColor indexed="64"/>
      </patternFill>
    </fill>
    <fill>
      <patternFill patternType="solid">
        <fgColor theme="1"/>
        <bgColor indexed="64"/>
      </patternFill>
    </fill>
    <fill>
      <patternFill patternType="solid">
        <fgColor rgb="FF800000"/>
        <bgColor indexed="64"/>
      </patternFill>
    </fill>
    <fill>
      <patternFill patternType="solid">
        <fgColor rgb="FF003300"/>
        <bgColor indexed="64"/>
      </patternFill>
    </fill>
  </fills>
  <borders count="60">
    <border>
      <left/>
      <right/>
      <top/>
      <bottom/>
      <diagonal/>
    </border>
    <border>
      <left/>
      <right/>
      <top style="thin">
        <color indexed="53"/>
      </top>
      <bottom/>
      <diagonal/>
    </border>
    <border>
      <left/>
      <right/>
      <top style="thick">
        <color indexed="53"/>
      </top>
      <bottom/>
      <diagonal/>
    </border>
    <border>
      <left style="thin">
        <color indexed="43"/>
      </left>
      <right style="thin">
        <color indexed="43"/>
      </right>
      <top style="thin">
        <color indexed="43"/>
      </top>
      <bottom style="thin">
        <color indexed="43"/>
      </bottom>
      <diagonal/>
    </border>
    <border>
      <left/>
      <right/>
      <top/>
      <bottom style="thin">
        <color indexed="53"/>
      </bottom>
      <diagonal/>
    </border>
    <border>
      <left/>
      <right/>
      <top/>
      <bottom style="thick">
        <color indexed="53"/>
      </bottom>
      <diagonal/>
    </border>
    <border>
      <left/>
      <right style="thin">
        <color indexed="53"/>
      </right>
      <top/>
      <bottom style="thin">
        <color indexed="53"/>
      </bottom>
      <diagonal/>
    </border>
    <border>
      <left/>
      <right style="thin">
        <color indexed="53"/>
      </right>
      <top style="thin">
        <color indexed="53"/>
      </top>
      <bottom/>
      <diagonal/>
    </border>
    <border>
      <left/>
      <right style="thin">
        <color indexed="43"/>
      </right>
      <top/>
      <bottom/>
      <diagonal/>
    </border>
    <border>
      <left/>
      <right style="thin">
        <color indexed="53"/>
      </right>
      <top/>
      <bottom/>
      <diagonal/>
    </border>
    <border>
      <left/>
      <right style="thin">
        <color indexed="43"/>
      </right>
      <top/>
      <bottom style="thin">
        <color indexed="43"/>
      </bottom>
      <diagonal/>
    </border>
    <border>
      <left style="thin">
        <color indexed="43"/>
      </left>
      <right/>
      <top style="thin">
        <color indexed="43"/>
      </top>
      <bottom/>
      <diagonal/>
    </border>
    <border>
      <left/>
      <right/>
      <top style="thin">
        <color indexed="43"/>
      </top>
      <bottom/>
      <diagonal/>
    </border>
    <border>
      <left/>
      <right style="thin">
        <color indexed="43"/>
      </right>
      <top style="thin">
        <color indexed="43"/>
      </top>
      <bottom/>
      <diagonal/>
    </border>
    <border>
      <left style="thin">
        <color indexed="43"/>
      </left>
      <right/>
      <top/>
      <bottom/>
      <diagonal/>
    </border>
    <border>
      <left/>
      <right style="thin">
        <color indexed="53"/>
      </right>
      <top/>
      <bottom style="thick">
        <color indexed="53"/>
      </bottom>
      <diagonal/>
    </border>
    <border>
      <left/>
      <right style="thin">
        <color indexed="53"/>
      </right>
      <top style="thick">
        <color indexed="53"/>
      </top>
      <bottom/>
      <diagonal/>
    </border>
    <border>
      <left style="thin">
        <color indexed="43"/>
      </left>
      <right/>
      <top/>
      <bottom style="thin">
        <color indexed="43"/>
      </bottom>
      <diagonal/>
    </border>
    <border>
      <left/>
      <right/>
      <top/>
      <bottom style="thin">
        <color indexed="43"/>
      </bottom>
      <diagonal/>
    </border>
    <border>
      <left/>
      <right/>
      <top style="thin">
        <color indexed="53"/>
      </top>
      <bottom style="thin">
        <color indexed="53"/>
      </bottom>
      <diagonal/>
    </border>
    <border>
      <left/>
      <right style="thin">
        <color indexed="53"/>
      </right>
      <top style="thin">
        <color indexed="53"/>
      </top>
      <bottom style="thin">
        <color indexed="53"/>
      </bottom>
      <diagonal/>
    </border>
    <border>
      <left style="thin">
        <color indexed="53"/>
      </left>
      <right/>
      <top/>
      <bottom style="thin">
        <color indexed="53"/>
      </bottom>
      <diagonal/>
    </border>
    <border>
      <left style="thin">
        <color indexed="53"/>
      </left>
      <right/>
      <top style="thin">
        <color indexed="53"/>
      </top>
      <bottom/>
      <diagonal/>
    </border>
    <border>
      <left style="thin">
        <color indexed="53"/>
      </left>
      <right/>
      <top/>
      <bottom/>
      <diagonal/>
    </border>
    <border>
      <left style="thin">
        <color indexed="53"/>
      </left>
      <right style="thin">
        <color indexed="53"/>
      </right>
      <top style="thin">
        <color indexed="53"/>
      </top>
      <bottom/>
      <diagonal/>
    </border>
    <border>
      <left style="thin">
        <color indexed="53"/>
      </left>
      <right style="thin">
        <color indexed="53"/>
      </right>
      <top/>
      <bottom/>
      <diagonal/>
    </border>
    <border>
      <left style="thin">
        <color indexed="53"/>
      </left>
      <right style="thin">
        <color indexed="53"/>
      </right>
      <top/>
      <bottom style="thin">
        <color indexed="53"/>
      </bottom>
      <diagonal/>
    </border>
    <border>
      <left style="thin">
        <color indexed="43"/>
      </left>
      <right style="thin">
        <color indexed="43"/>
      </right>
      <top style="thin">
        <color indexed="43"/>
      </top>
      <bottom/>
      <diagonal/>
    </border>
    <border>
      <left style="thin">
        <color indexed="43"/>
      </left>
      <right style="thin">
        <color indexed="43"/>
      </right>
      <top/>
      <bottom style="thin">
        <color indexed="43"/>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43"/>
      </left>
      <right style="thin">
        <color indexed="43"/>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43"/>
      </left>
      <right/>
      <top style="thin">
        <color indexed="43"/>
      </top>
      <bottom style="thin">
        <color indexed="43"/>
      </bottom>
      <diagonal/>
    </border>
    <border>
      <left/>
      <right style="thin">
        <color indexed="43"/>
      </right>
      <top style="thin">
        <color indexed="43"/>
      </top>
      <bottom style="thin">
        <color indexed="4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53"/>
      </left>
      <right style="thin">
        <color indexed="53"/>
      </right>
      <top style="thin">
        <color indexed="53"/>
      </top>
      <bottom style="thin">
        <color indexed="5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FFFF99"/>
      </left>
      <right style="thin">
        <color rgb="FFFFFF99"/>
      </right>
      <top style="thin">
        <color rgb="FFFFFF99"/>
      </top>
      <bottom style="thin">
        <color rgb="FFFFFF99"/>
      </bottom>
      <diagonal/>
    </border>
    <border>
      <left style="thin">
        <color rgb="FFFFFF99"/>
      </left>
      <right/>
      <top style="thin">
        <color rgb="FFFFFF99"/>
      </top>
      <bottom/>
      <diagonal/>
    </border>
    <border>
      <left/>
      <right/>
      <top style="thin">
        <color rgb="FFFFFF99"/>
      </top>
      <bottom/>
      <diagonal/>
    </border>
    <border>
      <left/>
      <right style="thin">
        <color rgb="FFFFFF99"/>
      </right>
      <top style="thin">
        <color rgb="FFFFFF99"/>
      </top>
      <bottom/>
      <diagonal/>
    </border>
    <border>
      <left style="thin">
        <color rgb="FFFFFF99"/>
      </left>
      <right/>
      <top/>
      <bottom style="thin">
        <color rgb="FFFFFF99"/>
      </bottom>
      <diagonal/>
    </border>
    <border>
      <left/>
      <right/>
      <top/>
      <bottom style="thin">
        <color rgb="FFFFFF99"/>
      </bottom>
      <diagonal/>
    </border>
    <border>
      <left/>
      <right style="thin">
        <color rgb="FFFFFF99"/>
      </right>
      <top/>
      <bottom style="thin">
        <color rgb="FFFFFF99"/>
      </bottom>
      <diagonal/>
    </border>
    <border>
      <left style="thin">
        <color rgb="FFFFFF99"/>
      </left>
      <right/>
      <top/>
      <bottom/>
      <diagonal/>
    </border>
    <border>
      <left style="thin">
        <color rgb="FFFFFF99"/>
      </left>
      <right style="thin">
        <color rgb="FFFFFF99"/>
      </right>
      <top style="thin">
        <color rgb="FFFFFF99"/>
      </top>
      <bottom/>
      <diagonal/>
    </border>
    <border>
      <left style="thin">
        <color rgb="FFFFFF99"/>
      </left>
      <right style="thin">
        <color rgb="FFFFFF99"/>
      </right>
      <top/>
      <bottom style="thin">
        <color rgb="FFFFFF99"/>
      </bottom>
      <diagonal/>
    </border>
    <border>
      <left style="thin">
        <color rgb="FFFFFF99"/>
      </left>
      <right/>
      <top style="thin">
        <color rgb="FFFFFF99"/>
      </top>
      <bottom style="thin">
        <color rgb="FFFFFF99"/>
      </bottom>
      <diagonal/>
    </border>
    <border>
      <left/>
      <right/>
      <top style="thin">
        <color rgb="FFFFFF99"/>
      </top>
      <bottom style="thin">
        <color rgb="FFFFFF99"/>
      </bottom>
      <diagonal/>
    </border>
    <border>
      <left/>
      <right style="thin">
        <color rgb="FFFFFF99"/>
      </right>
      <top style="thin">
        <color rgb="FFFFFF99"/>
      </top>
      <bottom style="thin">
        <color rgb="FFFFFF99"/>
      </bottom>
      <diagonal/>
    </border>
    <border>
      <left/>
      <right style="thin">
        <color rgb="FFFFFF99"/>
      </right>
      <top/>
      <bottom/>
      <diagonal/>
    </border>
  </borders>
  <cellStyleXfs count="2">
    <xf numFmtId="0" fontId="0" fillId="0" borderId="0"/>
    <xf numFmtId="0" fontId="65" fillId="0" borderId="0" applyNumberFormat="0" applyFill="0" applyBorder="0" applyAlignment="0" applyProtection="0">
      <alignment vertical="top"/>
      <protection locked="0"/>
    </xf>
  </cellStyleXfs>
  <cellXfs count="408">
    <xf numFmtId="0" fontId="0" fillId="0" borderId="0" xfId="0"/>
    <xf numFmtId="0" fontId="4" fillId="2" borderId="0" xfId="0" applyFont="1" applyFill="1" applyProtection="1">
      <protection hidden="1"/>
    </xf>
    <xf numFmtId="0" fontId="9" fillId="2" borderId="0" xfId="0" applyFont="1" applyFill="1" applyProtection="1">
      <protection hidden="1"/>
    </xf>
    <xf numFmtId="0" fontId="27" fillId="2" borderId="0" xfId="0" applyFont="1" applyFill="1" applyProtection="1">
      <protection hidden="1"/>
    </xf>
    <xf numFmtId="0" fontId="4" fillId="2" borderId="0" xfId="0" applyFont="1" applyFill="1" applyBorder="1" applyProtection="1">
      <protection hidden="1"/>
    </xf>
    <xf numFmtId="0" fontId="4" fillId="2" borderId="1" xfId="0" applyFont="1" applyFill="1" applyBorder="1" applyProtection="1">
      <protection hidden="1"/>
    </xf>
    <xf numFmtId="0" fontId="4" fillId="2" borderId="2" xfId="0" applyFont="1" applyFill="1" applyBorder="1" applyProtection="1">
      <protection hidden="1"/>
    </xf>
    <xf numFmtId="0" fontId="78" fillId="2" borderId="0" xfId="0" applyFont="1" applyFill="1" applyAlignment="1" applyProtection="1">
      <alignment horizontal="center" vertical="center" wrapText="1"/>
      <protection hidden="1"/>
    </xf>
    <xf numFmtId="0" fontId="79" fillId="2" borderId="0" xfId="0" applyFont="1" applyFill="1" applyAlignment="1" applyProtection="1">
      <alignment horizontal="center" vertical="center" wrapText="1"/>
      <protection hidden="1"/>
    </xf>
    <xf numFmtId="0" fontId="81" fillId="2" borderId="0" xfId="0" applyFont="1" applyFill="1" applyAlignment="1" applyProtection="1">
      <alignment horizontal="center" vertical="center" wrapText="1"/>
      <protection hidden="1"/>
    </xf>
    <xf numFmtId="0" fontId="82" fillId="2" borderId="0" xfId="0" applyFont="1" applyFill="1" applyAlignment="1" applyProtection="1">
      <alignment horizontal="center" vertical="center" wrapText="1"/>
      <protection hidden="1"/>
    </xf>
    <xf numFmtId="0" fontId="84" fillId="2" borderId="0" xfId="0" applyFont="1" applyFill="1" applyAlignment="1" applyProtection="1">
      <alignment horizontal="center" vertical="center" wrapText="1"/>
      <protection hidden="1"/>
    </xf>
    <xf numFmtId="0" fontId="83" fillId="2" borderId="0" xfId="0" applyFont="1" applyFill="1" applyProtection="1">
      <protection hidden="1"/>
    </xf>
    <xf numFmtId="0" fontId="48" fillId="2" borderId="0" xfId="0" applyFont="1" applyFill="1" applyProtection="1">
      <protection hidden="1"/>
    </xf>
    <xf numFmtId="0" fontId="87" fillId="2" borderId="0" xfId="0" applyFont="1" applyFill="1" applyAlignment="1" applyProtection="1">
      <alignment horizontal="center" vertical="center"/>
      <protection hidden="1"/>
    </xf>
    <xf numFmtId="0" fontId="117" fillId="2" borderId="0" xfId="0" applyFont="1" applyFill="1" applyBorder="1" applyProtection="1">
      <protection hidden="1"/>
    </xf>
    <xf numFmtId="0" fontId="117" fillId="2" borderId="4" xfId="0" applyFont="1" applyFill="1" applyBorder="1" applyProtection="1">
      <protection hidden="1"/>
    </xf>
    <xf numFmtId="0" fontId="37" fillId="4" borderId="0" xfId="0" applyFont="1" applyFill="1" applyProtection="1">
      <protection hidden="1"/>
    </xf>
    <xf numFmtId="0" fontId="117" fillId="2" borderId="5" xfId="0" applyFont="1" applyFill="1" applyBorder="1" applyProtection="1">
      <protection hidden="1"/>
    </xf>
    <xf numFmtId="0" fontId="117" fillId="2" borderId="2" xfId="0" applyFont="1" applyFill="1" applyBorder="1" applyProtection="1">
      <protection hidden="1"/>
    </xf>
    <xf numFmtId="0" fontId="117" fillId="2" borderId="6" xfId="0" applyFont="1" applyFill="1" applyBorder="1" applyProtection="1">
      <protection hidden="1"/>
    </xf>
    <xf numFmtId="0" fontId="9" fillId="2" borderId="4" xfId="0" applyFont="1" applyFill="1" applyBorder="1" applyProtection="1">
      <protection hidden="1"/>
    </xf>
    <xf numFmtId="0" fontId="9" fillId="2" borderId="6" xfId="0" applyFont="1" applyFill="1" applyBorder="1" applyProtection="1">
      <protection hidden="1"/>
    </xf>
    <xf numFmtId="0" fontId="9" fillId="3" borderId="0" xfId="0" applyFont="1" applyFill="1" applyProtection="1">
      <protection hidden="1"/>
    </xf>
    <xf numFmtId="0" fontId="9" fillId="4" borderId="0" xfId="0" applyFont="1" applyFill="1" applyProtection="1">
      <protection hidden="1"/>
    </xf>
    <xf numFmtId="0" fontId="9" fillId="2" borderId="1" xfId="0" applyFont="1" applyFill="1" applyBorder="1" applyProtection="1">
      <protection hidden="1"/>
    </xf>
    <xf numFmtId="0" fontId="9" fillId="2" borderId="7" xfId="0" applyFont="1" applyFill="1" applyBorder="1" applyProtection="1">
      <protection hidden="1"/>
    </xf>
    <xf numFmtId="0" fontId="9" fillId="3" borderId="0" xfId="0" applyFont="1" applyFill="1" applyBorder="1" applyProtection="1">
      <protection hidden="1"/>
    </xf>
    <xf numFmtId="0" fontId="13" fillId="3" borderId="0" xfId="0" applyFont="1" applyFill="1" applyBorder="1" applyAlignment="1" applyProtection="1">
      <alignment horizontal="center" vertical="center"/>
      <protection hidden="1"/>
    </xf>
    <xf numFmtId="0" fontId="6" fillId="2" borderId="8" xfId="0" applyFont="1" applyFill="1" applyBorder="1" applyAlignment="1" applyProtection="1">
      <alignment horizontal="right" vertical="center"/>
      <protection hidden="1"/>
    </xf>
    <xf numFmtId="0" fontId="9" fillId="2" borderId="9" xfId="0" applyFont="1" applyFill="1" applyBorder="1" applyProtection="1">
      <protection hidden="1"/>
    </xf>
    <xf numFmtId="0" fontId="9" fillId="5" borderId="0" xfId="0" applyFont="1" applyFill="1" applyProtection="1">
      <protection hidden="1"/>
    </xf>
    <xf numFmtId="0" fontId="9" fillId="2" borderId="0" xfId="0" applyFont="1" applyFill="1" applyBorder="1" applyProtection="1">
      <protection hidden="1"/>
    </xf>
    <xf numFmtId="0" fontId="6" fillId="2" borderId="0" xfId="0" applyFont="1" applyFill="1" applyBorder="1" applyAlignment="1" applyProtection="1">
      <alignment horizontal="right" vertical="center"/>
      <protection hidden="1"/>
    </xf>
    <xf numFmtId="0" fontId="4" fillId="3" borderId="0" xfId="0" applyFont="1" applyFill="1" applyProtection="1">
      <protection hidden="1"/>
    </xf>
    <xf numFmtId="0" fontId="36" fillId="2" borderId="0" xfId="0" applyFont="1" applyFill="1" applyBorder="1" applyProtection="1">
      <protection hidden="1"/>
    </xf>
    <xf numFmtId="0" fontId="12" fillId="2" borderId="0" xfId="0" applyFont="1" applyFill="1" applyBorder="1" applyProtection="1">
      <protection hidden="1"/>
    </xf>
    <xf numFmtId="0" fontId="9" fillId="2" borderId="8" xfId="0" applyFont="1" applyFill="1" applyBorder="1" applyProtection="1">
      <protection hidden="1"/>
    </xf>
    <xf numFmtId="0" fontId="9" fillId="2" borderId="10" xfId="0" applyFont="1" applyFill="1" applyBorder="1" applyProtection="1">
      <protection hidden="1"/>
    </xf>
    <xf numFmtId="0" fontId="23" fillId="3" borderId="0" xfId="0" applyFont="1" applyFill="1" applyBorder="1" applyAlignment="1" applyProtection="1">
      <alignment horizontal="center" vertical="center"/>
      <protection hidden="1"/>
    </xf>
    <xf numFmtId="0" fontId="48" fillId="2" borderId="0" xfId="0" applyFont="1" applyFill="1" applyBorder="1" applyAlignment="1" applyProtection="1">
      <alignment horizontal="center" vertical="center"/>
      <protection hidden="1"/>
    </xf>
    <xf numFmtId="0" fontId="6" fillId="6" borderId="11" xfId="0" applyFont="1" applyFill="1" applyBorder="1" applyAlignment="1" applyProtection="1">
      <alignment vertical="center"/>
      <protection hidden="1"/>
    </xf>
    <xf numFmtId="0" fontId="9" fillId="6" borderId="12" xfId="0" applyFont="1" applyFill="1" applyBorder="1" applyProtection="1">
      <protection hidden="1"/>
    </xf>
    <xf numFmtId="0" fontId="9" fillId="6" borderId="13" xfId="0" applyFont="1" applyFill="1" applyBorder="1" applyProtection="1">
      <protection hidden="1"/>
    </xf>
    <xf numFmtId="0" fontId="9" fillId="6" borderId="14" xfId="0" applyFont="1" applyFill="1" applyBorder="1" applyProtection="1">
      <protection hidden="1"/>
    </xf>
    <xf numFmtId="0" fontId="9" fillId="6" borderId="0" xfId="0" applyFont="1" applyFill="1" applyBorder="1" applyProtection="1">
      <protection hidden="1"/>
    </xf>
    <xf numFmtId="0" fontId="9" fillId="6" borderId="8" xfId="0" applyFont="1" applyFill="1" applyBorder="1" applyProtection="1">
      <protection hidden="1"/>
    </xf>
    <xf numFmtId="0" fontId="9" fillId="2" borderId="5" xfId="0" applyFont="1" applyFill="1" applyBorder="1" applyProtection="1">
      <protection hidden="1"/>
    </xf>
    <xf numFmtId="0" fontId="9" fillId="2" borderId="15" xfId="0" applyFont="1" applyFill="1" applyBorder="1" applyProtection="1">
      <protection hidden="1"/>
    </xf>
    <xf numFmtId="0" fontId="9" fillId="2" borderId="2" xfId="0" applyFont="1" applyFill="1" applyBorder="1" applyProtection="1">
      <protection hidden="1"/>
    </xf>
    <xf numFmtId="0" fontId="9" fillId="2" borderId="16" xfId="0" applyFont="1" applyFill="1" applyBorder="1" applyProtection="1">
      <protection hidden="1"/>
    </xf>
    <xf numFmtId="0" fontId="9" fillId="6" borderId="17" xfId="0" applyFont="1" applyFill="1" applyBorder="1" applyProtection="1">
      <protection hidden="1"/>
    </xf>
    <xf numFmtId="0" fontId="9" fillId="6" borderId="18" xfId="0" applyFont="1" applyFill="1" applyBorder="1" applyProtection="1">
      <protection hidden="1"/>
    </xf>
    <xf numFmtId="0" fontId="9" fillId="6" borderId="10" xfId="0" applyFont="1" applyFill="1" applyBorder="1" applyProtection="1">
      <protection hidden="1"/>
    </xf>
    <xf numFmtId="0" fontId="9" fillId="3" borderId="14" xfId="0" applyFont="1" applyFill="1" applyBorder="1" applyProtection="1">
      <protection hidden="1"/>
    </xf>
    <xf numFmtId="0" fontId="9" fillId="2" borderId="19" xfId="0" applyFont="1" applyFill="1" applyBorder="1" applyProtection="1">
      <protection hidden="1"/>
    </xf>
    <xf numFmtId="0" fontId="9" fillId="2" borderId="20" xfId="0" applyFont="1" applyFill="1" applyBorder="1" applyProtection="1">
      <protection hidden="1"/>
    </xf>
    <xf numFmtId="0" fontId="119" fillId="11" borderId="3" xfId="0" applyFont="1" applyFill="1" applyBorder="1" applyAlignment="1" applyProtection="1">
      <alignment horizontal="center" vertical="center"/>
      <protection hidden="1"/>
    </xf>
    <xf numFmtId="0" fontId="52" fillId="3" borderId="3" xfId="0" applyFont="1" applyFill="1" applyBorder="1" applyAlignment="1" applyProtection="1">
      <alignment horizontal="center" vertical="center"/>
      <protection hidden="1"/>
    </xf>
    <xf numFmtId="0" fontId="80" fillId="2" borderId="0" xfId="0" applyFont="1" applyFill="1" applyAlignment="1" applyProtection="1">
      <alignment horizontal="center" vertical="center" wrapText="1"/>
      <protection hidden="1"/>
    </xf>
    <xf numFmtId="0" fontId="4" fillId="3" borderId="3" xfId="0" applyFont="1" applyFill="1" applyBorder="1" applyAlignment="1" applyProtection="1">
      <alignment horizontal="center" vertical="center"/>
      <protection hidden="1"/>
    </xf>
    <xf numFmtId="0" fontId="11" fillId="2" borderId="0" xfId="0" applyFont="1" applyFill="1" applyAlignment="1" applyProtection="1">
      <alignment horizontal="center" vertical="center"/>
      <protection hidden="1"/>
    </xf>
    <xf numFmtId="0" fontId="124" fillId="2" borderId="0" xfId="0" applyFont="1" applyFill="1" applyProtection="1">
      <protection hidden="1"/>
    </xf>
    <xf numFmtId="0" fontId="127" fillId="2" borderId="0" xfId="0" applyFont="1" applyFill="1" applyProtection="1">
      <protection hidden="1"/>
    </xf>
    <xf numFmtId="0" fontId="122" fillId="2" borderId="0" xfId="0" applyFont="1" applyFill="1" applyProtection="1">
      <protection hidden="1"/>
    </xf>
    <xf numFmtId="0" fontId="126" fillId="2" borderId="0" xfId="0" applyFont="1" applyFill="1" applyProtection="1">
      <protection hidden="1"/>
    </xf>
    <xf numFmtId="0" fontId="121" fillId="2" borderId="0" xfId="0" applyFont="1" applyFill="1" applyProtection="1">
      <protection hidden="1"/>
    </xf>
    <xf numFmtId="0" fontId="131" fillId="2" borderId="0" xfId="0" applyFont="1" applyFill="1" applyAlignment="1" applyProtection="1">
      <alignment horizontal="center" vertical="center"/>
      <protection hidden="1"/>
    </xf>
    <xf numFmtId="0" fontId="32" fillId="4" borderId="3" xfId="0" applyFont="1" applyFill="1" applyBorder="1" applyAlignment="1" applyProtection="1">
      <alignment horizontal="center" vertical="center"/>
      <protection locked="0"/>
    </xf>
    <xf numFmtId="0" fontId="40" fillId="4" borderId="3" xfId="0" applyFont="1" applyFill="1" applyBorder="1" applyAlignment="1" applyProtection="1">
      <alignment horizontal="center" vertical="center"/>
      <protection locked="0"/>
    </xf>
    <xf numFmtId="0" fontId="9" fillId="2" borderId="0" xfId="0" applyFont="1" applyFill="1" applyProtection="1">
      <protection locked="0"/>
    </xf>
    <xf numFmtId="0" fontId="47" fillId="4" borderId="3" xfId="0" applyFont="1" applyFill="1" applyBorder="1" applyAlignment="1" applyProtection="1">
      <alignment horizontal="center" vertical="center"/>
      <protection locked="0"/>
    </xf>
    <xf numFmtId="0" fontId="117" fillId="2" borderId="9" xfId="0" applyFont="1" applyFill="1" applyBorder="1" applyProtection="1">
      <protection hidden="1"/>
    </xf>
    <xf numFmtId="0" fontId="117" fillId="2" borderId="16" xfId="0" applyFont="1" applyFill="1" applyBorder="1" applyProtection="1">
      <protection hidden="1"/>
    </xf>
    <xf numFmtId="0" fontId="122" fillId="6" borderId="0" xfId="0" applyFont="1" applyFill="1" applyBorder="1" applyAlignment="1" applyProtection="1">
      <alignment horizontal="center" vertical="center"/>
      <protection hidden="1"/>
    </xf>
    <xf numFmtId="0" fontId="47" fillId="4" borderId="3" xfId="0" applyFont="1" applyFill="1" applyBorder="1" applyAlignment="1" applyProtection="1">
      <alignment horizontal="center" vertical="center"/>
      <protection locked="0"/>
    </xf>
    <xf numFmtId="0" fontId="40" fillId="4" borderId="3" xfId="0" applyFont="1" applyFill="1" applyBorder="1" applyAlignment="1" applyProtection="1">
      <alignment horizontal="center" vertical="center"/>
      <protection locked="0"/>
    </xf>
    <xf numFmtId="0" fontId="141" fillId="10" borderId="46" xfId="0" applyFont="1" applyFill="1" applyBorder="1" applyAlignment="1" applyProtection="1">
      <alignment horizontal="center" vertical="center"/>
      <protection locked="0"/>
    </xf>
    <xf numFmtId="0" fontId="143" fillId="2" borderId="4" xfId="0" applyFont="1" applyFill="1" applyBorder="1" applyProtection="1">
      <protection hidden="1"/>
    </xf>
    <xf numFmtId="0" fontId="143" fillId="2" borderId="0" xfId="0" applyFont="1" applyFill="1" applyBorder="1" applyProtection="1">
      <protection hidden="1"/>
    </xf>
    <xf numFmtId="0" fontId="145" fillId="6" borderId="11" xfId="0" applyFont="1" applyFill="1" applyBorder="1" applyAlignment="1" applyProtection="1">
      <alignment vertical="center"/>
      <protection hidden="1"/>
    </xf>
    <xf numFmtId="0" fontId="150" fillId="2" borderId="0" xfId="0" applyFont="1" applyFill="1" applyProtection="1">
      <protection hidden="1"/>
    </xf>
    <xf numFmtId="0" fontId="9" fillId="7" borderId="3" xfId="0" applyFont="1" applyFill="1" applyBorder="1" applyAlignment="1" applyProtection="1">
      <alignment horizontal="center" vertical="center" wrapText="1"/>
      <protection hidden="1"/>
    </xf>
    <xf numFmtId="0" fontId="128" fillId="2" borderId="0" xfId="0" applyFont="1" applyFill="1" applyAlignment="1" applyProtection="1">
      <alignment horizontal="justify" vertical="center"/>
      <protection hidden="1"/>
    </xf>
    <xf numFmtId="0" fontId="128" fillId="2" borderId="0" xfId="0" applyFont="1" applyFill="1" applyAlignment="1" applyProtection="1">
      <alignment horizontal="center" vertical="center" wrapText="1"/>
      <protection hidden="1"/>
    </xf>
    <xf numFmtId="0" fontId="9" fillId="2" borderId="0" xfId="0" applyFont="1" applyFill="1" applyAlignment="1" applyProtection="1">
      <alignment horizontal="left" vertical="center" wrapText="1"/>
      <protection hidden="1"/>
    </xf>
    <xf numFmtId="0" fontId="46" fillId="2" borderId="0" xfId="0" applyFont="1" applyFill="1" applyAlignment="1" applyProtection="1">
      <alignment horizontal="left" vertical="center" wrapText="1"/>
      <protection hidden="1"/>
    </xf>
    <xf numFmtId="0" fontId="9" fillId="2" borderId="0" xfId="0" applyFont="1" applyFill="1" applyAlignment="1" applyProtection="1">
      <alignment horizontal="justify" vertical="center" wrapText="1"/>
      <protection hidden="1"/>
    </xf>
    <xf numFmtId="0" fontId="122" fillId="2" borderId="0" xfId="0" applyFont="1" applyFill="1" applyAlignment="1" applyProtection="1">
      <alignment horizontal="justify" vertical="center" wrapText="1"/>
      <protection hidden="1"/>
    </xf>
    <xf numFmtId="0" fontId="130" fillId="2" borderId="0" xfId="0" applyFont="1" applyFill="1" applyAlignment="1" applyProtection="1">
      <alignment horizontal="center" vertical="center"/>
      <protection hidden="1"/>
    </xf>
    <xf numFmtId="0" fontId="131" fillId="2" borderId="0" xfId="0" applyFont="1" applyFill="1" applyAlignment="1" applyProtection="1">
      <alignment horizontal="center" vertical="center"/>
      <protection hidden="1"/>
    </xf>
    <xf numFmtId="0" fontId="70" fillId="2" borderId="0" xfId="0" applyFont="1" applyFill="1" applyAlignment="1" applyProtection="1">
      <alignment horizontal="center" vertical="center"/>
      <protection hidden="1"/>
    </xf>
    <xf numFmtId="0" fontId="10" fillId="2" borderId="0" xfId="0" applyFont="1" applyFill="1" applyAlignment="1" applyProtection="1">
      <alignment horizontal="center" vertical="center"/>
      <protection hidden="1"/>
    </xf>
    <xf numFmtId="0" fontId="97" fillId="2" borderId="0" xfId="0" applyFont="1" applyFill="1" applyAlignment="1" applyProtection="1">
      <alignment horizontal="justify" vertical="center"/>
      <protection hidden="1"/>
    </xf>
    <xf numFmtId="0" fontId="76" fillId="2" borderId="0" xfId="0" applyFont="1" applyFill="1" applyAlignment="1" applyProtection="1">
      <alignment horizontal="justify" vertical="center"/>
      <protection hidden="1"/>
    </xf>
    <xf numFmtId="0" fontId="9" fillId="2" borderId="0" xfId="0" applyFont="1" applyFill="1" applyAlignment="1" applyProtection="1">
      <alignment horizontal="justify" vertical="center"/>
      <protection hidden="1"/>
    </xf>
    <xf numFmtId="0" fontId="58" fillId="2" borderId="0" xfId="0" applyFont="1" applyFill="1" applyAlignment="1" applyProtection="1">
      <alignment horizontal="center" vertical="center" wrapText="1"/>
      <protection hidden="1"/>
    </xf>
    <xf numFmtId="0" fontId="14" fillId="2" borderId="0" xfId="0" applyFont="1" applyFill="1" applyAlignment="1" applyProtection="1">
      <alignment horizontal="center" vertical="center" wrapText="1"/>
      <protection hidden="1"/>
    </xf>
    <xf numFmtId="0" fontId="14" fillId="2" borderId="0" xfId="0" applyFont="1" applyFill="1" applyAlignment="1" applyProtection="1">
      <alignment vertical="center" wrapText="1"/>
      <protection hidden="1"/>
    </xf>
    <xf numFmtId="0" fontId="52" fillId="3" borderId="3" xfId="0" applyFont="1" applyFill="1" applyBorder="1" applyAlignment="1" applyProtection="1">
      <alignment horizontal="center" vertical="center"/>
      <protection hidden="1"/>
    </xf>
    <xf numFmtId="0" fontId="4" fillId="2" borderId="22" xfId="0" applyFont="1" applyFill="1" applyBorder="1" applyAlignment="1" applyProtection="1">
      <alignment horizontal="left" vertical="center" wrapText="1"/>
      <protection hidden="1"/>
    </xf>
    <xf numFmtId="0" fontId="4" fillId="2" borderId="1" xfId="0" applyFont="1" applyFill="1" applyBorder="1" applyAlignment="1" applyProtection="1">
      <alignment horizontal="left" vertical="center" wrapText="1"/>
      <protection hidden="1"/>
    </xf>
    <xf numFmtId="0" fontId="4" fillId="2" borderId="7" xfId="0" applyFont="1" applyFill="1" applyBorder="1" applyAlignment="1" applyProtection="1">
      <alignment horizontal="left" vertical="center" wrapText="1"/>
      <protection hidden="1"/>
    </xf>
    <xf numFmtId="0" fontId="4" fillId="2" borderId="23" xfId="0" applyFont="1" applyFill="1" applyBorder="1" applyAlignment="1" applyProtection="1">
      <alignment horizontal="left" vertical="center" wrapText="1"/>
      <protection hidden="1"/>
    </xf>
    <xf numFmtId="0" fontId="4" fillId="2" borderId="0" xfId="0" applyFont="1" applyFill="1" applyBorder="1" applyAlignment="1" applyProtection="1">
      <alignment horizontal="left" vertical="center" wrapText="1"/>
      <protection hidden="1"/>
    </xf>
    <xf numFmtId="0" fontId="4" fillId="2" borderId="9" xfId="0" applyFont="1" applyFill="1" applyBorder="1" applyAlignment="1" applyProtection="1">
      <alignment horizontal="left" vertical="center" wrapText="1"/>
      <protection hidden="1"/>
    </xf>
    <xf numFmtId="0" fontId="4" fillId="2" borderId="21" xfId="0" applyFont="1" applyFill="1" applyBorder="1" applyAlignment="1" applyProtection="1">
      <alignment horizontal="left" vertical="center" wrapText="1"/>
      <protection hidden="1"/>
    </xf>
    <xf numFmtId="0" fontId="4" fillId="2" borderId="4" xfId="0" applyFont="1" applyFill="1" applyBorder="1" applyAlignment="1" applyProtection="1">
      <alignment horizontal="left" vertical="center" wrapText="1"/>
      <protection hidden="1"/>
    </xf>
    <xf numFmtId="0" fontId="4" fillId="2" borderId="6" xfId="0" applyFont="1" applyFill="1" applyBorder="1" applyAlignment="1" applyProtection="1">
      <alignment horizontal="left" vertical="center" wrapText="1"/>
      <protection hidden="1"/>
    </xf>
    <xf numFmtId="0" fontId="9" fillId="6" borderId="0" xfId="0" applyFont="1" applyFill="1" applyBorder="1" applyAlignment="1" applyProtection="1">
      <alignment horizontal="justify" vertical="center" wrapText="1"/>
      <protection hidden="1"/>
    </xf>
    <xf numFmtId="0" fontId="9" fillId="6" borderId="0" xfId="0" applyFont="1" applyFill="1" applyBorder="1" applyAlignment="1" applyProtection="1">
      <alignment horizontal="justify" vertical="center"/>
      <protection hidden="1"/>
    </xf>
    <xf numFmtId="0" fontId="28" fillId="2" borderId="22" xfId="0" applyFont="1" applyFill="1" applyBorder="1" applyAlignment="1" applyProtection="1">
      <alignment horizontal="right" vertical="center"/>
      <protection hidden="1"/>
    </xf>
    <xf numFmtId="0" fontId="28" fillId="2" borderId="1" xfId="0" applyFont="1" applyFill="1" applyBorder="1" applyAlignment="1" applyProtection="1">
      <alignment horizontal="right" vertical="center"/>
      <protection hidden="1"/>
    </xf>
    <xf numFmtId="0" fontId="28" fillId="2" borderId="7" xfId="0" applyFont="1" applyFill="1" applyBorder="1" applyAlignment="1" applyProtection="1">
      <alignment horizontal="right" vertical="center"/>
      <protection hidden="1"/>
    </xf>
    <xf numFmtId="0" fontId="28" fillId="2" borderId="21" xfId="0" applyFont="1" applyFill="1" applyBorder="1" applyAlignment="1" applyProtection="1">
      <alignment horizontal="right" vertical="center"/>
      <protection hidden="1"/>
    </xf>
    <xf numFmtId="0" fontId="28" fillId="2" borderId="4" xfId="0" applyFont="1" applyFill="1" applyBorder="1" applyAlignment="1" applyProtection="1">
      <alignment horizontal="right" vertical="center"/>
      <protection hidden="1"/>
    </xf>
    <xf numFmtId="0" fontId="28" fillId="2" borderId="6" xfId="0" applyFont="1" applyFill="1" applyBorder="1" applyAlignment="1" applyProtection="1">
      <alignment horizontal="right" vertical="center"/>
      <protection hidden="1"/>
    </xf>
    <xf numFmtId="0" fontId="4" fillId="3" borderId="0" xfId="0" applyFont="1" applyFill="1" applyBorder="1" applyAlignment="1" applyProtection="1">
      <alignment horizontal="right" vertical="center"/>
      <protection hidden="1"/>
    </xf>
    <xf numFmtId="0" fontId="9" fillId="2" borderId="0" xfId="0" applyFont="1" applyFill="1" applyAlignment="1" applyProtection="1">
      <alignment horizontal="right" vertical="center"/>
      <protection hidden="1"/>
    </xf>
    <xf numFmtId="0" fontId="14" fillId="2" borderId="0" xfId="0" applyFont="1" applyFill="1" applyAlignment="1" applyProtection="1">
      <alignment horizontal="justify" vertical="center" wrapText="1"/>
      <protection hidden="1"/>
    </xf>
    <xf numFmtId="164" fontId="10" fillId="7" borderId="7" xfId="0" applyNumberFormat="1" applyFont="1" applyFill="1" applyBorder="1" applyAlignment="1" applyProtection="1">
      <alignment horizontal="center" vertical="center"/>
      <protection hidden="1"/>
    </xf>
    <xf numFmtId="164" fontId="10" fillId="7" borderId="6" xfId="0" applyNumberFormat="1"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33" fillId="7" borderId="27" xfId="0" applyFont="1" applyFill="1" applyBorder="1" applyAlignment="1" applyProtection="1">
      <alignment horizontal="center" vertical="center" wrapText="1"/>
      <protection hidden="1"/>
    </xf>
    <xf numFmtId="0" fontId="45" fillId="7" borderId="28" xfId="0" applyFont="1" applyFill="1" applyBorder="1" applyAlignment="1" applyProtection="1">
      <alignment horizontal="center" vertical="center" wrapText="1"/>
      <protection hidden="1"/>
    </xf>
    <xf numFmtId="0" fontId="45" fillId="7" borderId="27" xfId="0" applyFont="1" applyFill="1" applyBorder="1" applyAlignment="1" applyProtection="1">
      <alignment horizontal="center" vertical="center"/>
      <protection hidden="1"/>
    </xf>
    <xf numFmtId="0" fontId="45" fillId="7" borderId="28" xfId="0" applyFont="1" applyFill="1" applyBorder="1" applyAlignment="1" applyProtection="1">
      <alignment horizontal="center" vertical="center"/>
      <protection hidden="1"/>
    </xf>
    <xf numFmtId="0" fontId="121" fillId="2" borderId="0" xfId="0" applyFont="1" applyFill="1" applyAlignment="1" applyProtection="1">
      <alignment horizontal="justify" vertical="center" wrapText="1"/>
      <protection hidden="1"/>
    </xf>
    <xf numFmtId="0" fontId="6" fillId="7" borderId="27" xfId="0" applyFont="1" applyFill="1" applyBorder="1" applyAlignment="1" applyProtection="1">
      <alignment horizontal="center" vertical="center" wrapText="1"/>
      <protection hidden="1"/>
    </xf>
    <xf numFmtId="0" fontId="6" fillId="7" borderId="28" xfId="0" applyFont="1" applyFill="1" applyBorder="1" applyAlignment="1" applyProtection="1">
      <alignment horizontal="center" vertical="center" wrapText="1"/>
      <protection hidden="1"/>
    </xf>
    <xf numFmtId="0" fontId="125" fillId="2" borderId="0" xfId="0" applyFont="1" applyFill="1" applyAlignment="1" applyProtection="1">
      <alignment horizontal="center"/>
      <protection hidden="1"/>
    </xf>
    <xf numFmtId="0" fontId="123" fillId="2" borderId="0" xfId="0" applyFont="1" applyFill="1" applyAlignment="1" applyProtection="1">
      <alignment vertical="center"/>
      <protection hidden="1"/>
    </xf>
    <xf numFmtId="0" fontId="10" fillId="2" borderId="22"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center" vertical="center" wrapText="1"/>
      <protection hidden="1"/>
    </xf>
    <xf numFmtId="0" fontId="10" fillId="2" borderId="7" xfId="0" applyFont="1" applyFill="1" applyBorder="1" applyAlignment="1" applyProtection="1">
      <alignment horizontal="center" vertical="center" wrapText="1"/>
      <protection hidden="1"/>
    </xf>
    <xf numFmtId="0" fontId="10" fillId="2" borderId="23" xfId="0" applyFont="1" applyFill="1" applyBorder="1" applyAlignment="1" applyProtection="1">
      <alignment horizontal="center" vertical="center" wrapText="1"/>
      <protection hidden="1"/>
    </xf>
    <xf numFmtId="0" fontId="10" fillId="2" borderId="0" xfId="0" applyFont="1" applyFill="1" applyBorder="1" applyAlignment="1" applyProtection="1">
      <alignment horizontal="center" vertical="center" wrapText="1"/>
      <protection hidden="1"/>
    </xf>
    <xf numFmtId="0" fontId="10" fillId="2" borderId="9" xfId="0" applyFont="1" applyFill="1" applyBorder="1" applyAlignment="1" applyProtection="1">
      <alignment horizontal="center" vertical="center" wrapText="1"/>
      <protection hidden="1"/>
    </xf>
    <xf numFmtId="0" fontId="10" fillId="2" borderId="21" xfId="0" applyFont="1" applyFill="1" applyBorder="1" applyAlignment="1" applyProtection="1">
      <alignment horizontal="center" vertical="center" wrapText="1"/>
      <protection hidden="1"/>
    </xf>
    <xf numFmtId="0" fontId="10" fillId="2" borderId="4" xfId="0" applyFont="1" applyFill="1" applyBorder="1" applyAlignment="1" applyProtection="1">
      <alignment horizontal="center" vertical="center" wrapText="1"/>
      <protection hidden="1"/>
    </xf>
    <xf numFmtId="0" fontId="10" fillId="2" borderId="6" xfId="0" applyFont="1" applyFill="1" applyBorder="1" applyAlignment="1" applyProtection="1">
      <alignment horizontal="center" vertical="center" wrapText="1"/>
      <protection hidden="1"/>
    </xf>
    <xf numFmtId="0" fontId="32" fillId="4" borderId="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right" vertical="center"/>
      <protection hidden="1"/>
    </xf>
    <xf numFmtId="0" fontId="8" fillId="2" borderId="1" xfId="0" applyFont="1" applyFill="1" applyBorder="1" applyAlignment="1" applyProtection="1">
      <alignment horizontal="right" vertical="center"/>
      <protection hidden="1"/>
    </xf>
    <xf numFmtId="0" fontId="8" fillId="2" borderId="23" xfId="0" applyFont="1" applyFill="1" applyBorder="1" applyAlignment="1" applyProtection="1">
      <alignment horizontal="right" vertical="center"/>
      <protection hidden="1"/>
    </xf>
    <xf numFmtId="0" fontId="8" fillId="2" borderId="0" xfId="0" applyFont="1" applyFill="1" applyBorder="1" applyAlignment="1" applyProtection="1">
      <alignment horizontal="right" vertical="center"/>
      <protection hidden="1"/>
    </xf>
    <xf numFmtId="0" fontId="8" fillId="2" borderId="21" xfId="0" applyFont="1" applyFill="1" applyBorder="1" applyAlignment="1" applyProtection="1">
      <alignment horizontal="right" vertical="center"/>
      <protection hidden="1"/>
    </xf>
    <xf numFmtId="0" fontId="8" fillId="2" borderId="4" xfId="0" applyFont="1" applyFill="1" applyBorder="1" applyAlignment="1" applyProtection="1">
      <alignment horizontal="right" vertical="center"/>
      <protection hidden="1"/>
    </xf>
    <xf numFmtId="0" fontId="29" fillId="7" borderId="1" xfId="0" applyFont="1" applyFill="1" applyBorder="1" applyAlignment="1" applyProtection="1">
      <alignment horizontal="right" vertical="center"/>
      <protection hidden="1"/>
    </xf>
    <xf numFmtId="0" fontId="29" fillId="7" borderId="0" xfId="0" applyFont="1" applyFill="1" applyBorder="1" applyAlignment="1" applyProtection="1">
      <alignment horizontal="right" vertical="center"/>
      <protection hidden="1"/>
    </xf>
    <xf numFmtId="0" fontId="29" fillId="7" borderId="4" xfId="0" applyFont="1" applyFill="1" applyBorder="1" applyAlignment="1" applyProtection="1">
      <alignment horizontal="right" vertical="center"/>
      <protection hidden="1"/>
    </xf>
    <xf numFmtId="0" fontId="8" fillId="9" borderId="1" xfId="0" applyFont="1" applyFill="1" applyBorder="1" applyAlignment="1" applyProtection="1">
      <alignment horizontal="left" vertical="center"/>
      <protection hidden="1"/>
    </xf>
    <xf numFmtId="0" fontId="8" fillId="9" borderId="7" xfId="0" applyFont="1" applyFill="1" applyBorder="1" applyAlignment="1" applyProtection="1">
      <alignment horizontal="left" vertical="center"/>
      <protection hidden="1"/>
    </xf>
    <xf numFmtId="0" fontId="8" fillId="9" borderId="0" xfId="0" applyFont="1" applyFill="1" applyBorder="1" applyAlignment="1" applyProtection="1">
      <alignment horizontal="left" vertical="center"/>
      <protection hidden="1"/>
    </xf>
    <xf numFmtId="0" fontId="8" fillId="9" borderId="9" xfId="0" applyFont="1" applyFill="1" applyBorder="1" applyAlignment="1" applyProtection="1">
      <alignment horizontal="left" vertical="center"/>
      <protection hidden="1"/>
    </xf>
    <xf numFmtId="0" fontId="8" fillId="9" borderId="4" xfId="0" applyFont="1" applyFill="1" applyBorder="1" applyAlignment="1" applyProtection="1">
      <alignment horizontal="left" vertical="center"/>
      <protection hidden="1"/>
    </xf>
    <xf numFmtId="0" fontId="8" fillId="9" borderId="6" xfId="0" applyFont="1" applyFill="1" applyBorder="1" applyAlignment="1" applyProtection="1">
      <alignment horizontal="left" vertical="center"/>
      <protection hidden="1"/>
    </xf>
    <xf numFmtId="0" fontId="40" fillId="4" borderId="3" xfId="0" applyFont="1" applyFill="1" applyBorder="1" applyAlignment="1" applyProtection="1">
      <alignment horizontal="center" vertical="center"/>
      <protection locked="0"/>
    </xf>
    <xf numFmtId="0" fontId="31" fillId="7" borderId="11" xfId="0" applyFont="1" applyFill="1" applyBorder="1" applyAlignment="1" applyProtection="1">
      <alignment horizontal="center" vertical="center" wrapText="1"/>
      <protection hidden="1"/>
    </xf>
    <xf numFmtId="0" fontId="31" fillId="7" borderId="12" xfId="0" applyFont="1" applyFill="1" applyBorder="1" applyAlignment="1" applyProtection="1">
      <alignment horizontal="center" vertical="center" wrapText="1"/>
      <protection hidden="1"/>
    </xf>
    <xf numFmtId="0" fontId="31" fillId="7" borderId="13" xfId="0" applyFont="1" applyFill="1" applyBorder="1" applyAlignment="1" applyProtection="1">
      <alignment horizontal="center" vertical="center" wrapText="1"/>
      <protection hidden="1"/>
    </xf>
    <xf numFmtId="0" fontId="31" fillId="7" borderId="17" xfId="0" applyFont="1" applyFill="1" applyBorder="1" applyAlignment="1" applyProtection="1">
      <alignment horizontal="center" vertical="center" wrapText="1"/>
      <protection hidden="1"/>
    </xf>
    <xf numFmtId="0" fontId="31" fillId="7" borderId="18" xfId="0" applyFont="1" applyFill="1" applyBorder="1" applyAlignment="1" applyProtection="1">
      <alignment horizontal="center" vertical="center" wrapText="1"/>
      <protection hidden="1"/>
    </xf>
    <xf numFmtId="0" fontId="31" fillId="7" borderId="10" xfId="0" applyFont="1" applyFill="1" applyBorder="1" applyAlignment="1" applyProtection="1">
      <alignment horizontal="center" vertical="center" wrapText="1"/>
      <protection hidden="1"/>
    </xf>
    <xf numFmtId="0" fontId="47" fillId="4" borderId="27" xfId="0" applyFont="1" applyFill="1" applyBorder="1" applyAlignment="1" applyProtection="1">
      <alignment horizontal="center" vertical="center" wrapText="1"/>
      <protection locked="0"/>
    </xf>
    <xf numFmtId="0" fontId="47" fillId="4" borderId="35" xfId="0" applyFont="1" applyFill="1" applyBorder="1" applyAlignment="1" applyProtection="1">
      <alignment horizontal="center" vertical="center" wrapText="1"/>
      <protection locked="0"/>
    </xf>
    <xf numFmtId="0" fontId="47" fillId="4" borderId="28" xfId="0" applyFont="1" applyFill="1" applyBorder="1" applyAlignment="1" applyProtection="1">
      <alignment horizontal="center" vertical="center" wrapText="1"/>
      <protection locked="0"/>
    </xf>
    <xf numFmtId="0" fontId="45" fillId="7" borderId="27" xfId="0" applyFont="1" applyFill="1" applyBorder="1" applyAlignment="1" applyProtection="1">
      <alignment vertical="center" wrapText="1"/>
      <protection hidden="1"/>
    </xf>
    <xf numFmtId="0" fontId="45" fillId="7" borderId="35" xfId="0" applyFont="1" applyFill="1" applyBorder="1" applyAlignment="1" applyProtection="1">
      <alignment vertical="center" wrapText="1"/>
      <protection hidden="1"/>
    </xf>
    <xf numFmtId="0" fontId="45" fillId="7" borderId="28" xfId="0" applyFont="1" applyFill="1" applyBorder="1" applyAlignment="1" applyProtection="1">
      <alignment vertical="center" wrapText="1"/>
      <protection hidden="1"/>
    </xf>
    <xf numFmtId="0" fontId="11" fillId="7" borderId="7" xfId="0" applyFont="1" applyFill="1" applyBorder="1" applyAlignment="1" applyProtection="1">
      <alignment horizontal="center" vertical="center"/>
      <protection hidden="1"/>
    </xf>
    <xf numFmtId="0" fontId="11" fillId="7" borderId="9" xfId="0" applyFont="1" applyFill="1" applyBorder="1" applyAlignment="1" applyProtection="1">
      <alignment horizontal="center" vertical="center"/>
      <protection hidden="1"/>
    </xf>
    <xf numFmtId="0" fontId="11" fillId="7" borderId="6" xfId="0" applyFont="1" applyFill="1" applyBorder="1" applyAlignment="1" applyProtection="1">
      <alignment horizontal="center" vertical="center"/>
      <protection hidden="1"/>
    </xf>
    <xf numFmtId="0" fontId="34" fillId="9" borderId="24" xfId="0" applyFont="1" applyFill="1" applyBorder="1" applyAlignment="1" applyProtection="1">
      <alignment horizontal="center" vertical="center"/>
      <protection hidden="1"/>
    </xf>
    <xf numFmtId="0" fontId="34" fillId="9" borderId="25" xfId="0" applyFont="1" applyFill="1" applyBorder="1" applyAlignment="1" applyProtection="1">
      <alignment horizontal="center" vertical="center"/>
      <protection hidden="1"/>
    </xf>
    <xf numFmtId="0" fontId="34" fillId="9" borderId="26" xfId="0" applyFont="1" applyFill="1" applyBorder="1" applyAlignment="1" applyProtection="1">
      <alignment horizontal="center" vertical="center"/>
      <protection hidden="1"/>
    </xf>
    <xf numFmtId="0" fontId="45" fillId="7" borderId="27" xfId="0" applyFont="1" applyFill="1" applyBorder="1" applyAlignment="1" applyProtection="1">
      <alignment horizontal="center" vertical="center" wrapText="1"/>
      <protection hidden="1"/>
    </xf>
    <xf numFmtId="0" fontId="133" fillId="12" borderId="0" xfId="1" applyFont="1" applyFill="1" applyAlignment="1" applyProtection="1">
      <alignment horizontal="center" vertical="center"/>
      <protection hidden="1"/>
    </xf>
    <xf numFmtId="0" fontId="64" fillId="8" borderId="0" xfId="0" applyFont="1" applyFill="1" applyAlignment="1" applyProtection="1">
      <alignment horizontal="justify" vertical="center"/>
      <protection hidden="1"/>
    </xf>
    <xf numFmtId="0" fontId="120" fillId="2" borderId="0" xfId="0" applyFont="1" applyFill="1" applyAlignment="1" applyProtection="1">
      <alignment horizontal="justify" vertical="center" wrapText="1"/>
      <protection hidden="1"/>
    </xf>
    <xf numFmtId="0" fontId="4" fillId="7" borderId="38" xfId="0" applyFont="1" applyFill="1" applyBorder="1" applyAlignment="1" applyProtection="1">
      <alignment horizontal="center" vertical="center" wrapText="1"/>
      <protection hidden="1"/>
    </xf>
    <xf numFmtId="0" fontId="4" fillId="7" borderId="39" xfId="0" applyFont="1" applyFill="1" applyBorder="1" applyAlignment="1" applyProtection="1">
      <alignment horizontal="center" vertical="center" wrapText="1"/>
      <protection hidden="1"/>
    </xf>
    <xf numFmtId="0" fontId="15" fillId="6" borderId="38" xfId="0" applyFont="1" applyFill="1" applyBorder="1" applyAlignment="1" applyProtection="1">
      <alignment horizontal="center" vertical="center"/>
      <protection locked="0"/>
    </xf>
    <xf numFmtId="0" fontId="15" fillId="6" borderId="39" xfId="0" applyFont="1" applyFill="1" applyBorder="1" applyAlignment="1" applyProtection="1">
      <alignment horizontal="center" vertical="center"/>
      <protection locked="0"/>
    </xf>
    <xf numFmtId="0" fontId="53" fillId="2" borderId="29" xfId="0" applyFont="1" applyFill="1" applyBorder="1" applyAlignment="1" applyProtection="1">
      <alignment horizontal="center" vertical="center" wrapText="1"/>
      <protection hidden="1"/>
    </xf>
    <xf numFmtId="0" fontId="53" fillId="2" borderId="30" xfId="0" applyFont="1" applyFill="1" applyBorder="1" applyAlignment="1" applyProtection="1">
      <alignment horizontal="center" vertical="center" wrapText="1"/>
      <protection hidden="1"/>
    </xf>
    <xf numFmtId="0" fontId="53" fillId="2" borderId="0" xfId="0" applyFont="1" applyFill="1" applyBorder="1" applyAlignment="1" applyProtection="1">
      <alignment horizontal="center" vertical="center" wrapText="1"/>
      <protection hidden="1"/>
    </xf>
    <xf numFmtId="0" fontId="53" fillId="2" borderId="31" xfId="0" applyFont="1" applyFill="1" applyBorder="1" applyAlignment="1" applyProtection="1">
      <alignment horizontal="center" vertical="center" wrapText="1"/>
      <protection hidden="1"/>
    </xf>
    <xf numFmtId="0" fontId="53" fillId="2" borderId="32" xfId="0" applyFont="1" applyFill="1" applyBorder="1" applyAlignment="1" applyProtection="1">
      <alignment horizontal="center" vertical="center" wrapText="1"/>
      <protection hidden="1"/>
    </xf>
    <xf numFmtId="0" fontId="53" fillId="2" borderId="33" xfId="0" applyFont="1" applyFill="1" applyBorder="1" applyAlignment="1" applyProtection="1">
      <alignment horizontal="center" vertical="center" wrapText="1"/>
      <protection hidden="1"/>
    </xf>
    <xf numFmtId="0" fontId="53" fillId="2" borderId="34" xfId="0" applyFont="1" applyFill="1" applyBorder="1" applyAlignment="1" applyProtection="1">
      <alignment horizontal="center" vertical="center" wrapText="1"/>
      <protection hidden="1"/>
    </xf>
    <xf numFmtId="0" fontId="12" fillId="2" borderId="0" xfId="0" applyFont="1" applyFill="1" applyAlignment="1" applyProtection="1">
      <alignment vertical="center"/>
      <protection hidden="1"/>
    </xf>
    <xf numFmtId="0" fontId="10" fillId="2" borderId="0" xfId="0" applyFont="1" applyFill="1" applyAlignment="1" applyProtection="1">
      <alignment vertical="center" wrapText="1"/>
      <protection hidden="1"/>
    </xf>
    <xf numFmtId="0" fontId="25" fillId="3" borderId="11" xfId="0" applyFont="1" applyFill="1" applyBorder="1" applyAlignment="1" applyProtection="1">
      <alignment horizontal="center" vertical="center" wrapText="1"/>
      <protection hidden="1"/>
    </xf>
    <xf numFmtId="0" fontId="25" fillId="3" borderId="13" xfId="0" applyFont="1" applyFill="1" applyBorder="1" applyAlignment="1" applyProtection="1">
      <alignment horizontal="center" vertical="center" wrapText="1"/>
      <protection hidden="1"/>
    </xf>
    <xf numFmtId="0" fontId="25" fillId="3" borderId="14" xfId="0" applyFont="1" applyFill="1" applyBorder="1" applyAlignment="1" applyProtection="1">
      <alignment horizontal="center" vertical="center" wrapText="1"/>
      <protection hidden="1"/>
    </xf>
    <xf numFmtId="0" fontId="25" fillId="3" borderId="8" xfId="0" applyFont="1" applyFill="1" applyBorder="1" applyAlignment="1" applyProtection="1">
      <alignment horizontal="center" vertical="center" wrapText="1"/>
      <protection hidden="1"/>
    </xf>
    <xf numFmtId="0" fontId="25" fillId="3" borderId="17" xfId="0" applyFont="1" applyFill="1" applyBorder="1" applyAlignment="1" applyProtection="1">
      <alignment horizontal="center" vertical="center" wrapText="1"/>
      <protection hidden="1"/>
    </xf>
    <xf numFmtId="0" fontId="25" fillId="3" borderId="10" xfId="0" applyFont="1" applyFill="1" applyBorder="1" applyAlignment="1" applyProtection="1">
      <alignment horizontal="center" vertical="center" wrapText="1"/>
      <protection hidden="1"/>
    </xf>
    <xf numFmtId="0" fontId="9" fillId="7" borderId="3" xfId="0" applyFont="1" applyFill="1" applyBorder="1" applyAlignment="1" applyProtection="1">
      <alignment horizontal="justify" vertical="center" wrapText="1"/>
      <protection hidden="1"/>
    </xf>
    <xf numFmtId="0" fontId="47" fillId="4" borderId="3" xfId="0" applyFont="1" applyFill="1" applyBorder="1" applyAlignment="1" applyProtection="1">
      <alignment horizontal="center" vertical="center"/>
      <protection locked="0"/>
    </xf>
    <xf numFmtId="0" fontId="47" fillId="4" borderId="38" xfId="0" applyFont="1" applyFill="1" applyBorder="1" applyAlignment="1" applyProtection="1">
      <alignment horizontal="center" vertical="center"/>
      <protection locked="0"/>
    </xf>
    <xf numFmtId="0" fontId="33" fillId="6" borderId="8" xfId="0" applyFont="1" applyFill="1" applyBorder="1" applyAlignment="1" applyProtection="1">
      <alignment horizontal="left" vertical="center" wrapText="1"/>
      <protection hidden="1"/>
    </xf>
    <xf numFmtId="0" fontId="52" fillId="6" borderId="8" xfId="0" applyFont="1" applyFill="1" applyBorder="1" applyAlignment="1" applyProtection="1">
      <alignment horizontal="left" vertical="center" wrapText="1"/>
      <protection hidden="1"/>
    </xf>
    <xf numFmtId="0" fontId="25" fillId="6" borderId="17" xfId="0" applyFont="1" applyFill="1" applyBorder="1" applyAlignment="1" applyProtection="1">
      <alignment horizontal="right"/>
      <protection hidden="1"/>
    </xf>
    <xf numFmtId="0" fontId="25" fillId="6" borderId="18" xfId="0" applyFont="1" applyFill="1" applyBorder="1" applyAlignment="1" applyProtection="1">
      <alignment horizontal="right"/>
      <protection hidden="1"/>
    </xf>
    <xf numFmtId="0" fontId="25" fillId="6" borderId="10" xfId="0" applyFont="1" applyFill="1" applyBorder="1" applyAlignment="1" applyProtection="1">
      <alignment horizontal="right"/>
      <protection hidden="1"/>
    </xf>
    <xf numFmtId="0" fontId="12" fillId="3" borderId="27" xfId="0" applyFont="1" applyFill="1" applyBorder="1" applyAlignment="1" applyProtection="1">
      <alignment horizontal="center" vertical="center"/>
      <protection hidden="1"/>
    </xf>
    <xf numFmtId="0" fontId="12" fillId="3" borderId="28" xfId="0" applyFont="1" applyFill="1" applyBorder="1" applyAlignment="1" applyProtection="1">
      <alignment horizontal="center" vertical="center"/>
      <protection hidden="1"/>
    </xf>
    <xf numFmtId="0" fontId="32" fillId="4" borderId="3" xfId="0" applyFont="1" applyFill="1" applyBorder="1" applyAlignment="1" applyProtection="1">
      <alignment horizontal="center" vertical="center"/>
      <protection locked="0"/>
    </xf>
    <xf numFmtId="0" fontId="33" fillId="7" borderId="3" xfId="0" applyFont="1" applyFill="1" applyBorder="1" applyAlignment="1" applyProtection="1">
      <alignment horizontal="justify" vertical="center" wrapText="1"/>
      <protection hidden="1"/>
    </xf>
    <xf numFmtId="0" fontId="10" fillId="3" borderId="3" xfId="0" applyFont="1" applyFill="1" applyBorder="1" applyAlignment="1" applyProtection="1">
      <alignment horizontal="center" vertical="center"/>
      <protection hidden="1"/>
    </xf>
    <xf numFmtId="0" fontId="47" fillId="4" borderId="3" xfId="0" applyFont="1" applyFill="1" applyBorder="1" applyAlignment="1" applyProtection="1">
      <alignment horizontal="center" vertical="center" wrapText="1"/>
      <protection locked="0"/>
    </xf>
    <xf numFmtId="0" fontId="101" fillId="2" borderId="0" xfId="0" applyFont="1" applyFill="1" applyAlignment="1" applyProtection="1">
      <alignment horizontal="center" vertical="center"/>
      <protection hidden="1"/>
    </xf>
    <xf numFmtId="0" fontId="15" fillId="6" borderId="11" xfId="0" applyFont="1" applyFill="1" applyBorder="1" applyAlignment="1" applyProtection="1">
      <alignment horizontal="center" vertical="center"/>
      <protection locked="0"/>
    </xf>
    <xf numFmtId="0" fontId="15" fillId="6" borderId="13" xfId="0" applyFont="1" applyFill="1" applyBorder="1" applyAlignment="1" applyProtection="1">
      <alignment horizontal="center" vertical="center"/>
      <protection locked="0"/>
    </xf>
    <xf numFmtId="0" fontId="15" fillId="6" borderId="14" xfId="0" applyFont="1" applyFill="1" applyBorder="1" applyAlignment="1" applyProtection="1">
      <alignment horizontal="center" vertical="center"/>
      <protection locked="0"/>
    </xf>
    <xf numFmtId="0" fontId="15" fillId="6" borderId="8" xfId="0" applyFont="1" applyFill="1" applyBorder="1" applyAlignment="1" applyProtection="1">
      <alignment horizontal="center" vertical="center"/>
      <protection locked="0"/>
    </xf>
    <xf numFmtId="0" fontId="15" fillId="6" borderId="17" xfId="0" applyFont="1" applyFill="1" applyBorder="1" applyAlignment="1" applyProtection="1">
      <alignment horizontal="center" vertical="center"/>
      <protection locked="0"/>
    </xf>
    <xf numFmtId="0" fontId="15" fillId="6" borderId="10" xfId="0" applyFont="1" applyFill="1" applyBorder="1" applyAlignment="1" applyProtection="1">
      <alignment horizontal="center" vertical="center"/>
      <protection locked="0"/>
    </xf>
    <xf numFmtId="0" fontId="85" fillId="2" borderId="0" xfId="0" applyFont="1" applyFill="1" applyAlignment="1" applyProtection="1">
      <alignment horizontal="justify" vertical="center" wrapText="1"/>
      <protection hidden="1"/>
    </xf>
    <xf numFmtId="0" fontId="93" fillId="2" borderId="0" xfId="0" applyFont="1" applyFill="1" applyAlignment="1" applyProtection="1">
      <alignment horizontal="justify" vertical="center" wrapText="1"/>
      <protection hidden="1"/>
    </xf>
    <xf numFmtId="0" fontId="9" fillId="2" borderId="0" xfId="0" applyFont="1" applyFill="1" applyAlignment="1" applyProtection="1">
      <alignment horizontal="center" vertical="center" wrapText="1"/>
      <protection hidden="1"/>
    </xf>
    <xf numFmtId="0" fontId="96" fillId="2" borderId="0" xfId="0" applyFont="1" applyFill="1" applyAlignment="1" applyProtection="1">
      <alignment horizontal="center" vertical="center" wrapText="1"/>
      <protection hidden="1"/>
    </xf>
    <xf numFmtId="0" fontId="86" fillId="2" borderId="0" xfId="0" applyFont="1" applyFill="1" applyAlignment="1" applyProtection="1">
      <alignment horizontal="justify" vertical="center"/>
      <protection hidden="1"/>
    </xf>
    <xf numFmtId="0" fontId="95" fillId="2" borderId="0" xfId="0" applyFont="1" applyFill="1" applyAlignment="1" applyProtection="1">
      <alignment horizontal="justify" vertical="center"/>
      <protection hidden="1"/>
    </xf>
    <xf numFmtId="0" fontId="85" fillId="2" borderId="0" xfId="0" applyFont="1" applyFill="1" applyAlignment="1" applyProtection="1">
      <alignment horizontal="justify" vertical="center"/>
      <protection hidden="1"/>
    </xf>
    <xf numFmtId="0" fontId="45" fillId="7" borderId="3" xfId="0" applyFont="1" applyFill="1" applyBorder="1" applyAlignment="1" applyProtection="1">
      <alignment horizontal="center" vertical="center"/>
      <protection hidden="1"/>
    </xf>
    <xf numFmtId="0" fontId="94" fillId="2" borderId="0" xfId="0" applyFont="1" applyFill="1" applyAlignment="1" applyProtection="1">
      <protection hidden="1"/>
    </xf>
    <xf numFmtId="0" fontId="9" fillId="2" borderId="36" xfId="0" applyFont="1" applyFill="1" applyBorder="1" applyAlignment="1" applyProtection="1">
      <alignment horizontal="left" vertical="center" wrapText="1"/>
      <protection hidden="1"/>
    </xf>
    <xf numFmtId="0" fontId="9" fillId="2" borderId="29" xfId="0" applyFont="1" applyFill="1" applyBorder="1" applyAlignment="1" applyProtection="1">
      <alignment horizontal="left" vertical="center" wrapText="1"/>
      <protection hidden="1"/>
    </xf>
    <xf numFmtId="0" fontId="9" fillId="2" borderId="30" xfId="0" applyFont="1" applyFill="1" applyBorder="1" applyAlignment="1" applyProtection="1">
      <alignment horizontal="left" vertical="center" wrapText="1"/>
      <protection hidden="1"/>
    </xf>
    <xf numFmtId="0" fontId="9" fillId="2" borderId="32" xfId="0" applyFont="1" applyFill="1" applyBorder="1" applyAlignment="1" applyProtection="1">
      <alignment horizontal="left" vertical="center" wrapText="1"/>
      <protection hidden="1"/>
    </xf>
    <xf numFmtId="0" fontId="9" fillId="2" borderId="0" xfId="0" applyFont="1" applyFill="1" applyBorder="1" applyAlignment="1" applyProtection="1">
      <alignment horizontal="left" vertical="center" wrapText="1"/>
      <protection hidden="1"/>
    </xf>
    <xf numFmtId="0" fontId="9" fillId="2" borderId="31" xfId="0" applyFont="1" applyFill="1" applyBorder="1" applyAlignment="1" applyProtection="1">
      <alignment horizontal="left" vertical="center" wrapText="1"/>
      <protection hidden="1"/>
    </xf>
    <xf numFmtId="0" fontId="9" fillId="2" borderId="37" xfId="0" applyFont="1" applyFill="1" applyBorder="1" applyAlignment="1" applyProtection="1">
      <alignment horizontal="left" vertical="center" wrapText="1"/>
      <protection hidden="1"/>
    </xf>
    <xf numFmtId="0" fontId="9" fillId="2" borderId="33" xfId="0" applyFont="1" applyFill="1" applyBorder="1" applyAlignment="1" applyProtection="1">
      <alignment horizontal="left" vertical="center" wrapText="1"/>
      <protection hidden="1"/>
    </xf>
    <xf numFmtId="0" fontId="9" fillId="2" borderId="34" xfId="0" applyFont="1" applyFill="1" applyBorder="1" applyAlignment="1" applyProtection="1">
      <alignment horizontal="left" vertical="center" wrapText="1"/>
      <protection hidden="1"/>
    </xf>
    <xf numFmtId="0" fontId="49" fillId="2" borderId="29" xfId="0" applyFont="1" applyFill="1" applyBorder="1" applyAlignment="1" applyProtection="1">
      <alignment horizontal="center" vertical="center" wrapText="1"/>
      <protection hidden="1"/>
    </xf>
    <xf numFmtId="0" fontId="49" fillId="2" borderId="30" xfId="0" applyFont="1" applyFill="1" applyBorder="1" applyAlignment="1" applyProtection="1">
      <alignment horizontal="center" vertical="center" wrapText="1"/>
      <protection hidden="1"/>
    </xf>
    <xf numFmtId="0" fontId="49" fillId="2" borderId="0" xfId="0" applyFont="1" applyFill="1" applyBorder="1" applyAlignment="1" applyProtection="1">
      <alignment horizontal="center" vertical="center" wrapText="1"/>
      <protection hidden="1"/>
    </xf>
    <xf numFmtId="0" fontId="49" fillId="2" borderId="31" xfId="0" applyFont="1" applyFill="1" applyBorder="1" applyAlignment="1" applyProtection="1">
      <alignment horizontal="center" vertical="center" wrapText="1"/>
      <protection hidden="1"/>
    </xf>
    <xf numFmtId="0" fontId="49" fillId="2" borderId="33" xfId="0" applyFont="1" applyFill="1" applyBorder="1" applyAlignment="1" applyProtection="1">
      <alignment horizontal="center" vertical="center" wrapText="1"/>
      <protection hidden="1"/>
    </xf>
    <xf numFmtId="0" fontId="49" fillId="2" borderId="34" xfId="0" applyFont="1" applyFill="1" applyBorder="1" applyAlignment="1" applyProtection="1">
      <alignment horizontal="center" vertical="center" wrapText="1"/>
      <protection hidden="1"/>
    </xf>
    <xf numFmtId="0" fontId="9" fillId="7" borderId="27" xfId="0" applyFont="1" applyFill="1" applyBorder="1" applyAlignment="1" applyProtection="1">
      <alignment horizontal="center" vertical="center" wrapText="1"/>
      <protection hidden="1"/>
    </xf>
    <xf numFmtId="0" fontId="9" fillId="7" borderId="35" xfId="0" applyFont="1" applyFill="1" applyBorder="1" applyAlignment="1" applyProtection="1">
      <alignment horizontal="center" vertical="center" wrapText="1"/>
      <protection hidden="1"/>
    </xf>
    <xf numFmtId="0" fontId="9" fillId="7" borderId="28" xfId="0" applyFont="1" applyFill="1" applyBorder="1" applyAlignment="1" applyProtection="1">
      <alignment horizontal="center" vertical="center" wrapText="1"/>
      <protection hidden="1"/>
    </xf>
    <xf numFmtId="0" fontId="9" fillId="7" borderId="27" xfId="0" quotePrefix="1" applyFont="1" applyFill="1" applyBorder="1" applyAlignment="1" applyProtection="1">
      <alignment horizontal="center" vertical="center" wrapText="1"/>
      <protection hidden="1"/>
    </xf>
    <xf numFmtId="0" fontId="9" fillId="7" borderId="35" xfId="0" quotePrefix="1" applyFont="1" applyFill="1" applyBorder="1" applyAlignment="1" applyProtection="1">
      <alignment horizontal="center" vertical="center" wrapText="1"/>
      <protection hidden="1"/>
    </xf>
    <xf numFmtId="0" fontId="9" fillId="7" borderId="28" xfId="0" quotePrefix="1" applyFont="1" applyFill="1" applyBorder="1" applyAlignment="1" applyProtection="1">
      <alignment horizontal="center" vertical="center" wrapText="1"/>
      <protection hidden="1"/>
    </xf>
    <xf numFmtId="0" fontId="14" fillId="2" borderId="0" xfId="0" applyFont="1" applyFill="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49" fillId="2" borderId="40" xfId="0" applyFont="1" applyFill="1" applyBorder="1" applyAlignment="1" applyProtection="1">
      <alignment horizontal="center" vertical="center" wrapText="1"/>
      <protection hidden="1"/>
    </xf>
    <xf numFmtId="0" fontId="49" fillId="2" borderId="41" xfId="0" applyFont="1" applyFill="1" applyBorder="1" applyAlignment="1" applyProtection="1">
      <alignment horizontal="center" vertical="center" wrapText="1"/>
      <protection hidden="1"/>
    </xf>
    <xf numFmtId="0" fontId="49" fillId="2" borderId="42" xfId="0" applyFont="1" applyFill="1" applyBorder="1" applyAlignment="1" applyProtection="1">
      <alignment horizontal="center" vertical="center" wrapText="1"/>
      <protection hidden="1"/>
    </xf>
    <xf numFmtId="0" fontId="31" fillId="7" borderId="11" xfId="0" applyFont="1" applyFill="1" applyBorder="1" applyAlignment="1" applyProtection="1">
      <alignment horizontal="center" vertical="center"/>
      <protection hidden="1"/>
    </xf>
    <xf numFmtId="0" fontId="31" fillId="7" borderId="12" xfId="0" applyFont="1" applyFill="1" applyBorder="1" applyAlignment="1" applyProtection="1">
      <alignment horizontal="center" vertical="center"/>
      <protection hidden="1"/>
    </xf>
    <xf numFmtId="0" fontId="31" fillId="7" borderId="13" xfId="0" applyFont="1" applyFill="1" applyBorder="1" applyAlignment="1" applyProtection="1">
      <alignment horizontal="center" vertical="center"/>
      <protection hidden="1"/>
    </xf>
    <xf numFmtId="0" fontId="31" fillId="7" borderId="17" xfId="0" applyFont="1" applyFill="1" applyBorder="1" applyAlignment="1" applyProtection="1">
      <alignment horizontal="center" vertical="center"/>
      <protection hidden="1"/>
    </xf>
    <xf numFmtId="0" fontId="31" fillId="7" borderId="18" xfId="0" applyFont="1" applyFill="1" applyBorder="1" applyAlignment="1" applyProtection="1">
      <alignment horizontal="center" vertical="center"/>
      <protection hidden="1"/>
    </xf>
    <xf numFmtId="0" fontId="31" fillId="7" borderId="10" xfId="0" applyFont="1" applyFill="1" applyBorder="1" applyAlignment="1" applyProtection="1">
      <alignment horizontal="center" vertical="center"/>
      <protection hidden="1"/>
    </xf>
    <xf numFmtId="0" fontId="16" fillId="7" borderId="3" xfId="0" applyFont="1" applyFill="1" applyBorder="1" applyAlignment="1" applyProtection="1">
      <alignment horizontal="center" vertical="center" wrapText="1"/>
      <protection hidden="1"/>
    </xf>
    <xf numFmtId="0" fontId="4" fillId="3" borderId="3" xfId="0" applyFont="1" applyFill="1" applyBorder="1" applyAlignment="1" applyProtection="1">
      <alignment horizontal="center" vertical="center"/>
      <protection hidden="1"/>
    </xf>
    <xf numFmtId="0" fontId="16" fillId="7" borderId="3" xfId="0" applyFont="1" applyFill="1" applyBorder="1" applyAlignment="1" applyProtection="1">
      <alignment vertical="center" wrapText="1"/>
      <protection hidden="1"/>
    </xf>
    <xf numFmtId="0" fontId="46" fillId="2" borderId="30" xfId="0" applyFont="1" applyFill="1" applyBorder="1" applyAlignment="1" applyProtection="1">
      <alignment horizontal="center" vertical="center" textRotation="90" wrapText="1"/>
      <protection hidden="1"/>
    </xf>
    <xf numFmtId="0" fontId="46" fillId="2" borderId="31" xfId="0" applyFont="1" applyFill="1" applyBorder="1" applyAlignment="1" applyProtection="1">
      <alignment horizontal="center" vertical="center" textRotation="90" wrapText="1"/>
      <protection hidden="1"/>
    </xf>
    <xf numFmtId="0" fontId="46" fillId="2" borderId="41" xfId="0" applyFont="1" applyFill="1" applyBorder="1" applyAlignment="1" applyProtection="1">
      <alignment horizontal="center" vertical="center" textRotation="90" wrapText="1"/>
      <protection hidden="1"/>
    </xf>
    <xf numFmtId="0" fontId="46" fillId="2" borderId="34" xfId="0" applyFont="1" applyFill="1" applyBorder="1" applyAlignment="1" applyProtection="1">
      <alignment horizontal="center" vertical="center" textRotation="90" wrapText="1"/>
      <protection hidden="1"/>
    </xf>
    <xf numFmtId="0" fontId="4" fillId="2" borderId="22" xfId="0" applyFont="1" applyFill="1" applyBorder="1" applyAlignment="1" applyProtection="1">
      <alignment horizontal="left" vertical="top" wrapText="1"/>
      <protection hidden="1"/>
    </xf>
    <xf numFmtId="0" fontId="4" fillId="2" borderId="1" xfId="0" applyFont="1" applyFill="1" applyBorder="1" applyAlignment="1" applyProtection="1">
      <alignment horizontal="left" vertical="top" wrapText="1"/>
      <protection hidden="1"/>
    </xf>
    <xf numFmtId="0" fontId="4" fillId="2" borderId="7" xfId="0" applyFont="1" applyFill="1" applyBorder="1" applyAlignment="1" applyProtection="1">
      <alignment horizontal="left" vertical="top" wrapText="1"/>
      <protection hidden="1"/>
    </xf>
    <xf numFmtId="0" fontId="4" fillId="2" borderId="23" xfId="0" applyFont="1" applyFill="1" applyBorder="1" applyAlignment="1" applyProtection="1">
      <alignment horizontal="left" vertical="top" wrapText="1"/>
      <protection hidden="1"/>
    </xf>
    <xf numFmtId="0" fontId="4" fillId="2" borderId="0" xfId="0" applyFont="1" applyFill="1" applyBorder="1" applyAlignment="1" applyProtection="1">
      <alignment horizontal="left" vertical="top" wrapText="1"/>
      <protection hidden="1"/>
    </xf>
    <xf numFmtId="0" fontId="4" fillId="2" borderId="9" xfId="0" applyFont="1" applyFill="1" applyBorder="1" applyAlignment="1" applyProtection="1">
      <alignment horizontal="left" vertical="top" wrapText="1"/>
      <protection hidden="1"/>
    </xf>
    <xf numFmtId="0" fontId="4" fillId="2" borderId="21" xfId="0" applyFont="1" applyFill="1" applyBorder="1" applyAlignment="1" applyProtection="1">
      <alignment horizontal="left" vertical="top" wrapText="1"/>
      <protection hidden="1"/>
    </xf>
    <xf numFmtId="0" fontId="4" fillId="2" borderId="4" xfId="0" applyFont="1" applyFill="1" applyBorder="1" applyAlignment="1" applyProtection="1">
      <alignment horizontal="left" vertical="top" wrapText="1"/>
      <protection hidden="1"/>
    </xf>
    <xf numFmtId="0" fontId="4" fillId="2" borderId="6" xfId="0" applyFont="1" applyFill="1" applyBorder="1" applyAlignment="1" applyProtection="1">
      <alignment horizontal="left" vertical="top" wrapText="1"/>
      <protection hidden="1"/>
    </xf>
    <xf numFmtId="0" fontId="9" fillId="2" borderId="0" xfId="0" applyFont="1" applyFill="1" applyAlignment="1" applyProtection="1">
      <protection hidden="1"/>
    </xf>
    <xf numFmtId="0" fontId="4" fillId="2" borderId="0" xfId="0" applyFont="1" applyFill="1" applyAlignment="1" applyProtection="1">
      <alignment horizontal="left" vertical="center" wrapText="1"/>
      <protection hidden="1"/>
    </xf>
    <xf numFmtId="0" fontId="9" fillId="2" borderId="0" xfId="0" applyFont="1" applyFill="1" applyAlignment="1" applyProtection="1">
      <alignment vertical="center"/>
      <protection hidden="1"/>
    </xf>
    <xf numFmtId="0" fontId="32" fillId="4" borderId="38" xfId="0" applyFont="1" applyFill="1" applyBorder="1" applyAlignment="1" applyProtection="1">
      <alignment horizontal="center" vertical="center"/>
      <protection locked="0"/>
    </xf>
    <xf numFmtId="0" fontId="32" fillId="4" borderId="39" xfId="0" applyFont="1" applyFill="1" applyBorder="1" applyAlignment="1" applyProtection="1">
      <alignment horizontal="center" vertical="center"/>
      <protection locked="0"/>
    </xf>
    <xf numFmtId="0" fontId="50" fillId="2" borderId="29" xfId="0" applyFont="1" applyFill="1" applyBorder="1" applyAlignment="1" applyProtection="1">
      <alignment horizontal="center" vertical="center" textRotation="90" wrapText="1"/>
      <protection hidden="1"/>
    </xf>
    <xf numFmtId="0" fontId="46" fillId="2" borderId="29" xfId="0" applyFont="1" applyFill="1" applyBorder="1" applyAlignment="1" applyProtection="1">
      <alignment horizontal="center" vertical="center" wrapText="1"/>
      <protection hidden="1"/>
    </xf>
    <xf numFmtId="0" fontId="46" fillId="2" borderId="30" xfId="0" applyFont="1" applyFill="1" applyBorder="1" applyAlignment="1" applyProtection="1">
      <alignment horizontal="center" vertical="center" wrapText="1"/>
      <protection hidden="1"/>
    </xf>
    <xf numFmtId="0" fontId="46" fillId="2" borderId="0" xfId="0" applyFont="1" applyFill="1" applyBorder="1" applyAlignment="1" applyProtection="1">
      <alignment horizontal="center" vertical="center" wrapText="1"/>
      <protection hidden="1"/>
    </xf>
    <xf numFmtId="0" fontId="46" fillId="2" borderId="31" xfId="0" applyFont="1" applyFill="1" applyBorder="1" applyAlignment="1" applyProtection="1">
      <alignment horizontal="center" vertical="center" wrapText="1"/>
      <protection hidden="1"/>
    </xf>
    <xf numFmtId="0" fontId="46" fillId="2" borderId="33" xfId="0" applyFont="1" applyFill="1" applyBorder="1" applyAlignment="1" applyProtection="1">
      <alignment horizontal="center" vertical="center" wrapText="1"/>
      <protection hidden="1"/>
    </xf>
    <xf numFmtId="0" fontId="46" fillId="2" borderId="34" xfId="0" applyFont="1" applyFill="1" applyBorder="1" applyAlignment="1" applyProtection="1">
      <alignment horizontal="center" vertical="center" wrapText="1"/>
      <protection hidden="1"/>
    </xf>
    <xf numFmtId="0" fontId="77" fillId="2" borderId="0" xfId="0" applyFont="1" applyFill="1" applyAlignment="1" applyProtection="1">
      <alignment horizontal="justify" vertical="center" wrapText="1"/>
      <protection hidden="1"/>
    </xf>
    <xf numFmtId="0" fontId="19" fillId="2" borderId="0" xfId="0" applyFont="1" applyFill="1" applyAlignment="1" applyProtection="1">
      <alignment vertical="center" wrapText="1"/>
      <protection hidden="1"/>
    </xf>
    <xf numFmtId="0" fontId="4" fillId="2" borderId="0" xfId="0" applyFont="1" applyFill="1" applyAlignment="1" applyProtection="1">
      <alignment horizontal="center"/>
      <protection hidden="1"/>
    </xf>
    <xf numFmtId="0" fontId="9" fillId="2" borderId="0" xfId="0" applyFont="1" applyFill="1" applyAlignment="1" applyProtection="1">
      <alignment horizontal="center"/>
      <protection hidden="1"/>
    </xf>
    <xf numFmtId="0" fontId="9" fillId="2" borderId="22" xfId="0" applyFont="1" applyFill="1" applyBorder="1" applyAlignment="1" applyProtection="1">
      <alignment horizontal="left" vertical="center" wrapText="1"/>
      <protection hidden="1"/>
    </xf>
    <xf numFmtId="0" fontId="9" fillId="2" borderId="1" xfId="0" applyFont="1" applyFill="1" applyBorder="1" applyAlignment="1" applyProtection="1">
      <alignment horizontal="left" vertical="center" wrapText="1"/>
      <protection hidden="1"/>
    </xf>
    <xf numFmtId="0" fontId="9" fillId="2" borderId="7" xfId="0" applyFont="1" applyFill="1" applyBorder="1" applyAlignment="1" applyProtection="1">
      <alignment horizontal="left" vertical="center" wrapText="1"/>
      <protection hidden="1"/>
    </xf>
    <xf numFmtId="0" fontId="9" fillId="2" borderId="23" xfId="0" applyFont="1" applyFill="1" applyBorder="1" applyAlignment="1" applyProtection="1">
      <alignment horizontal="left" vertical="center" wrapText="1"/>
      <protection hidden="1"/>
    </xf>
    <xf numFmtId="0" fontId="9" fillId="2" borderId="9" xfId="0" applyFont="1" applyFill="1" applyBorder="1" applyAlignment="1" applyProtection="1">
      <alignment horizontal="left" vertical="center" wrapText="1"/>
      <protection hidden="1"/>
    </xf>
    <xf numFmtId="0" fontId="9" fillId="2" borderId="21" xfId="0" applyFont="1" applyFill="1" applyBorder="1" applyAlignment="1" applyProtection="1">
      <alignment horizontal="left" vertical="center" wrapText="1"/>
      <protection hidden="1"/>
    </xf>
    <xf numFmtId="0" fontId="9" fillId="2" borderId="4" xfId="0" applyFont="1" applyFill="1" applyBorder="1" applyAlignment="1" applyProtection="1">
      <alignment horizontal="left" vertical="center" wrapText="1"/>
      <protection hidden="1"/>
    </xf>
    <xf numFmtId="0" fontId="9" fillId="2" borderId="6" xfId="0" applyFont="1" applyFill="1" applyBorder="1" applyAlignment="1" applyProtection="1">
      <alignment horizontal="left" vertical="center" wrapText="1"/>
      <protection hidden="1"/>
    </xf>
    <xf numFmtId="0" fontId="9" fillId="3" borderId="4" xfId="0" applyFont="1" applyFill="1" applyBorder="1" applyAlignment="1" applyProtection="1">
      <alignment horizontal="right" vertical="center"/>
      <protection hidden="1"/>
    </xf>
    <xf numFmtId="0" fontId="54" fillId="3" borderId="1" xfId="0" applyFont="1" applyFill="1" applyBorder="1" applyAlignment="1" applyProtection="1">
      <alignment horizontal="center" vertical="center" wrapText="1"/>
      <protection hidden="1"/>
    </xf>
    <xf numFmtId="0" fontId="54" fillId="3" borderId="0" xfId="0" applyFont="1" applyFill="1" applyAlignment="1" applyProtection="1">
      <alignment horizontal="center" vertical="center" wrapText="1"/>
      <protection hidden="1"/>
    </xf>
    <xf numFmtId="0" fontId="11" fillId="2" borderId="0" xfId="0" applyFont="1" applyFill="1" applyAlignment="1" applyProtection="1">
      <alignment horizontal="center" vertical="center"/>
      <protection hidden="1"/>
    </xf>
    <xf numFmtId="0" fontId="4" fillId="2" borderId="3" xfId="0" applyFont="1" applyFill="1" applyBorder="1" applyAlignment="1" applyProtection="1">
      <alignment horizontal="center" vertical="center"/>
      <protection hidden="1"/>
    </xf>
    <xf numFmtId="0" fontId="32" fillId="4" borderId="27" xfId="0" applyFont="1" applyFill="1" applyBorder="1" applyAlignment="1" applyProtection="1">
      <alignment horizontal="center" vertical="center"/>
      <protection locked="0"/>
    </xf>
    <xf numFmtId="0" fontId="32" fillId="4" borderId="35" xfId="0" applyFont="1" applyFill="1" applyBorder="1" applyAlignment="1" applyProtection="1">
      <alignment horizontal="center" vertical="center"/>
      <protection locked="0"/>
    </xf>
    <xf numFmtId="0" fontId="32" fillId="4" borderId="28" xfId="0" applyFont="1" applyFill="1" applyBorder="1" applyAlignment="1" applyProtection="1">
      <alignment horizontal="center" vertical="center"/>
      <protection locked="0"/>
    </xf>
    <xf numFmtId="0" fontId="46" fillId="2" borderId="40" xfId="0" applyFont="1" applyFill="1" applyBorder="1" applyAlignment="1" applyProtection="1">
      <alignment horizontal="center" vertical="center" wrapText="1"/>
      <protection hidden="1"/>
    </xf>
    <xf numFmtId="0" fontId="46" fillId="2" borderId="41" xfId="0" applyFont="1" applyFill="1" applyBorder="1" applyAlignment="1" applyProtection="1">
      <alignment horizontal="center" vertical="center" wrapText="1"/>
      <protection hidden="1"/>
    </xf>
    <xf numFmtId="0" fontId="46" fillId="2" borderId="42" xfId="0" applyFont="1" applyFill="1" applyBorder="1" applyAlignment="1" applyProtection="1">
      <alignment horizontal="center" vertical="center" wrapText="1"/>
      <protection hidden="1"/>
    </xf>
    <xf numFmtId="0" fontId="33" fillId="7" borderId="3" xfId="0" applyFont="1" applyFill="1" applyBorder="1" applyAlignment="1" applyProtection="1">
      <alignment horizontal="center" vertical="center"/>
      <protection hidden="1"/>
    </xf>
    <xf numFmtId="0" fontId="14" fillId="3" borderId="3" xfId="0" applyFont="1" applyFill="1" applyBorder="1" applyAlignment="1" applyProtection="1">
      <alignment horizontal="center" vertical="center" wrapText="1"/>
      <protection hidden="1"/>
    </xf>
    <xf numFmtId="0" fontId="6" fillId="7" borderId="3"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protection hidden="1"/>
    </xf>
    <xf numFmtId="0" fontId="33" fillId="2" borderId="22" xfId="0" applyFont="1" applyFill="1" applyBorder="1" applyAlignment="1" applyProtection="1">
      <alignment horizontal="left" vertical="center" wrapText="1"/>
      <protection hidden="1"/>
    </xf>
    <xf numFmtId="0" fontId="46" fillId="2" borderId="32" xfId="0" applyFont="1" applyFill="1" applyBorder="1" applyAlignment="1" applyProtection="1">
      <alignment horizontal="center" vertical="center" wrapText="1"/>
      <protection hidden="1"/>
    </xf>
    <xf numFmtId="0" fontId="4" fillId="7" borderId="3" xfId="0" applyFont="1" applyFill="1" applyBorder="1" applyAlignment="1" applyProtection="1">
      <alignment horizontal="center" vertical="center" wrapText="1"/>
      <protection hidden="1"/>
    </xf>
    <xf numFmtId="0" fontId="40" fillId="4" borderId="3" xfId="0" applyFont="1" applyFill="1" applyBorder="1" applyAlignment="1" applyProtection="1">
      <alignment horizontal="center" vertical="center" wrapText="1"/>
      <protection locked="0"/>
    </xf>
    <xf numFmtId="0" fontId="46" fillId="2" borderId="37" xfId="0" applyFont="1" applyFill="1" applyBorder="1" applyAlignment="1" applyProtection="1">
      <alignment horizontal="center" vertical="center" wrapText="1"/>
      <protection hidden="1"/>
    </xf>
    <xf numFmtId="0" fontId="11" fillId="7" borderId="43" xfId="0" applyFont="1" applyFill="1" applyBorder="1" applyAlignment="1" applyProtection="1">
      <alignment horizontal="center" vertical="center"/>
      <protection hidden="1"/>
    </xf>
    <xf numFmtId="0" fontId="30" fillId="9" borderId="43" xfId="0" applyFont="1" applyFill="1" applyBorder="1" applyAlignment="1" applyProtection="1">
      <alignment horizontal="center" vertical="center"/>
      <protection hidden="1"/>
    </xf>
    <xf numFmtId="0" fontId="40" fillId="4" borderId="3" xfId="0" applyFont="1" applyFill="1" applyBorder="1" applyAlignment="1" applyProtection="1">
      <alignment horizontal="center"/>
      <protection locked="0"/>
    </xf>
    <xf numFmtId="0" fontId="80" fillId="2" borderId="0" xfId="0" applyFont="1" applyFill="1" applyAlignment="1" applyProtection="1">
      <alignment horizontal="center" vertical="center" wrapText="1"/>
      <protection hidden="1"/>
    </xf>
    <xf numFmtId="0" fontId="83" fillId="2" borderId="0" xfId="0" applyFont="1" applyFill="1" applyAlignment="1" applyProtection="1">
      <alignment horizontal="center" vertical="center" wrapText="1"/>
      <protection hidden="1"/>
    </xf>
    <xf numFmtId="0" fontId="34" fillId="9" borderId="22" xfId="0" applyFont="1" applyFill="1" applyBorder="1" applyAlignment="1" applyProtection="1">
      <alignment horizontal="center" vertical="center"/>
      <protection hidden="1"/>
    </xf>
    <xf numFmtId="0" fontId="14" fillId="2" borderId="0" xfId="0" applyFont="1" applyFill="1" applyAlignment="1" applyProtection="1">
      <alignment horizontal="center" wrapText="1"/>
      <protection hidden="1"/>
    </xf>
    <xf numFmtId="0" fontId="9" fillId="2" borderId="0" xfId="0" applyFont="1" applyFill="1" applyAlignment="1" applyProtection="1">
      <alignment horizontal="center" wrapText="1"/>
      <protection hidden="1"/>
    </xf>
    <xf numFmtId="0" fontId="86" fillId="2" borderId="0" xfId="0" applyFont="1" applyFill="1" applyAlignment="1" applyProtection="1">
      <alignment horizontal="justify" vertical="center" wrapText="1"/>
      <protection hidden="1"/>
    </xf>
    <xf numFmtId="0" fontId="8" fillId="2" borderId="29" xfId="0" applyFont="1" applyFill="1" applyBorder="1" applyAlignment="1" applyProtection="1">
      <alignment horizontal="center" vertical="center"/>
      <protection hidden="1"/>
    </xf>
    <xf numFmtId="0" fontId="8" fillId="2" borderId="33" xfId="0" applyFont="1" applyFill="1" applyBorder="1" applyAlignment="1" applyProtection="1">
      <alignment horizontal="center" vertical="center"/>
      <protection hidden="1"/>
    </xf>
    <xf numFmtId="0" fontId="89" fillId="2" borderId="0" xfId="0" applyFont="1" applyFill="1" applyAlignment="1" applyProtection="1">
      <alignment horizontal="center" vertical="center" wrapText="1"/>
      <protection hidden="1"/>
    </xf>
    <xf numFmtId="0" fontId="40" fillId="4" borderId="27" xfId="0" applyFont="1" applyFill="1" applyBorder="1" applyAlignment="1" applyProtection="1">
      <alignment horizontal="center" vertical="center" wrapText="1"/>
      <protection locked="0"/>
    </xf>
    <xf numFmtId="0" fontId="40" fillId="4" borderId="35" xfId="0" applyFont="1" applyFill="1" applyBorder="1" applyAlignment="1" applyProtection="1">
      <alignment horizontal="center" vertical="center" wrapText="1"/>
      <protection locked="0"/>
    </xf>
    <xf numFmtId="0" fontId="40" fillId="4" borderId="28" xfId="0" applyFont="1" applyFill="1" applyBorder="1" applyAlignment="1" applyProtection="1">
      <alignment horizontal="center" vertical="center" wrapText="1"/>
      <protection locked="0"/>
    </xf>
    <xf numFmtId="0" fontId="59" fillId="2" borderId="44" xfId="0" applyFont="1" applyFill="1" applyBorder="1" applyAlignment="1" applyProtection="1">
      <alignment horizontal="justify" vertical="center"/>
      <protection hidden="1"/>
    </xf>
    <xf numFmtId="0" fontId="59" fillId="2" borderId="45" xfId="0" applyFont="1" applyFill="1" applyBorder="1" applyAlignment="1" applyProtection="1">
      <alignment horizontal="justify" vertical="center"/>
      <protection hidden="1"/>
    </xf>
    <xf numFmtId="0" fontId="9" fillId="7" borderId="3" xfId="0" applyFont="1" applyFill="1" applyBorder="1" applyAlignment="1" applyProtection="1">
      <alignment horizontal="center"/>
      <protection hidden="1"/>
    </xf>
    <xf numFmtId="0" fontId="60" fillId="2" borderId="36" xfId="0" applyFont="1" applyFill="1" applyBorder="1" applyAlignment="1" applyProtection="1">
      <alignment vertical="center" wrapText="1"/>
      <protection hidden="1"/>
    </xf>
    <xf numFmtId="0" fontId="55" fillId="2" borderId="29" xfId="0" applyFont="1" applyFill="1" applyBorder="1" applyAlignment="1" applyProtection="1">
      <alignment vertical="center" wrapText="1"/>
      <protection hidden="1"/>
    </xf>
    <xf numFmtId="0" fontId="55" fillId="2" borderId="32" xfId="0" applyFont="1" applyFill="1" applyBorder="1" applyAlignment="1" applyProtection="1">
      <alignment vertical="center" wrapText="1"/>
      <protection hidden="1"/>
    </xf>
    <xf numFmtId="0" fontId="55" fillId="2" borderId="0" xfId="0" applyFont="1" applyFill="1" applyBorder="1" applyAlignment="1" applyProtection="1">
      <alignment vertical="center" wrapText="1"/>
      <protection hidden="1"/>
    </xf>
    <xf numFmtId="0" fontId="55" fillId="2" borderId="33" xfId="0" applyFont="1" applyFill="1" applyBorder="1" applyAlignment="1" applyProtection="1">
      <alignment vertical="center" wrapText="1"/>
      <protection hidden="1"/>
    </xf>
    <xf numFmtId="0" fontId="32" fillId="10" borderId="3" xfId="0" applyFont="1" applyFill="1" applyBorder="1" applyAlignment="1" applyProtection="1">
      <alignment horizontal="center" vertical="center"/>
      <protection locked="0"/>
    </xf>
    <xf numFmtId="0" fontId="9" fillId="7" borderId="11" xfId="0" applyFont="1" applyFill="1" applyBorder="1" applyAlignment="1" applyProtection="1">
      <alignment horizontal="center" vertical="center" wrapText="1"/>
      <protection hidden="1"/>
    </xf>
    <xf numFmtId="0" fontId="9" fillId="7" borderId="12" xfId="0" applyFont="1" applyFill="1" applyBorder="1" applyAlignment="1" applyProtection="1">
      <alignment horizontal="center" vertical="center" wrapText="1"/>
      <protection hidden="1"/>
    </xf>
    <xf numFmtId="0" fontId="9" fillId="7" borderId="13" xfId="0" applyFont="1" applyFill="1" applyBorder="1" applyAlignment="1" applyProtection="1">
      <alignment horizontal="center" vertical="center" wrapText="1"/>
      <protection hidden="1"/>
    </xf>
    <xf numFmtId="0" fontId="9" fillId="7" borderId="14" xfId="0" applyFont="1" applyFill="1" applyBorder="1" applyAlignment="1" applyProtection="1">
      <alignment horizontal="center" vertical="center" wrapText="1"/>
      <protection hidden="1"/>
    </xf>
    <xf numFmtId="0" fontId="9" fillId="7" borderId="0" xfId="0" applyFont="1" applyFill="1" applyBorder="1" applyAlignment="1" applyProtection="1">
      <alignment horizontal="center" vertical="center" wrapText="1"/>
      <protection hidden="1"/>
    </xf>
    <xf numFmtId="0" fontId="9" fillId="7" borderId="8" xfId="0" applyFont="1" applyFill="1" applyBorder="1" applyAlignment="1" applyProtection="1">
      <alignment horizontal="center" vertical="center" wrapText="1"/>
      <protection hidden="1"/>
    </xf>
    <xf numFmtId="0" fontId="9" fillId="7" borderId="17" xfId="0" applyFont="1" applyFill="1" applyBorder="1" applyAlignment="1" applyProtection="1">
      <alignment horizontal="center" vertical="center" wrapText="1"/>
      <protection hidden="1"/>
    </xf>
    <xf numFmtId="0" fontId="9" fillId="7" borderId="18" xfId="0" applyFont="1" applyFill="1" applyBorder="1" applyAlignment="1" applyProtection="1">
      <alignment horizontal="center" vertical="center" wrapText="1"/>
      <protection hidden="1"/>
    </xf>
    <xf numFmtId="0" fontId="9" fillId="7" borderId="10" xfId="0" applyFont="1" applyFill="1" applyBorder="1" applyAlignment="1" applyProtection="1">
      <alignment horizontal="center" vertical="center" wrapText="1"/>
      <protection hidden="1"/>
    </xf>
    <xf numFmtId="0" fontId="130" fillId="2" borderId="0" xfId="0" applyFont="1" applyFill="1" applyAlignment="1" applyProtection="1">
      <alignment horizontal="left" vertical="center"/>
      <protection hidden="1"/>
    </xf>
    <xf numFmtId="0" fontId="125" fillId="2" borderId="0" xfId="0" applyFont="1" applyFill="1" applyAlignment="1" applyProtection="1">
      <alignment horizontal="center" vertical="center"/>
      <protection hidden="1"/>
    </xf>
    <xf numFmtId="0" fontId="130" fillId="2" borderId="0" xfId="0" applyFont="1" applyFill="1" applyAlignment="1" applyProtection="1">
      <alignment horizontal="right" vertical="center"/>
      <protection hidden="1"/>
    </xf>
    <xf numFmtId="0" fontId="127" fillId="2" borderId="0" xfId="0" applyFont="1" applyFill="1" applyAlignment="1" applyProtection="1">
      <alignment vertical="top"/>
      <protection hidden="1"/>
    </xf>
    <xf numFmtId="0" fontId="144" fillId="2" borderId="0" xfId="0" applyFont="1" applyFill="1" applyAlignment="1" applyProtection="1">
      <alignment vertical="top" wrapText="1"/>
      <protection hidden="1"/>
    </xf>
    <xf numFmtId="0" fontId="123" fillId="2" borderId="0" xfId="0" applyFont="1" applyFill="1" applyAlignment="1" applyProtection="1">
      <alignment horizontal="center"/>
      <protection hidden="1"/>
    </xf>
    <xf numFmtId="0" fontId="130" fillId="2" borderId="0" xfId="0" applyFont="1" applyFill="1" applyAlignment="1" applyProtection="1">
      <alignment horizontal="center"/>
      <protection hidden="1"/>
    </xf>
    <xf numFmtId="0" fontId="132" fillId="2" borderId="0" xfId="0" applyFont="1" applyFill="1" applyAlignment="1" applyProtection="1">
      <alignment horizontal="center"/>
      <protection hidden="1"/>
    </xf>
    <xf numFmtId="0" fontId="130" fillId="2" borderId="0" xfId="0" applyFont="1" applyFill="1" applyAlignment="1" applyProtection="1">
      <alignment vertical="top" wrapText="1"/>
      <protection hidden="1"/>
    </xf>
    <xf numFmtId="0" fontId="4" fillId="6" borderId="8" xfId="0" applyFont="1" applyFill="1" applyBorder="1" applyAlignment="1" applyProtection="1">
      <alignment horizontal="left" vertical="center" wrapText="1"/>
      <protection hidden="1"/>
    </xf>
    <xf numFmtId="0" fontId="4" fillId="6" borderId="18" xfId="0" applyFont="1" applyFill="1" applyBorder="1" applyAlignment="1" applyProtection="1">
      <alignment horizontal="right" vertical="center"/>
      <protection hidden="1"/>
    </xf>
    <xf numFmtId="0" fontId="4" fillId="6" borderId="10" xfId="0" applyFont="1" applyFill="1" applyBorder="1" applyAlignment="1" applyProtection="1">
      <alignment horizontal="right" vertical="center"/>
      <protection hidden="1"/>
    </xf>
    <xf numFmtId="0" fontId="111" fillId="2" borderId="0" xfId="0" applyFont="1" applyFill="1" applyAlignment="1" applyProtection="1">
      <alignment horizontal="justify" vertical="center" wrapText="1"/>
      <protection hidden="1"/>
    </xf>
    <xf numFmtId="0" fontId="113" fillId="2" borderId="0" xfId="0" applyFont="1" applyFill="1" applyAlignment="1" applyProtection="1">
      <alignment vertical="center" wrapText="1"/>
      <protection hidden="1"/>
    </xf>
    <xf numFmtId="0" fontId="134" fillId="2" borderId="0" xfId="0" applyFont="1" applyFill="1" applyAlignment="1" applyProtection="1">
      <alignment horizontal="justify" vertical="center" wrapText="1"/>
      <protection hidden="1"/>
    </xf>
    <xf numFmtId="0" fontId="112" fillId="2" borderId="0" xfId="0" applyFont="1" applyFill="1" applyAlignment="1" applyProtection="1">
      <alignment vertical="center"/>
      <protection hidden="1"/>
    </xf>
    <xf numFmtId="0" fontId="83" fillId="2" borderId="0" xfId="0" applyFont="1" applyFill="1" applyAlignment="1" applyProtection="1">
      <alignment horizontal="justify" wrapText="1"/>
      <protection hidden="1"/>
    </xf>
    <xf numFmtId="0" fontId="113" fillId="2" borderId="0" xfId="0" applyFont="1" applyFill="1" applyAlignment="1" applyProtection="1">
      <alignment vertical="center"/>
      <protection hidden="1"/>
    </xf>
    <xf numFmtId="0" fontId="114" fillId="2" borderId="0" xfId="0" applyFont="1" applyFill="1" applyAlignment="1" applyProtection="1">
      <alignment vertical="center"/>
      <protection hidden="1"/>
    </xf>
    <xf numFmtId="0" fontId="115" fillId="2" borderId="0" xfId="0" applyFont="1" applyFill="1" applyAlignment="1" applyProtection="1">
      <alignment vertical="center"/>
      <protection hidden="1"/>
    </xf>
    <xf numFmtId="0" fontId="129" fillId="2" borderId="0" xfId="0" applyFont="1" applyFill="1" applyAlignment="1" applyProtection="1">
      <alignment vertical="center"/>
      <protection hidden="1"/>
    </xf>
    <xf numFmtId="0" fontId="113" fillId="2" borderId="0" xfId="0" applyFont="1" applyFill="1" applyAlignment="1" applyProtection="1">
      <alignment vertical="top" wrapText="1"/>
      <protection hidden="1"/>
    </xf>
    <xf numFmtId="0" fontId="113" fillId="2" borderId="0" xfId="0" applyFont="1" applyFill="1" applyAlignment="1" applyProtection="1">
      <alignment vertical="top"/>
      <protection hidden="1"/>
    </xf>
    <xf numFmtId="0" fontId="116" fillId="2" borderId="0" xfId="0" applyFont="1" applyFill="1" applyAlignment="1" applyProtection="1">
      <protection hidden="1"/>
    </xf>
    <xf numFmtId="0" fontId="116" fillId="2" borderId="0" xfId="0" applyFont="1" applyFill="1" applyAlignment="1" applyProtection="1">
      <alignment vertical="center"/>
      <protection hidden="1"/>
    </xf>
    <xf numFmtId="0" fontId="83" fillId="2" borderId="0" xfId="0" applyFont="1" applyFill="1" applyAlignment="1" applyProtection="1">
      <alignment horizontal="right" vertical="top" wrapText="1"/>
      <protection hidden="1"/>
    </xf>
    <xf numFmtId="0" fontId="136" fillId="13" borderId="47" xfId="0" applyFont="1" applyFill="1" applyBorder="1" applyAlignment="1" applyProtection="1">
      <alignment horizontal="center" vertical="center" wrapText="1"/>
      <protection hidden="1"/>
    </xf>
    <xf numFmtId="0" fontId="136" fillId="13" borderId="48" xfId="0" applyFont="1" applyFill="1" applyBorder="1" applyAlignment="1" applyProtection="1">
      <alignment horizontal="center" vertical="center" wrapText="1"/>
      <protection hidden="1"/>
    </xf>
    <xf numFmtId="0" fontId="136" fillId="13" borderId="49" xfId="0" applyFont="1" applyFill="1" applyBorder="1" applyAlignment="1" applyProtection="1">
      <alignment horizontal="center" vertical="center" wrapText="1"/>
      <protection hidden="1"/>
    </xf>
    <xf numFmtId="0" fontId="136" fillId="13" borderId="50" xfId="0" applyFont="1" applyFill="1" applyBorder="1" applyAlignment="1" applyProtection="1">
      <alignment horizontal="center" vertical="center" wrapText="1"/>
      <protection hidden="1"/>
    </xf>
    <xf numFmtId="0" fontId="136" fillId="13" borderId="51" xfId="0" applyFont="1" applyFill="1" applyBorder="1" applyAlignment="1" applyProtection="1">
      <alignment horizontal="center" vertical="center" wrapText="1"/>
      <protection hidden="1"/>
    </xf>
    <xf numFmtId="0" fontId="136" fillId="13" borderId="52" xfId="0" applyFont="1" applyFill="1" applyBorder="1" applyAlignment="1" applyProtection="1">
      <alignment horizontal="center" vertical="center" wrapText="1"/>
      <protection hidden="1"/>
    </xf>
    <xf numFmtId="0" fontId="139" fillId="10" borderId="54" xfId="0" applyFont="1" applyFill="1" applyBorder="1" applyAlignment="1" applyProtection="1">
      <alignment horizontal="center" vertical="center"/>
      <protection locked="0"/>
    </xf>
    <xf numFmtId="0" fontId="139" fillId="10" borderId="55" xfId="0" applyFont="1" applyFill="1" applyBorder="1" applyAlignment="1" applyProtection="1">
      <alignment horizontal="center" vertical="center"/>
      <protection locked="0"/>
    </xf>
    <xf numFmtId="0" fontId="40" fillId="4" borderId="11" xfId="0" applyFont="1" applyFill="1" applyBorder="1" applyAlignment="1" applyProtection="1">
      <alignment horizontal="center" vertical="center" wrapText="1"/>
      <protection locked="0"/>
    </xf>
    <xf numFmtId="0" fontId="40" fillId="4" borderId="12" xfId="0" applyFont="1" applyFill="1" applyBorder="1" applyAlignment="1" applyProtection="1">
      <alignment horizontal="center" vertical="center" wrapText="1"/>
      <protection locked="0"/>
    </xf>
    <xf numFmtId="0" fontId="40" fillId="4" borderId="13" xfId="0" applyFont="1" applyFill="1" applyBorder="1" applyAlignment="1" applyProtection="1">
      <alignment horizontal="center" vertical="center" wrapText="1"/>
      <protection locked="0"/>
    </xf>
    <xf numFmtId="0" fontId="40" fillId="4" borderId="17" xfId="0" applyFont="1" applyFill="1" applyBorder="1" applyAlignment="1" applyProtection="1">
      <alignment horizontal="center" vertical="center" wrapText="1"/>
      <protection locked="0"/>
    </xf>
    <xf numFmtId="0" fontId="40" fillId="4" borderId="18" xfId="0" applyFont="1" applyFill="1" applyBorder="1" applyAlignment="1" applyProtection="1">
      <alignment horizontal="center" vertical="center" wrapText="1"/>
      <protection locked="0"/>
    </xf>
    <xf numFmtId="0" fontId="40" fillId="4" borderId="10" xfId="0" applyFont="1" applyFill="1" applyBorder="1" applyAlignment="1" applyProtection="1">
      <alignment horizontal="center" vertical="center" wrapText="1"/>
      <protection locked="0"/>
    </xf>
    <xf numFmtId="0" fontId="136" fillId="12" borderId="56" xfId="0" applyFont="1" applyFill="1" applyBorder="1" applyAlignment="1" applyProtection="1">
      <alignment horizontal="center" vertical="center" wrapText="1"/>
      <protection hidden="1"/>
    </xf>
    <xf numFmtId="0" fontId="136" fillId="12" borderId="57" xfId="0" applyFont="1" applyFill="1" applyBorder="1" applyAlignment="1" applyProtection="1">
      <alignment horizontal="center" vertical="center" wrapText="1"/>
      <protection hidden="1"/>
    </xf>
    <xf numFmtId="0" fontId="136" fillId="12" borderId="58" xfId="0" applyFont="1" applyFill="1" applyBorder="1" applyAlignment="1" applyProtection="1">
      <alignment horizontal="center" vertical="center" wrapText="1"/>
      <protection hidden="1"/>
    </xf>
    <xf numFmtId="0" fontId="9" fillId="6" borderId="0" xfId="0" applyFont="1" applyFill="1" applyBorder="1" applyAlignment="1" applyProtection="1">
      <alignment horizontal="center"/>
      <protection hidden="1"/>
    </xf>
    <xf numFmtId="0" fontId="12" fillId="3" borderId="3" xfId="0" applyFont="1" applyFill="1" applyBorder="1" applyAlignment="1" applyProtection="1">
      <alignment horizontal="center" vertical="center"/>
      <protection hidden="1"/>
    </xf>
    <xf numFmtId="0" fontId="26" fillId="3" borderId="3" xfId="0" applyFont="1" applyFill="1" applyBorder="1" applyAlignment="1" applyProtection="1">
      <alignment horizontal="center" vertical="center"/>
      <protection hidden="1"/>
    </xf>
    <xf numFmtId="0" fontId="127" fillId="2" borderId="0" xfId="0" applyFont="1" applyFill="1" applyBorder="1" applyAlignment="1" applyProtection="1">
      <alignment horizontal="center" vertical="center" wrapText="1"/>
      <protection hidden="1"/>
    </xf>
    <xf numFmtId="0" fontId="136" fillId="13" borderId="53" xfId="0" applyFont="1" applyFill="1" applyBorder="1" applyAlignment="1" applyProtection="1">
      <alignment horizontal="center" vertical="center" wrapText="1"/>
      <protection hidden="1"/>
    </xf>
    <xf numFmtId="0" fontId="136" fillId="13" borderId="59" xfId="0" applyFont="1" applyFill="1" applyBorder="1" applyAlignment="1" applyProtection="1">
      <alignment horizontal="center" vertical="center" wrapText="1"/>
      <protection hidden="1"/>
    </xf>
    <xf numFmtId="0" fontId="140" fillId="10" borderId="54" xfId="0" applyFont="1" applyFill="1" applyBorder="1" applyAlignment="1" applyProtection="1">
      <alignment horizontal="center" vertical="center"/>
      <protection locked="0"/>
    </xf>
    <xf numFmtId="0" fontId="140" fillId="10" borderId="55" xfId="0" applyFont="1" applyFill="1" applyBorder="1" applyAlignment="1" applyProtection="1">
      <alignment horizontal="center" vertical="center"/>
      <protection locked="0"/>
    </xf>
    <xf numFmtId="0" fontId="146" fillId="2" borderId="0" xfId="0" applyFont="1" applyFill="1" applyAlignment="1" applyProtection="1">
      <alignment horizontal="justify" vertical="center" wrapText="1"/>
      <protection hidden="1"/>
    </xf>
    <xf numFmtId="0" fontId="147" fillId="2" borderId="0" xfId="0" applyFont="1" applyFill="1" applyAlignment="1" applyProtection="1">
      <alignment horizontal="justify" vertical="center" wrapText="1"/>
      <protection hidden="1"/>
    </xf>
    <xf numFmtId="0" fontId="148" fillId="2" borderId="0" xfId="0" applyFont="1" applyFill="1" applyAlignment="1" applyProtection="1">
      <alignment horizontal="justify" vertical="center" wrapText="1"/>
      <protection hidden="1"/>
    </xf>
  </cellXfs>
  <cellStyles count="2">
    <cellStyle name="Κανονικό" xfId="0" builtinId="0"/>
    <cellStyle name="Υπερ-σύνδεση" xfId="1" builtinId="8"/>
  </cellStyles>
  <dxfs count="0"/>
  <tableStyles count="0" defaultTableStyle="TableStyleMedium9" defaultPivotStyle="PivotStyleLight16"/>
  <colors>
    <mruColors>
      <color rgb="FFFFFF99"/>
      <color rgb="FFFF9900"/>
      <color rgb="FFFF0000"/>
      <color rgb="FF99FF33"/>
      <color rgb="FF00CC00"/>
      <color rgb="FF66FF33"/>
      <color rgb="FFFF6600"/>
      <color rgb="FF003300"/>
      <color rgb="FF8000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504825</xdr:colOff>
      <xdr:row>208</xdr:row>
      <xdr:rowOff>66675</xdr:rowOff>
    </xdr:from>
    <xdr:to>
      <xdr:col>0</xdr:col>
      <xdr:colOff>657225</xdr:colOff>
      <xdr:row>209</xdr:row>
      <xdr:rowOff>76200</xdr:rowOff>
    </xdr:to>
    <xdr:sp macro="" textlink="">
      <xdr:nvSpPr>
        <xdr:cNvPr id="1400" name="Text Box 376"/>
        <xdr:cNvSpPr txBox="1">
          <a:spLocks noChangeArrowheads="1"/>
        </xdr:cNvSpPr>
      </xdr:nvSpPr>
      <xdr:spPr bwMode="auto">
        <a:xfrm>
          <a:off x="504825" y="33156525"/>
          <a:ext cx="152400" cy="17145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FF9900"/>
              </a:solidFill>
              <a:latin typeface="Arial"/>
              <a:cs typeface="Arial"/>
            </a:rPr>
            <a:t>9.</a:t>
          </a:r>
        </a:p>
      </xdr:txBody>
    </xdr:sp>
    <xdr:clientData/>
  </xdr:twoCellAnchor>
  <xdr:twoCellAnchor>
    <xdr:from>
      <xdr:col>5</xdr:col>
      <xdr:colOff>152400</xdr:colOff>
      <xdr:row>27</xdr:row>
      <xdr:rowOff>38100</xdr:rowOff>
    </xdr:from>
    <xdr:to>
      <xdr:col>5</xdr:col>
      <xdr:colOff>457200</xdr:colOff>
      <xdr:row>28</xdr:row>
      <xdr:rowOff>123825</xdr:rowOff>
    </xdr:to>
    <xdr:grpSp>
      <xdr:nvGrpSpPr>
        <xdr:cNvPr id="1032" name="Group 8"/>
        <xdr:cNvGrpSpPr>
          <a:grpSpLocks/>
        </xdr:cNvGrpSpPr>
      </xdr:nvGrpSpPr>
      <xdr:grpSpPr bwMode="auto">
        <a:xfrm>
          <a:off x="3416300" y="4864100"/>
          <a:ext cx="304800" cy="244475"/>
          <a:chOff x="336" y="401"/>
          <a:chExt cx="32" cy="26"/>
        </a:xfrm>
      </xdr:grpSpPr>
      <xdr:sp macro="" textlink="">
        <xdr:nvSpPr>
          <xdr:cNvPr id="1027" name="Line 3"/>
          <xdr:cNvSpPr>
            <a:spLocks noChangeShapeType="1"/>
          </xdr:cNvSpPr>
        </xdr:nvSpPr>
        <xdr:spPr bwMode="auto">
          <a:xfrm>
            <a:off x="336" y="402"/>
            <a:ext cx="0" cy="4"/>
          </a:xfrm>
          <a:prstGeom prst="line">
            <a:avLst/>
          </a:prstGeom>
          <a:noFill/>
          <a:ln w="9525">
            <a:solidFill>
              <a:srgbClr val="FFCC00"/>
            </a:solidFill>
            <a:round/>
            <a:headEnd/>
            <a:tailEnd/>
          </a:ln>
        </xdr:spPr>
      </xdr:sp>
      <xdr:sp macro="" textlink="">
        <xdr:nvSpPr>
          <xdr:cNvPr id="1028" name="Line 4"/>
          <xdr:cNvSpPr>
            <a:spLocks noChangeShapeType="1"/>
          </xdr:cNvSpPr>
        </xdr:nvSpPr>
        <xdr:spPr bwMode="auto">
          <a:xfrm>
            <a:off x="336" y="422"/>
            <a:ext cx="0" cy="4"/>
          </a:xfrm>
          <a:prstGeom prst="line">
            <a:avLst/>
          </a:prstGeom>
          <a:noFill/>
          <a:ln w="9525">
            <a:solidFill>
              <a:srgbClr val="FFCC00"/>
            </a:solidFill>
            <a:round/>
            <a:headEnd/>
            <a:tailEnd/>
          </a:ln>
        </xdr:spPr>
      </xdr:sp>
      <xdr:sp macro="" textlink="">
        <xdr:nvSpPr>
          <xdr:cNvPr id="1030" name="Line 6"/>
          <xdr:cNvSpPr>
            <a:spLocks noChangeShapeType="1"/>
          </xdr:cNvSpPr>
        </xdr:nvSpPr>
        <xdr:spPr bwMode="auto">
          <a:xfrm>
            <a:off x="368" y="423"/>
            <a:ext cx="0" cy="4"/>
          </a:xfrm>
          <a:prstGeom prst="line">
            <a:avLst/>
          </a:prstGeom>
          <a:noFill/>
          <a:ln w="9525">
            <a:solidFill>
              <a:srgbClr val="FFCC00"/>
            </a:solidFill>
            <a:round/>
            <a:headEnd/>
            <a:tailEnd/>
          </a:ln>
        </xdr:spPr>
      </xdr:sp>
      <xdr:sp macro="" textlink="">
        <xdr:nvSpPr>
          <xdr:cNvPr id="1031" name="Line 7"/>
          <xdr:cNvSpPr>
            <a:spLocks noChangeShapeType="1"/>
          </xdr:cNvSpPr>
        </xdr:nvSpPr>
        <xdr:spPr bwMode="auto">
          <a:xfrm>
            <a:off x="368" y="401"/>
            <a:ext cx="0" cy="4"/>
          </a:xfrm>
          <a:prstGeom prst="line">
            <a:avLst/>
          </a:prstGeom>
          <a:noFill/>
          <a:ln w="9525">
            <a:solidFill>
              <a:srgbClr val="FFCC00"/>
            </a:solidFill>
            <a:round/>
            <a:headEnd/>
            <a:tailEnd/>
          </a:ln>
        </xdr:spPr>
      </xdr:sp>
    </xdr:grpSp>
    <xdr:clientData/>
  </xdr:twoCellAnchor>
  <xdr:twoCellAnchor>
    <xdr:from>
      <xdr:col>2</xdr:col>
      <xdr:colOff>139065</xdr:colOff>
      <xdr:row>121</xdr:row>
      <xdr:rowOff>85725</xdr:rowOff>
    </xdr:from>
    <xdr:to>
      <xdr:col>2</xdr:col>
      <xdr:colOff>139065</xdr:colOff>
      <xdr:row>121</xdr:row>
      <xdr:rowOff>175725</xdr:rowOff>
    </xdr:to>
    <xdr:sp macro="" textlink="">
      <xdr:nvSpPr>
        <xdr:cNvPr id="1042" name="Line 18"/>
        <xdr:cNvSpPr>
          <a:spLocks noChangeShapeType="1"/>
        </xdr:cNvSpPr>
      </xdr:nvSpPr>
      <xdr:spPr bwMode="auto">
        <a:xfrm>
          <a:off x="1415415" y="20259675"/>
          <a:ext cx="0" cy="90000"/>
        </a:xfrm>
        <a:prstGeom prst="line">
          <a:avLst/>
        </a:prstGeom>
        <a:noFill/>
        <a:ln w="9525">
          <a:solidFill>
            <a:srgbClr val="FFFF99"/>
          </a:solidFill>
          <a:round/>
          <a:headEnd/>
          <a:tailEnd/>
        </a:ln>
      </xdr:spPr>
    </xdr:sp>
    <xdr:clientData/>
  </xdr:twoCellAnchor>
  <xdr:twoCellAnchor>
    <xdr:from>
      <xdr:col>2</xdr:col>
      <xdr:colOff>321945</xdr:colOff>
      <xdr:row>125</xdr:row>
      <xdr:rowOff>66675</xdr:rowOff>
    </xdr:from>
    <xdr:to>
      <xdr:col>2</xdr:col>
      <xdr:colOff>321945</xdr:colOff>
      <xdr:row>125</xdr:row>
      <xdr:rowOff>156675</xdr:rowOff>
    </xdr:to>
    <xdr:sp macro="" textlink="">
      <xdr:nvSpPr>
        <xdr:cNvPr id="1046" name="Line 22"/>
        <xdr:cNvSpPr>
          <a:spLocks noChangeShapeType="1"/>
        </xdr:cNvSpPr>
      </xdr:nvSpPr>
      <xdr:spPr bwMode="auto">
        <a:xfrm>
          <a:off x="1598295" y="20897850"/>
          <a:ext cx="0" cy="90000"/>
        </a:xfrm>
        <a:prstGeom prst="line">
          <a:avLst/>
        </a:prstGeom>
        <a:noFill/>
        <a:ln w="9525">
          <a:solidFill>
            <a:srgbClr val="FFFF99"/>
          </a:solidFill>
          <a:round/>
          <a:headEnd/>
          <a:tailEnd/>
        </a:ln>
      </xdr:spPr>
    </xdr:sp>
    <xdr:clientData/>
  </xdr:twoCellAnchor>
  <xdr:twoCellAnchor>
    <xdr:from>
      <xdr:col>2</xdr:col>
      <xdr:colOff>266700</xdr:colOff>
      <xdr:row>133</xdr:row>
      <xdr:rowOff>47625</xdr:rowOff>
    </xdr:from>
    <xdr:to>
      <xdr:col>2</xdr:col>
      <xdr:colOff>266700</xdr:colOff>
      <xdr:row>133</xdr:row>
      <xdr:rowOff>137625</xdr:rowOff>
    </xdr:to>
    <xdr:sp macro="" textlink="">
      <xdr:nvSpPr>
        <xdr:cNvPr id="1053" name="Line 29"/>
        <xdr:cNvSpPr>
          <a:spLocks noChangeShapeType="1"/>
        </xdr:cNvSpPr>
      </xdr:nvSpPr>
      <xdr:spPr bwMode="auto">
        <a:xfrm>
          <a:off x="1543050" y="22193250"/>
          <a:ext cx="0" cy="90000"/>
        </a:xfrm>
        <a:prstGeom prst="line">
          <a:avLst/>
        </a:prstGeom>
        <a:noFill/>
        <a:ln w="9525">
          <a:solidFill>
            <a:srgbClr val="FFFF99"/>
          </a:solidFill>
          <a:round/>
          <a:headEnd/>
          <a:tailEnd/>
        </a:ln>
      </xdr:spPr>
    </xdr:sp>
    <xdr:clientData/>
  </xdr:twoCellAnchor>
  <xdr:twoCellAnchor>
    <xdr:from>
      <xdr:col>1</xdr:col>
      <xdr:colOff>504825</xdr:colOff>
      <xdr:row>133</xdr:row>
      <xdr:rowOff>57150</xdr:rowOff>
    </xdr:from>
    <xdr:to>
      <xdr:col>1</xdr:col>
      <xdr:colOff>504825</xdr:colOff>
      <xdr:row>133</xdr:row>
      <xdr:rowOff>147150</xdr:rowOff>
    </xdr:to>
    <xdr:sp macro="" textlink="">
      <xdr:nvSpPr>
        <xdr:cNvPr id="1055" name="Line 31"/>
        <xdr:cNvSpPr>
          <a:spLocks noChangeShapeType="1"/>
        </xdr:cNvSpPr>
      </xdr:nvSpPr>
      <xdr:spPr bwMode="auto">
        <a:xfrm>
          <a:off x="1171575" y="22202775"/>
          <a:ext cx="0" cy="90000"/>
        </a:xfrm>
        <a:prstGeom prst="line">
          <a:avLst/>
        </a:prstGeom>
        <a:noFill/>
        <a:ln w="9525">
          <a:solidFill>
            <a:srgbClr val="FFFF99"/>
          </a:solidFill>
          <a:round/>
          <a:headEnd/>
          <a:tailEnd/>
        </a:ln>
      </xdr:spPr>
    </xdr:sp>
    <xdr:clientData/>
  </xdr:twoCellAnchor>
  <xdr:twoCellAnchor>
    <xdr:from>
      <xdr:col>19</xdr:col>
      <xdr:colOff>257175</xdr:colOff>
      <xdr:row>53</xdr:row>
      <xdr:rowOff>123825</xdr:rowOff>
    </xdr:from>
    <xdr:to>
      <xdr:col>19</xdr:col>
      <xdr:colOff>257175</xdr:colOff>
      <xdr:row>54</xdr:row>
      <xdr:rowOff>19050</xdr:rowOff>
    </xdr:to>
    <xdr:sp macro="" textlink="">
      <xdr:nvSpPr>
        <xdr:cNvPr id="1058" name="Line 34"/>
        <xdr:cNvSpPr>
          <a:spLocks noChangeShapeType="1"/>
        </xdr:cNvSpPr>
      </xdr:nvSpPr>
      <xdr:spPr bwMode="auto">
        <a:xfrm>
          <a:off x="10915650" y="9163050"/>
          <a:ext cx="0" cy="57150"/>
        </a:xfrm>
        <a:prstGeom prst="line">
          <a:avLst/>
        </a:prstGeom>
        <a:noFill/>
        <a:ln w="9525">
          <a:solidFill>
            <a:srgbClr val="FFFF99"/>
          </a:solidFill>
          <a:round/>
          <a:headEnd/>
          <a:tailEnd/>
        </a:ln>
      </xdr:spPr>
    </xdr:sp>
    <xdr:clientData/>
  </xdr:twoCellAnchor>
  <xdr:twoCellAnchor>
    <xdr:from>
      <xdr:col>19</xdr:col>
      <xdr:colOff>222885</xdr:colOff>
      <xdr:row>63</xdr:row>
      <xdr:rowOff>180975</xdr:rowOff>
    </xdr:from>
    <xdr:to>
      <xdr:col>19</xdr:col>
      <xdr:colOff>222885</xdr:colOff>
      <xdr:row>64</xdr:row>
      <xdr:rowOff>28575</xdr:rowOff>
    </xdr:to>
    <xdr:sp macro="" textlink="">
      <xdr:nvSpPr>
        <xdr:cNvPr id="1060" name="Line 36"/>
        <xdr:cNvSpPr>
          <a:spLocks noChangeShapeType="1"/>
        </xdr:cNvSpPr>
      </xdr:nvSpPr>
      <xdr:spPr bwMode="auto">
        <a:xfrm>
          <a:off x="10881360" y="10868025"/>
          <a:ext cx="0" cy="47625"/>
        </a:xfrm>
        <a:prstGeom prst="line">
          <a:avLst/>
        </a:prstGeom>
        <a:noFill/>
        <a:ln w="9525">
          <a:solidFill>
            <a:srgbClr val="FFFF99"/>
          </a:solidFill>
          <a:round/>
          <a:headEnd/>
          <a:tailEnd/>
        </a:ln>
      </xdr:spPr>
    </xdr:sp>
    <xdr:clientData/>
  </xdr:twoCellAnchor>
  <xdr:twoCellAnchor>
    <xdr:from>
      <xdr:col>18</xdr:col>
      <xdr:colOff>527685</xdr:colOff>
      <xdr:row>113</xdr:row>
      <xdr:rowOff>110490</xdr:rowOff>
    </xdr:from>
    <xdr:to>
      <xdr:col>18</xdr:col>
      <xdr:colOff>527685</xdr:colOff>
      <xdr:row>113</xdr:row>
      <xdr:rowOff>167640</xdr:rowOff>
    </xdr:to>
    <xdr:sp macro="" textlink="">
      <xdr:nvSpPr>
        <xdr:cNvPr id="1075" name="Line 51"/>
        <xdr:cNvSpPr>
          <a:spLocks noChangeShapeType="1"/>
        </xdr:cNvSpPr>
      </xdr:nvSpPr>
      <xdr:spPr bwMode="auto">
        <a:xfrm>
          <a:off x="10576560" y="19008090"/>
          <a:ext cx="0" cy="57150"/>
        </a:xfrm>
        <a:prstGeom prst="line">
          <a:avLst/>
        </a:prstGeom>
        <a:noFill/>
        <a:ln w="9525">
          <a:solidFill>
            <a:srgbClr val="FF9900"/>
          </a:solidFill>
          <a:round/>
          <a:headEnd/>
          <a:tailEnd/>
        </a:ln>
      </xdr:spPr>
    </xdr:sp>
    <xdr:clientData/>
  </xdr:twoCellAnchor>
  <xdr:twoCellAnchor>
    <xdr:from>
      <xdr:col>19</xdr:col>
      <xdr:colOff>108585</xdr:colOff>
      <xdr:row>116</xdr:row>
      <xdr:rowOff>49530</xdr:rowOff>
    </xdr:from>
    <xdr:to>
      <xdr:col>19</xdr:col>
      <xdr:colOff>514350</xdr:colOff>
      <xdr:row>116</xdr:row>
      <xdr:rowOff>106680</xdr:rowOff>
    </xdr:to>
    <xdr:grpSp>
      <xdr:nvGrpSpPr>
        <xdr:cNvPr id="1081" name="Group 57"/>
        <xdr:cNvGrpSpPr>
          <a:grpSpLocks/>
        </xdr:cNvGrpSpPr>
      </xdr:nvGrpSpPr>
      <xdr:grpSpPr bwMode="auto">
        <a:xfrm>
          <a:off x="11303635" y="19182080"/>
          <a:ext cx="405765" cy="57150"/>
          <a:chOff x="1193" y="1706"/>
          <a:chExt cx="41" cy="6"/>
        </a:xfrm>
      </xdr:grpSpPr>
      <xdr:sp macro="" textlink="">
        <xdr:nvSpPr>
          <xdr:cNvPr id="1079" name="Line 55"/>
          <xdr:cNvSpPr>
            <a:spLocks noChangeShapeType="1"/>
          </xdr:cNvSpPr>
        </xdr:nvSpPr>
        <xdr:spPr bwMode="auto">
          <a:xfrm>
            <a:off x="1194" y="1706"/>
            <a:ext cx="40" cy="0"/>
          </a:xfrm>
          <a:prstGeom prst="line">
            <a:avLst/>
          </a:prstGeom>
          <a:noFill/>
          <a:ln w="9525">
            <a:solidFill>
              <a:srgbClr val="FF0000"/>
            </a:solidFill>
            <a:round/>
            <a:headEnd/>
            <a:tailEnd type="triangle" w="med" len="med"/>
          </a:ln>
        </xdr:spPr>
      </xdr:sp>
      <xdr:sp macro="" textlink="">
        <xdr:nvSpPr>
          <xdr:cNvPr id="1080" name="Line 56"/>
          <xdr:cNvSpPr>
            <a:spLocks noChangeShapeType="1"/>
          </xdr:cNvSpPr>
        </xdr:nvSpPr>
        <xdr:spPr bwMode="auto">
          <a:xfrm flipH="1">
            <a:off x="1193" y="1712"/>
            <a:ext cx="40" cy="0"/>
          </a:xfrm>
          <a:prstGeom prst="line">
            <a:avLst/>
          </a:prstGeom>
          <a:noFill/>
          <a:ln w="9525">
            <a:solidFill>
              <a:srgbClr val="FF0000"/>
            </a:solidFill>
            <a:round/>
            <a:headEnd/>
            <a:tailEnd type="triangle" w="med" len="med"/>
          </a:ln>
        </xdr:spPr>
      </xdr:sp>
    </xdr:grpSp>
    <xdr:clientData/>
  </xdr:twoCellAnchor>
  <xdr:twoCellAnchor>
    <xdr:from>
      <xdr:col>33</xdr:col>
      <xdr:colOff>514350</xdr:colOff>
      <xdr:row>232</xdr:row>
      <xdr:rowOff>38100</xdr:rowOff>
    </xdr:from>
    <xdr:to>
      <xdr:col>33</xdr:col>
      <xdr:colOff>514350</xdr:colOff>
      <xdr:row>232</xdr:row>
      <xdr:rowOff>95250</xdr:rowOff>
    </xdr:to>
    <xdr:sp macro="" textlink="">
      <xdr:nvSpPr>
        <xdr:cNvPr id="1083" name="Line 59"/>
        <xdr:cNvSpPr>
          <a:spLocks noChangeShapeType="1"/>
        </xdr:cNvSpPr>
      </xdr:nvSpPr>
      <xdr:spPr bwMode="auto">
        <a:xfrm>
          <a:off x="19707225" y="36595050"/>
          <a:ext cx="0" cy="57150"/>
        </a:xfrm>
        <a:prstGeom prst="line">
          <a:avLst/>
        </a:prstGeom>
        <a:noFill/>
        <a:ln w="9525">
          <a:solidFill>
            <a:srgbClr val="000000"/>
          </a:solidFill>
          <a:round/>
          <a:headEnd/>
          <a:tailEnd/>
        </a:ln>
      </xdr:spPr>
    </xdr:sp>
    <xdr:clientData/>
  </xdr:twoCellAnchor>
  <xdr:twoCellAnchor>
    <xdr:from>
      <xdr:col>18</xdr:col>
      <xdr:colOff>255270</xdr:colOff>
      <xdr:row>116</xdr:row>
      <xdr:rowOff>131445</xdr:rowOff>
    </xdr:from>
    <xdr:to>
      <xdr:col>18</xdr:col>
      <xdr:colOff>255270</xdr:colOff>
      <xdr:row>116</xdr:row>
      <xdr:rowOff>190500</xdr:rowOff>
    </xdr:to>
    <xdr:sp macro="" textlink="">
      <xdr:nvSpPr>
        <xdr:cNvPr id="1082" name="Line 58"/>
        <xdr:cNvSpPr>
          <a:spLocks noChangeShapeType="1"/>
        </xdr:cNvSpPr>
      </xdr:nvSpPr>
      <xdr:spPr bwMode="auto">
        <a:xfrm>
          <a:off x="10304145" y="19486245"/>
          <a:ext cx="0" cy="59055"/>
        </a:xfrm>
        <a:prstGeom prst="line">
          <a:avLst/>
        </a:prstGeom>
        <a:noFill/>
        <a:ln w="9525">
          <a:solidFill>
            <a:srgbClr val="3366FF"/>
          </a:solidFill>
          <a:round/>
          <a:headEnd/>
          <a:tailEnd/>
        </a:ln>
      </xdr:spPr>
    </xdr:sp>
    <xdr:clientData/>
  </xdr:twoCellAnchor>
  <xdr:twoCellAnchor>
    <xdr:from>
      <xdr:col>21</xdr:col>
      <xdr:colOff>308610</xdr:colOff>
      <xdr:row>116</xdr:row>
      <xdr:rowOff>131445</xdr:rowOff>
    </xdr:from>
    <xdr:to>
      <xdr:col>21</xdr:col>
      <xdr:colOff>308610</xdr:colOff>
      <xdr:row>116</xdr:row>
      <xdr:rowOff>190500</xdr:rowOff>
    </xdr:to>
    <xdr:sp macro="" textlink="">
      <xdr:nvSpPr>
        <xdr:cNvPr id="1084" name="Line 60"/>
        <xdr:cNvSpPr>
          <a:spLocks noChangeShapeType="1"/>
        </xdr:cNvSpPr>
      </xdr:nvSpPr>
      <xdr:spPr bwMode="auto">
        <a:xfrm>
          <a:off x="12186285" y="19486245"/>
          <a:ext cx="0" cy="59055"/>
        </a:xfrm>
        <a:prstGeom prst="line">
          <a:avLst/>
        </a:prstGeom>
        <a:noFill/>
        <a:ln w="9525">
          <a:solidFill>
            <a:srgbClr val="3366FF"/>
          </a:solidFill>
          <a:round/>
          <a:headEnd/>
          <a:tailEnd/>
        </a:ln>
      </xdr:spPr>
    </xdr:sp>
    <xdr:clientData/>
  </xdr:twoCellAnchor>
  <xdr:twoCellAnchor>
    <xdr:from>
      <xdr:col>18</xdr:col>
      <xdr:colOff>428624</xdr:colOff>
      <xdr:row>130</xdr:row>
      <xdr:rowOff>28575</xdr:rowOff>
    </xdr:from>
    <xdr:to>
      <xdr:col>19</xdr:col>
      <xdr:colOff>333374</xdr:colOff>
      <xdr:row>131</xdr:row>
      <xdr:rowOff>11430</xdr:rowOff>
    </xdr:to>
    <xdr:grpSp>
      <xdr:nvGrpSpPr>
        <xdr:cNvPr id="1097" name="Group 73"/>
        <xdr:cNvGrpSpPr>
          <a:grpSpLocks/>
        </xdr:cNvGrpSpPr>
      </xdr:nvGrpSpPr>
      <xdr:grpSpPr bwMode="auto">
        <a:xfrm>
          <a:off x="10982324" y="21459825"/>
          <a:ext cx="546100" cy="179705"/>
          <a:chOff x="1088" y="1876"/>
          <a:chExt cx="54" cy="28"/>
        </a:xfrm>
      </xdr:grpSpPr>
      <xdr:sp macro="" textlink="">
        <xdr:nvSpPr>
          <xdr:cNvPr id="1089" name="Line 65"/>
          <xdr:cNvSpPr>
            <a:spLocks noChangeShapeType="1"/>
          </xdr:cNvSpPr>
        </xdr:nvSpPr>
        <xdr:spPr bwMode="auto">
          <a:xfrm>
            <a:off x="1088" y="1876"/>
            <a:ext cx="54" cy="0"/>
          </a:xfrm>
          <a:prstGeom prst="line">
            <a:avLst/>
          </a:prstGeom>
          <a:noFill/>
          <a:ln w="9525">
            <a:solidFill>
              <a:srgbClr val="FF6600"/>
            </a:solidFill>
            <a:round/>
            <a:headEnd/>
            <a:tailEnd/>
          </a:ln>
        </xdr:spPr>
      </xdr:sp>
      <xdr:sp macro="" textlink="">
        <xdr:nvSpPr>
          <xdr:cNvPr id="1092" name="Line 68"/>
          <xdr:cNvSpPr>
            <a:spLocks noChangeShapeType="1"/>
          </xdr:cNvSpPr>
        </xdr:nvSpPr>
        <xdr:spPr bwMode="auto">
          <a:xfrm flipH="1">
            <a:off x="1142" y="1876"/>
            <a:ext cx="0" cy="28"/>
          </a:xfrm>
          <a:prstGeom prst="line">
            <a:avLst/>
          </a:prstGeom>
          <a:noFill/>
          <a:ln w="9525">
            <a:solidFill>
              <a:srgbClr val="FF6600"/>
            </a:solidFill>
            <a:round/>
            <a:headEnd/>
            <a:tailEnd/>
          </a:ln>
        </xdr:spPr>
      </xdr:sp>
      <xdr:sp macro="" textlink="">
        <xdr:nvSpPr>
          <xdr:cNvPr id="1093" name="Line 69"/>
          <xdr:cNvSpPr>
            <a:spLocks noChangeShapeType="1"/>
          </xdr:cNvSpPr>
        </xdr:nvSpPr>
        <xdr:spPr bwMode="auto">
          <a:xfrm flipH="1">
            <a:off x="1088" y="1904"/>
            <a:ext cx="54" cy="0"/>
          </a:xfrm>
          <a:prstGeom prst="line">
            <a:avLst/>
          </a:prstGeom>
          <a:noFill/>
          <a:ln w="9525">
            <a:solidFill>
              <a:srgbClr val="FF6600"/>
            </a:solidFill>
            <a:round/>
            <a:headEnd/>
            <a:tailEnd/>
          </a:ln>
        </xdr:spPr>
      </xdr:sp>
      <xdr:sp macro="" textlink="">
        <xdr:nvSpPr>
          <xdr:cNvPr id="1096" name="Line 72"/>
          <xdr:cNvSpPr>
            <a:spLocks noChangeShapeType="1"/>
          </xdr:cNvSpPr>
        </xdr:nvSpPr>
        <xdr:spPr bwMode="auto">
          <a:xfrm>
            <a:off x="1088" y="1876"/>
            <a:ext cx="0" cy="28"/>
          </a:xfrm>
          <a:prstGeom prst="line">
            <a:avLst/>
          </a:prstGeom>
          <a:noFill/>
          <a:ln w="9525">
            <a:solidFill>
              <a:srgbClr val="FF6600"/>
            </a:solidFill>
            <a:round/>
            <a:headEnd/>
            <a:tailEnd/>
          </a:ln>
        </xdr:spPr>
      </xdr:sp>
    </xdr:grpSp>
    <xdr:clientData/>
  </xdr:twoCellAnchor>
  <xdr:twoCellAnchor>
    <xdr:from>
      <xdr:col>19</xdr:col>
      <xdr:colOff>350165</xdr:colOff>
      <xdr:row>130</xdr:row>
      <xdr:rowOff>28575</xdr:rowOff>
    </xdr:from>
    <xdr:to>
      <xdr:col>20</xdr:col>
      <xdr:colOff>179053</xdr:colOff>
      <xdr:row>131</xdr:row>
      <xdr:rowOff>11430</xdr:rowOff>
    </xdr:to>
    <xdr:grpSp>
      <xdr:nvGrpSpPr>
        <xdr:cNvPr id="1103" name="Group 79"/>
        <xdr:cNvGrpSpPr>
          <a:grpSpLocks/>
        </xdr:cNvGrpSpPr>
      </xdr:nvGrpSpPr>
      <xdr:grpSpPr bwMode="auto">
        <a:xfrm>
          <a:off x="11545215" y="21459825"/>
          <a:ext cx="470238" cy="179705"/>
          <a:chOff x="1143" y="1877"/>
          <a:chExt cx="46" cy="28"/>
        </a:xfrm>
      </xdr:grpSpPr>
      <xdr:sp macro="" textlink="">
        <xdr:nvSpPr>
          <xdr:cNvPr id="1099" name="Line 75"/>
          <xdr:cNvSpPr>
            <a:spLocks noChangeShapeType="1"/>
          </xdr:cNvSpPr>
        </xdr:nvSpPr>
        <xdr:spPr bwMode="auto">
          <a:xfrm>
            <a:off x="1144" y="1877"/>
            <a:ext cx="45" cy="0"/>
          </a:xfrm>
          <a:prstGeom prst="line">
            <a:avLst/>
          </a:prstGeom>
          <a:noFill/>
          <a:ln w="9525">
            <a:solidFill>
              <a:srgbClr val="3366FF"/>
            </a:solidFill>
            <a:round/>
            <a:headEnd/>
            <a:tailEnd/>
          </a:ln>
        </xdr:spPr>
      </xdr:sp>
      <xdr:sp macro="" textlink="">
        <xdr:nvSpPr>
          <xdr:cNvPr id="1100" name="Line 76"/>
          <xdr:cNvSpPr>
            <a:spLocks noChangeShapeType="1"/>
          </xdr:cNvSpPr>
        </xdr:nvSpPr>
        <xdr:spPr bwMode="auto">
          <a:xfrm flipH="1">
            <a:off x="1189" y="1877"/>
            <a:ext cx="0" cy="28"/>
          </a:xfrm>
          <a:prstGeom prst="line">
            <a:avLst/>
          </a:prstGeom>
          <a:noFill/>
          <a:ln w="9525">
            <a:solidFill>
              <a:srgbClr val="3366FF"/>
            </a:solidFill>
            <a:round/>
            <a:headEnd/>
            <a:tailEnd/>
          </a:ln>
        </xdr:spPr>
      </xdr:sp>
      <xdr:sp macro="" textlink="">
        <xdr:nvSpPr>
          <xdr:cNvPr id="1101" name="Line 77"/>
          <xdr:cNvSpPr>
            <a:spLocks noChangeShapeType="1"/>
          </xdr:cNvSpPr>
        </xdr:nvSpPr>
        <xdr:spPr bwMode="auto">
          <a:xfrm flipH="1">
            <a:off x="1143" y="1905"/>
            <a:ext cx="46" cy="0"/>
          </a:xfrm>
          <a:prstGeom prst="line">
            <a:avLst/>
          </a:prstGeom>
          <a:noFill/>
          <a:ln w="9525">
            <a:solidFill>
              <a:srgbClr val="3366FF"/>
            </a:solidFill>
            <a:round/>
            <a:headEnd/>
            <a:tailEnd/>
          </a:ln>
        </xdr:spPr>
      </xdr:sp>
      <xdr:sp macro="" textlink="">
        <xdr:nvSpPr>
          <xdr:cNvPr id="1102" name="Line 78"/>
          <xdr:cNvSpPr>
            <a:spLocks noChangeShapeType="1"/>
          </xdr:cNvSpPr>
        </xdr:nvSpPr>
        <xdr:spPr bwMode="auto">
          <a:xfrm>
            <a:off x="1144" y="1877"/>
            <a:ext cx="0" cy="28"/>
          </a:xfrm>
          <a:prstGeom prst="line">
            <a:avLst/>
          </a:prstGeom>
          <a:noFill/>
          <a:ln w="9525">
            <a:solidFill>
              <a:srgbClr val="3366FF"/>
            </a:solidFill>
            <a:round/>
            <a:headEnd/>
            <a:tailEnd/>
          </a:ln>
        </xdr:spPr>
      </xdr:sp>
    </xdr:grpSp>
    <xdr:clientData/>
  </xdr:twoCellAnchor>
  <xdr:twoCellAnchor>
    <xdr:from>
      <xdr:col>15</xdr:col>
      <xdr:colOff>219075</xdr:colOff>
      <xdr:row>130</xdr:row>
      <xdr:rowOff>190516</xdr:rowOff>
    </xdr:from>
    <xdr:to>
      <xdr:col>18</xdr:col>
      <xdr:colOff>600075</xdr:colOff>
      <xdr:row>134</xdr:row>
      <xdr:rowOff>62201</xdr:rowOff>
    </xdr:to>
    <xdr:grpSp>
      <xdr:nvGrpSpPr>
        <xdr:cNvPr id="1116" name="Group 92"/>
        <xdr:cNvGrpSpPr>
          <a:grpSpLocks/>
        </xdr:cNvGrpSpPr>
      </xdr:nvGrpSpPr>
      <xdr:grpSpPr bwMode="auto">
        <a:xfrm>
          <a:off x="8848725" y="21621766"/>
          <a:ext cx="2305050" cy="519385"/>
          <a:chOff x="874" y="1910"/>
          <a:chExt cx="232" cy="44"/>
        </a:xfrm>
      </xdr:grpSpPr>
      <xdr:sp macro="" textlink="">
        <xdr:nvSpPr>
          <xdr:cNvPr id="1104" name="Text Box 80"/>
          <xdr:cNvSpPr txBox="1">
            <a:spLocks noChangeArrowheads="1"/>
          </xdr:cNvSpPr>
        </xdr:nvSpPr>
        <xdr:spPr bwMode="auto">
          <a:xfrm>
            <a:off x="874" y="1910"/>
            <a:ext cx="195" cy="44"/>
          </a:xfrm>
          <a:prstGeom prst="rect">
            <a:avLst/>
          </a:prstGeom>
          <a:solidFill>
            <a:srgbClr val="003300"/>
          </a:solidFill>
          <a:ln w="9525">
            <a:solidFill>
              <a:srgbClr val="FFFF99"/>
            </a:solidFill>
            <a:miter lim="800000"/>
            <a:headEnd/>
            <a:tailEnd/>
          </a:ln>
        </xdr:spPr>
        <xdr:txBody>
          <a:bodyPr vertOverflow="clip" wrap="square" lIns="27432" tIns="22860" rIns="0" bIns="0" anchor="t" upright="1"/>
          <a:lstStyle/>
          <a:p>
            <a:pPr algn="ctr" rtl="0">
              <a:defRPr sz="1000"/>
            </a:pPr>
            <a:r>
              <a:rPr lang="el-GR" sz="1000" b="0" i="0" strike="noStrike">
                <a:solidFill>
                  <a:srgbClr val="FFFF99"/>
                </a:solidFill>
                <a:latin typeface="Arial"/>
                <a:cs typeface="Arial"/>
              </a:rPr>
              <a:t>Η </a:t>
            </a:r>
            <a:r>
              <a:rPr lang="el-GR" sz="1000" b="1" i="0" strike="noStrike">
                <a:solidFill>
                  <a:srgbClr val="FF9900"/>
                </a:solidFill>
                <a:latin typeface="Arial"/>
                <a:cs typeface="Arial"/>
              </a:rPr>
              <a:t>"κεφαλή"</a:t>
            </a:r>
            <a:r>
              <a:rPr lang="el-GR" sz="1000" b="0" i="0" strike="noStrike">
                <a:solidFill>
                  <a:srgbClr val="FFFF99"/>
                </a:solidFill>
                <a:latin typeface="Arial"/>
                <a:cs typeface="Arial"/>
              </a:rPr>
              <a:t> του εστέρα προ- έρχεται από το </a:t>
            </a:r>
            <a:r>
              <a:rPr lang="el-GR" sz="1000" b="1" i="0" strike="noStrike">
                <a:solidFill>
                  <a:srgbClr val="FF9900"/>
                </a:solidFill>
                <a:latin typeface="Arial"/>
                <a:cs typeface="Arial"/>
              </a:rPr>
              <a:t>οξύ</a:t>
            </a:r>
            <a:r>
              <a:rPr lang="el-GR" sz="1000" b="0" i="0" strike="noStrike">
                <a:solidFill>
                  <a:srgbClr val="FFFF99"/>
                </a:solidFill>
                <a:latin typeface="Arial"/>
                <a:cs typeface="Arial"/>
              </a:rPr>
              <a:t> που συμμετείχε στη σύνθεσή του.</a:t>
            </a:r>
          </a:p>
        </xdr:txBody>
      </xdr:sp>
      <xdr:sp macro="" textlink="">
        <xdr:nvSpPr>
          <xdr:cNvPr id="1107" name="Line 83"/>
          <xdr:cNvSpPr>
            <a:spLocks noChangeShapeType="1"/>
          </xdr:cNvSpPr>
        </xdr:nvSpPr>
        <xdr:spPr bwMode="auto">
          <a:xfrm>
            <a:off x="1070" y="1935"/>
            <a:ext cx="16" cy="0"/>
          </a:xfrm>
          <a:prstGeom prst="line">
            <a:avLst/>
          </a:prstGeom>
          <a:noFill/>
          <a:ln w="9525">
            <a:solidFill>
              <a:srgbClr val="FFFF99"/>
            </a:solidFill>
            <a:round/>
            <a:headEnd/>
            <a:tailEnd/>
          </a:ln>
        </xdr:spPr>
      </xdr:sp>
      <xdr:sp macro="" textlink="">
        <xdr:nvSpPr>
          <xdr:cNvPr id="1108" name="Line 84"/>
          <xdr:cNvSpPr>
            <a:spLocks noChangeShapeType="1"/>
          </xdr:cNvSpPr>
        </xdr:nvSpPr>
        <xdr:spPr bwMode="auto">
          <a:xfrm flipV="1">
            <a:off x="1087" y="1916"/>
            <a:ext cx="19" cy="19"/>
          </a:xfrm>
          <a:prstGeom prst="line">
            <a:avLst/>
          </a:prstGeom>
          <a:noFill/>
          <a:ln w="9525">
            <a:solidFill>
              <a:srgbClr val="FFFF99"/>
            </a:solidFill>
            <a:round/>
            <a:headEnd/>
            <a:tailEnd type="triangle" w="med" len="med"/>
          </a:ln>
        </xdr:spPr>
      </xdr:sp>
    </xdr:grpSp>
    <xdr:clientData/>
  </xdr:twoCellAnchor>
  <xdr:twoCellAnchor>
    <xdr:from>
      <xdr:col>20</xdr:col>
      <xdr:colOff>28575</xdr:colOff>
      <xdr:row>131</xdr:row>
      <xdr:rowOff>22876</xdr:rowOff>
    </xdr:from>
    <xdr:to>
      <xdr:col>23</xdr:col>
      <xdr:colOff>342900</xdr:colOff>
      <xdr:row>134</xdr:row>
      <xdr:rowOff>92681</xdr:rowOff>
    </xdr:to>
    <xdr:grpSp>
      <xdr:nvGrpSpPr>
        <xdr:cNvPr id="1117" name="Group 93"/>
        <xdr:cNvGrpSpPr>
          <a:grpSpLocks/>
        </xdr:cNvGrpSpPr>
      </xdr:nvGrpSpPr>
      <xdr:grpSpPr bwMode="auto">
        <a:xfrm>
          <a:off x="11864975" y="21650976"/>
          <a:ext cx="2238375" cy="520655"/>
          <a:chOff x="1174" y="1910"/>
          <a:chExt cx="225" cy="44"/>
        </a:xfrm>
      </xdr:grpSpPr>
      <xdr:sp macro="" textlink="">
        <xdr:nvSpPr>
          <xdr:cNvPr id="1112" name="Text Box 88"/>
          <xdr:cNvSpPr txBox="1">
            <a:spLocks noChangeArrowheads="1"/>
          </xdr:cNvSpPr>
        </xdr:nvSpPr>
        <xdr:spPr bwMode="auto">
          <a:xfrm>
            <a:off x="1210" y="1910"/>
            <a:ext cx="189" cy="44"/>
          </a:xfrm>
          <a:prstGeom prst="rect">
            <a:avLst/>
          </a:prstGeom>
          <a:solidFill>
            <a:srgbClr val="003300"/>
          </a:solidFill>
          <a:ln w="9525">
            <a:solidFill>
              <a:srgbClr val="FFFF99"/>
            </a:solidFill>
            <a:miter lim="800000"/>
            <a:headEnd/>
            <a:tailEnd/>
          </a:ln>
        </xdr:spPr>
        <xdr:txBody>
          <a:bodyPr vertOverflow="clip" wrap="square" lIns="27432" tIns="22860" rIns="0" bIns="0" anchor="t" upright="1"/>
          <a:lstStyle/>
          <a:p>
            <a:pPr algn="ctr" rtl="0">
              <a:defRPr sz="1000"/>
            </a:pPr>
            <a:r>
              <a:rPr lang="el-GR" sz="1000" b="0" i="0" strike="noStrike">
                <a:solidFill>
                  <a:srgbClr val="FFFF99"/>
                </a:solidFill>
                <a:latin typeface="Arial"/>
                <a:cs typeface="Arial"/>
              </a:rPr>
              <a:t>Η </a:t>
            </a:r>
            <a:r>
              <a:rPr lang="el-GR" sz="1000" b="1" i="0" strike="noStrike">
                <a:solidFill>
                  <a:srgbClr val="FF9900"/>
                </a:solidFill>
                <a:latin typeface="Arial"/>
                <a:cs typeface="Arial"/>
              </a:rPr>
              <a:t>"ουρά"</a:t>
            </a:r>
            <a:r>
              <a:rPr lang="el-GR" sz="1000" b="0" i="0" strike="noStrike">
                <a:solidFill>
                  <a:srgbClr val="FFFF99"/>
                </a:solidFill>
                <a:latin typeface="Arial"/>
                <a:cs typeface="Arial"/>
              </a:rPr>
              <a:t> του εστέρα προέρ- χεται από την </a:t>
            </a:r>
            <a:r>
              <a:rPr lang="el-GR" sz="1000" b="1" i="0" strike="noStrike">
                <a:solidFill>
                  <a:srgbClr val="FF9900"/>
                </a:solidFill>
                <a:latin typeface="Arial"/>
                <a:cs typeface="Arial"/>
              </a:rPr>
              <a:t>αλκοόλη</a:t>
            </a:r>
            <a:r>
              <a:rPr lang="el-GR" sz="1000" b="0" i="0" strike="noStrike">
                <a:solidFill>
                  <a:srgbClr val="FFFF99"/>
                </a:solidFill>
                <a:latin typeface="Arial"/>
                <a:cs typeface="Arial"/>
              </a:rPr>
              <a:t> που συμμετείχε στη σύνθεσή του.</a:t>
            </a:r>
          </a:p>
        </xdr:txBody>
      </xdr:sp>
      <xdr:grpSp>
        <xdr:nvGrpSpPr>
          <xdr:cNvPr id="1115" name="Group 91"/>
          <xdr:cNvGrpSpPr>
            <a:grpSpLocks/>
          </xdr:cNvGrpSpPr>
        </xdr:nvGrpSpPr>
        <xdr:grpSpPr bwMode="auto">
          <a:xfrm flipH="1">
            <a:off x="1174" y="1916"/>
            <a:ext cx="36" cy="19"/>
            <a:chOff x="1387" y="1916"/>
            <a:chExt cx="36" cy="19"/>
          </a:xfrm>
        </xdr:grpSpPr>
        <xdr:sp macro="" textlink="">
          <xdr:nvSpPr>
            <xdr:cNvPr id="1113" name="Line 89"/>
            <xdr:cNvSpPr>
              <a:spLocks noChangeShapeType="1"/>
            </xdr:cNvSpPr>
          </xdr:nvSpPr>
          <xdr:spPr bwMode="auto">
            <a:xfrm>
              <a:off x="1387" y="1935"/>
              <a:ext cx="16" cy="0"/>
            </a:xfrm>
            <a:prstGeom prst="line">
              <a:avLst/>
            </a:prstGeom>
            <a:noFill/>
            <a:ln w="9525">
              <a:solidFill>
                <a:srgbClr val="FFFF99"/>
              </a:solidFill>
              <a:round/>
              <a:headEnd/>
              <a:tailEnd/>
            </a:ln>
          </xdr:spPr>
        </xdr:sp>
        <xdr:sp macro="" textlink="">
          <xdr:nvSpPr>
            <xdr:cNvPr id="1114" name="Line 90"/>
            <xdr:cNvSpPr>
              <a:spLocks noChangeShapeType="1"/>
            </xdr:cNvSpPr>
          </xdr:nvSpPr>
          <xdr:spPr bwMode="auto">
            <a:xfrm flipV="1">
              <a:off x="1404" y="1916"/>
              <a:ext cx="19" cy="19"/>
            </a:xfrm>
            <a:prstGeom prst="line">
              <a:avLst/>
            </a:prstGeom>
            <a:noFill/>
            <a:ln w="9525">
              <a:solidFill>
                <a:srgbClr val="FFFF99"/>
              </a:solidFill>
              <a:round/>
              <a:headEnd/>
              <a:tailEnd type="triangle" w="med" len="med"/>
            </a:ln>
          </xdr:spPr>
        </xdr:sp>
      </xdr:grpSp>
    </xdr:grpSp>
    <xdr:clientData/>
  </xdr:twoCellAnchor>
  <xdr:twoCellAnchor>
    <xdr:from>
      <xdr:col>32</xdr:col>
      <xdr:colOff>238125</xdr:colOff>
      <xdr:row>275</xdr:row>
      <xdr:rowOff>133350</xdr:rowOff>
    </xdr:from>
    <xdr:to>
      <xdr:col>32</xdr:col>
      <xdr:colOff>238125</xdr:colOff>
      <xdr:row>276</xdr:row>
      <xdr:rowOff>66675</xdr:rowOff>
    </xdr:to>
    <xdr:sp macro="" textlink="">
      <xdr:nvSpPr>
        <xdr:cNvPr id="1120" name="Line 96"/>
        <xdr:cNvSpPr>
          <a:spLocks noChangeShapeType="1"/>
        </xdr:cNvSpPr>
      </xdr:nvSpPr>
      <xdr:spPr bwMode="auto">
        <a:xfrm>
          <a:off x="18821400" y="43414950"/>
          <a:ext cx="0" cy="95250"/>
        </a:xfrm>
        <a:prstGeom prst="line">
          <a:avLst/>
        </a:prstGeom>
        <a:noFill/>
        <a:ln w="9525">
          <a:solidFill>
            <a:srgbClr val="000000"/>
          </a:solidFill>
          <a:round/>
          <a:headEnd/>
          <a:tailEnd/>
        </a:ln>
      </xdr:spPr>
    </xdr:sp>
    <xdr:clientData/>
  </xdr:twoCellAnchor>
  <xdr:twoCellAnchor>
    <xdr:from>
      <xdr:col>34</xdr:col>
      <xdr:colOff>238125</xdr:colOff>
      <xdr:row>275</xdr:row>
      <xdr:rowOff>133350</xdr:rowOff>
    </xdr:from>
    <xdr:to>
      <xdr:col>34</xdr:col>
      <xdr:colOff>238125</xdr:colOff>
      <xdr:row>276</xdr:row>
      <xdr:rowOff>66675</xdr:rowOff>
    </xdr:to>
    <xdr:sp macro="" textlink="">
      <xdr:nvSpPr>
        <xdr:cNvPr id="1122" name="Line 98"/>
        <xdr:cNvSpPr>
          <a:spLocks noChangeShapeType="1"/>
        </xdr:cNvSpPr>
      </xdr:nvSpPr>
      <xdr:spPr bwMode="auto">
        <a:xfrm>
          <a:off x="20040600" y="43414950"/>
          <a:ext cx="0" cy="95250"/>
        </a:xfrm>
        <a:prstGeom prst="line">
          <a:avLst/>
        </a:prstGeom>
        <a:noFill/>
        <a:ln w="9525">
          <a:solidFill>
            <a:srgbClr val="000000"/>
          </a:solidFill>
          <a:round/>
          <a:headEnd/>
          <a:tailEnd/>
        </a:ln>
      </xdr:spPr>
    </xdr:sp>
    <xdr:clientData/>
  </xdr:twoCellAnchor>
  <xdr:twoCellAnchor>
    <xdr:from>
      <xdr:col>30</xdr:col>
      <xdr:colOff>238125</xdr:colOff>
      <xdr:row>271</xdr:row>
      <xdr:rowOff>38100</xdr:rowOff>
    </xdr:from>
    <xdr:to>
      <xdr:col>30</xdr:col>
      <xdr:colOff>238125</xdr:colOff>
      <xdr:row>271</xdr:row>
      <xdr:rowOff>133350</xdr:rowOff>
    </xdr:to>
    <xdr:sp macro="" textlink="">
      <xdr:nvSpPr>
        <xdr:cNvPr id="1125" name="Line 101"/>
        <xdr:cNvSpPr>
          <a:spLocks noChangeShapeType="1"/>
        </xdr:cNvSpPr>
      </xdr:nvSpPr>
      <xdr:spPr bwMode="auto">
        <a:xfrm>
          <a:off x="17602200" y="42672000"/>
          <a:ext cx="0" cy="95250"/>
        </a:xfrm>
        <a:prstGeom prst="line">
          <a:avLst/>
        </a:prstGeom>
        <a:noFill/>
        <a:ln w="9525">
          <a:solidFill>
            <a:srgbClr val="000000"/>
          </a:solidFill>
          <a:round/>
          <a:headEnd/>
          <a:tailEnd/>
        </a:ln>
      </xdr:spPr>
    </xdr:sp>
    <xdr:clientData/>
  </xdr:twoCellAnchor>
  <xdr:twoCellAnchor>
    <xdr:from>
      <xdr:col>17</xdr:col>
      <xdr:colOff>76200</xdr:colOff>
      <xdr:row>138</xdr:row>
      <xdr:rowOff>53340</xdr:rowOff>
    </xdr:from>
    <xdr:to>
      <xdr:col>17</xdr:col>
      <xdr:colOff>76200</xdr:colOff>
      <xdr:row>138</xdr:row>
      <xdr:rowOff>148590</xdr:rowOff>
    </xdr:to>
    <xdr:sp macro="" textlink="">
      <xdr:nvSpPr>
        <xdr:cNvPr id="1118" name="Line 94"/>
        <xdr:cNvSpPr>
          <a:spLocks noChangeShapeType="1"/>
        </xdr:cNvSpPr>
      </xdr:nvSpPr>
      <xdr:spPr bwMode="auto">
        <a:xfrm>
          <a:off x="9515475" y="23084790"/>
          <a:ext cx="0" cy="95250"/>
        </a:xfrm>
        <a:prstGeom prst="line">
          <a:avLst/>
        </a:prstGeom>
        <a:noFill/>
        <a:ln w="9525">
          <a:solidFill>
            <a:srgbClr val="FF6600"/>
          </a:solidFill>
          <a:round/>
          <a:headEnd/>
          <a:tailEnd/>
        </a:ln>
      </xdr:spPr>
    </xdr:sp>
    <xdr:clientData/>
  </xdr:twoCellAnchor>
  <xdr:twoCellAnchor>
    <xdr:from>
      <xdr:col>18</xdr:col>
      <xdr:colOff>281940</xdr:colOff>
      <xdr:row>138</xdr:row>
      <xdr:rowOff>53340</xdr:rowOff>
    </xdr:from>
    <xdr:to>
      <xdr:col>18</xdr:col>
      <xdr:colOff>281940</xdr:colOff>
      <xdr:row>138</xdr:row>
      <xdr:rowOff>148590</xdr:rowOff>
    </xdr:to>
    <xdr:sp macro="" textlink="">
      <xdr:nvSpPr>
        <xdr:cNvPr id="1119" name="Line 95"/>
        <xdr:cNvSpPr>
          <a:spLocks noChangeShapeType="1"/>
        </xdr:cNvSpPr>
      </xdr:nvSpPr>
      <xdr:spPr bwMode="auto">
        <a:xfrm>
          <a:off x="10330815" y="23084790"/>
          <a:ext cx="0" cy="95250"/>
        </a:xfrm>
        <a:prstGeom prst="line">
          <a:avLst/>
        </a:prstGeom>
        <a:noFill/>
        <a:ln w="9525">
          <a:solidFill>
            <a:srgbClr val="3366FF"/>
          </a:solidFill>
          <a:round/>
          <a:headEnd/>
          <a:tailEnd/>
        </a:ln>
      </xdr:spPr>
    </xdr:sp>
    <xdr:clientData/>
  </xdr:twoCellAnchor>
  <xdr:twoCellAnchor>
    <xdr:from>
      <xdr:col>20</xdr:col>
      <xdr:colOff>428625</xdr:colOff>
      <xdr:row>138</xdr:row>
      <xdr:rowOff>53340</xdr:rowOff>
    </xdr:from>
    <xdr:to>
      <xdr:col>20</xdr:col>
      <xdr:colOff>428625</xdr:colOff>
      <xdr:row>138</xdr:row>
      <xdr:rowOff>148590</xdr:rowOff>
    </xdr:to>
    <xdr:sp macro="" textlink="">
      <xdr:nvSpPr>
        <xdr:cNvPr id="1121" name="Line 97"/>
        <xdr:cNvSpPr>
          <a:spLocks noChangeShapeType="1"/>
        </xdr:cNvSpPr>
      </xdr:nvSpPr>
      <xdr:spPr bwMode="auto">
        <a:xfrm>
          <a:off x="11696700" y="23084790"/>
          <a:ext cx="0" cy="95250"/>
        </a:xfrm>
        <a:prstGeom prst="line">
          <a:avLst/>
        </a:prstGeom>
        <a:noFill/>
        <a:ln w="9525">
          <a:solidFill>
            <a:srgbClr val="FF6600"/>
          </a:solidFill>
          <a:round/>
          <a:headEnd/>
          <a:tailEnd/>
        </a:ln>
      </xdr:spPr>
    </xdr:sp>
    <xdr:clientData/>
  </xdr:twoCellAnchor>
  <xdr:twoCellAnchor>
    <xdr:from>
      <xdr:col>21</xdr:col>
      <xdr:colOff>104775</xdr:colOff>
      <xdr:row>138</xdr:row>
      <xdr:rowOff>60960</xdr:rowOff>
    </xdr:from>
    <xdr:to>
      <xdr:col>21</xdr:col>
      <xdr:colOff>140775</xdr:colOff>
      <xdr:row>138</xdr:row>
      <xdr:rowOff>150960</xdr:rowOff>
    </xdr:to>
    <xdr:grpSp>
      <xdr:nvGrpSpPr>
        <xdr:cNvPr id="1127" name="Group 103"/>
        <xdr:cNvGrpSpPr>
          <a:grpSpLocks/>
        </xdr:cNvGrpSpPr>
      </xdr:nvGrpSpPr>
      <xdr:grpSpPr bwMode="auto">
        <a:xfrm>
          <a:off x="12582525" y="22813010"/>
          <a:ext cx="36000" cy="90000"/>
          <a:chOff x="1241" y="2022"/>
          <a:chExt cx="5" cy="10"/>
        </a:xfrm>
      </xdr:grpSpPr>
      <xdr:sp macro="" textlink="">
        <xdr:nvSpPr>
          <xdr:cNvPr id="1123" name="Line 99"/>
          <xdr:cNvSpPr>
            <a:spLocks noChangeShapeType="1"/>
          </xdr:cNvSpPr>
        </xdr:nvSpPr>
        <xdr:spPr bwMode="auto">
          <a:xfrm>
            <a:off x="1241" y="2022"/>
            <a:ext cx="0" cy="10"/>
          </a:xfrm>
          <a:prstGeom prst="line">
            <a:avLst/>
          </a:prstGeom>
          <a:noFill/>
          <a:ln w="9525">
            <a:solidFill>
              <a:srgbClr val="FF6600"/>
            </a:solidFill>
            <a:round/>
            <a:headEnd/>
            <a:tailEnd/>
          </a:ln>
        </xdr:spPr>
      </xdr:sp>
      <xdr:sp macro="" textlink="">
        <xdr:nvSpPr>
          <xdr:cNvPr id="1124" name="Line 100"/>
          <xdr:cNvSpPr>
            <a:spLocks noChangeShapeType="1"/>
          </xdr:cNvSpPr>
        </xdr:nvSpPr>
        <xdr:spPr bwMode="auto">
          <a:xfrm>
            <a:off x="1246" y="2022"/>
            <a:ext cx="0" cy="10"/>
          </a:xfrm>
          <a:prstGeom prst="line">
            <a:avLst/>
          </a:prstGeom>
          <a:noFill/>
          <a:ln w="9525">
            <a:solidFill>
              <a:srgbClr val="FF6600"/>
            </a:solidFill>
            <a:round/>
            <a:headEnd/>
            <a:tailEnd/>
          </a:ln>
        </xdr:spPr>
      </xdr:sp>
    </xdr:grpSp>
    <xdr:clientData/>
  </xdr:twoCellAnchor>
  <xdr:twoCellAnchor>
    <xdr:from>
      <xdr:col>21</xdr:col>
      <xdr:colOff>554355</xdr:colOff>
      <xdr:row>138</xdr:row>
      <xdr:rowOff>51435</xdr:rowOff>
    </xdr:from>
    <xdr:to>
      <xdr:col>21</xdr:col>
      <xdr:colOff>554355</xdr:colOff>
      <xdr:row>138</xdr:row>
      <xdr:rowOff>146685</xdr:rowOff>
    </xdr:to>
    <xdr:sp macro="" textlink="">
      <xdr:nvSpPr>
        <xdr:cNvPr id="1126" name="Line 102"/>
        <xdr:cNvSpPr>
          <a:spLocks noChangeShapeType="1"/>
        </xdr:cNvSpPr>
      </xdr:nvSpPr>
      <xdr:spPr bwMode="auto">
        <a:xfrm>
          <a:off x="12746355" y="23322915"/>
          <a:ext cx="0" cy="95250"/>
        </a:xfrm>
        <a:prstGeom prst="line">
          <a:avLst/>
        </a:prstGeom>
        <a:noFill/>
        <a:ln w="9525">
          <a:solidFill>
            <a:srgbClr val="3366FF"/>
          </a:solidFill>
          <a:round/>
          <a:headEnd/>
          <a:tailEnd/>
        </a:ln>
      </xdr:spPr>
    </xdr:sp>
    <xdr:clientData/>
  </xdr:twoCellAnchor>
  <xdr:twoCellAnchor>
    <xdr:from>
      <xdr:col>19</xdr:col>
      <xdr:colOff>373380</xdr:colOff>
      <xdr:row>147</xdr:row>
      <xdr:rowOff>53340</xdr:rowOff>
    </xdr:from>
    <xdr:to>
      <xdr:col>19</xdr:col>
      <xdr:colOff>373380</xdr:colOff>
      <xdr:row>147</xdr:row>
      <xdr:rowOff>120015</xdr:rowOff>
    </xdr:to>
    <xdr:sp macro="" textlink="">
      <xdr:nvSpPr>
        <xdr:cNvPr id="1152" name="Line 128"/>
        <xdr:cNvSpPr>
          <a:spLocks noChangeShapeType="1"/>
        </xdr:cNvSpPr>
      </xdr:nvSpPr>
      <xdr:spPr bwMode="auto">
        <a:xfrm>
          <a:off x="11031855" y="24732615"/>
          <a:ext cx="0" cy="66675"/>
        </a:xfrm>
        <a:prstGeom prst="line">
          <a:avLst/>
        </a:prstGeom>
        <a:noFill/>
        <a:ln w="9525">
          <a:solidFill>
            <a:srgbClr val="3366FF"/>
          </a:solidFill>
          <a:round/>
          <a:headEnd/>
          <a:tailEnd/>
        </a:ln>
      </xdr:spPr>
    </xdr:sp>
    <xdr:clientData/>
  </xdr:twoCellAnchor>
  <xdr:twoCellAnchor>
    <xdr:from>
      <xdr:col>17</xdr:col>
      <xdr:colOff>605812</xdr:colOff>
      <xdr:row>143</xdr:row>
      <xdr:rowOff>5635</xdr:rowOff>
    </xdr:from>
    <xdr:to>
      <xdr:col>21</xdr:col>
      <xdr:colOff>124310</xdr:colOff>
      <xdr:row>143</xdr:row>
      <xdr:rowOff>100091</xdr:rowOff>
    </xdr:to>
    <xdr:grpSp>
      <xdr:nvGrpSpPr>
        <xdr:cNvPr id="1158" name="Group 134"/>
        <xdr:cNvGrpSpPr>
          <a:grpSpLocks/>
        </xdr:cNvGrpSpPr>
      </xdr:nvGrpSpPr>
      <xdr:grpSpPr bwMode="auto">
        <a:xfrm>
          <a:off x="10518162" y="23633985"/>
          <a:ext cx="2083898" cy="94456"/>
          <a:chOff x="1042" y="2233"/>
          <a:chExt cx="204" cy="7"/>
        </a:xfrm>
      </xdr:grpSpPr>
      <xdr:sp macro="" textlink="">
        <xdr:nvSpPr>
          <xdr:cNvPr id="1153" name="Line 129"/>
          <xdr:cNvSpPr>
            <a:spLocks noChangeShapeType="1"/>
          </xdr:cNvSpPr>
        </xdr:nvSpPr>
        <xdr:spPr bwMode="auto">
          <a:xfrm>
            <a:off x="1042" y="2233"/>
            <a:ext cx="0" cy="7"/>
          </a:xfrm>
          <a:prstGeom prst="line">
            <a:avLst/>
          </a:prstGeom>
          <a:noFill/>
          <a:ln w="9525">
            <a:solidFill>
              <a:srgbClr val="FF6600"/>
            </a:solidFill>
            <a:round/>
            <a:headEnd/>
            <a:tailEnd/>
          </a:ln>
        </xdr:spPr>
      </xdr:sp>
      <xdr:sp macro="" textlink="">
        <xdr:nvSpPr>
          <xdr:cNvPr id="1154" name="Line 130"/>
          <xdr:cNvSpPr>
            <a:spLocks noChangeShapeType="1"/>
          </xdr:cNvSpPr>
        </xdr:nvSpPr>
        <xdr:spPr bwMode="auto">
          <a:xfrm>
            <a:off x="1210" y="2233"/>
            <a:ext cx="0" cy="7"/>
          </a:xfrm>
          <a:prstGeom prst="line">
            <a:avLst/>
          </a:prstGeom>
          <a:noFill/>
          <a:ln w="9525">
            <a:solidFill>
              <a:srgbClr val="FF6600"/>
            </a:solidFill>
            <a:round/>
            <a:headEnd/>
            <a:tailEnd/>
          </a:ln>
        </xdr:spPr>
      </xdr:sp>
      <xdr:grpSp>
        <xdr:nvGrpSpPr>
          <xdr:cNvPr id="1157" name="Group 133"/>
          <xdr:cNvGrpSpPr>
            <a:grpSpLocks/>
          </xdr:cNvGrpSpPr>
        </xdr:nvGrpSpPr>
        <xdr:grpSpPr bwMode="auto">
          <a:xfrm>
            <a:off x="1241" y="2233"/>
            <a:ext cx="5" cy="7"/>
            <a:chOff x="1161" y="2233"/>
            <a:chExt cx="5" cy="7"/>
          </a:xfrm>
        </xdr:grpSpPr>
        <xdr:sp macro="" textlink="">
          <xdr:nvSpPr>
            <xdr:cNvPr id="1155" name="Line 131"/>
            <xdr:cNvSpPr>
              <a:spLocks noChangeShapeType="1"/>
            </xdr:cNvSpPr>
          </xdr:nvSpPr>
          <xdr:spPr bwMode="auto">
            <a:xfrm>
              <a:off x="1161" y="2233"/>
              <a:ext cx="0" cy="7"/>
            </a:xfrm>
            <a:prstGeom prst="line">
              <a:avLst/>
            </a:prstGeom>
            <a:noFill/>
            <a:ln w="9525">
              <a:solidFill>
                <a:srgbClr val="FF6600"/>
              </a:solidFill>
              <a:round/>
              <a:headEnd/>
              <a:tailEnd/>
            </a:ln>
          </xdr:spPr>
        </xdr:sp>
        <xdr:sp macro="" textlink="">
          <xdr:nvSpPr>
            <xdr:cNvPr id="1156" name="Line 132"/>
            <xdr:cNvSpPr>
              <a:spLocks noChangeShapeType="1"/>
            </xdr:cNvSpPr>
          </xdr:nvSpPr>
          <xdr:spPr bwMode="auto">
            <a:xfrm>
              <a:off x="1166" y="2233"/>
              <a:ext cx="0" cy="7"/>
            </a:xfrm>
            <a:prstGeom prst="line">
              <a:avLst/>
            </a:prstGeom>
            <a:noFill/>
            <a:ln w="9525">
              <a:solidFill>
                <a:srgbClr val="FF6600"/>
              </a:solidFill>
              <a:round/>
              <a:headEnd/>
              <a:tailEnd/>
            </a:ln>
          </xdr:spPr>
        </xdr:sp>
      </xdr:grpSp>
    </xdr:grpSp>
    <xdr:clientData/>
  </xdr:twoCellAnchor>
  <xdr:twoCellAnchor>
    <xdr:from>
      <xdr:col>0</xdr:col>
      <xdr:colOff>123825</xdr:colOff>
      <xdr:row>143</xdr:row>
      <xdr:rowOff>19050</xdr:rowOff>
    </xdr:from>
    <xdr:to>
      <xdr:col>0</xdr:col>
      <xdr:colOff>504825</xdr:colOff>
      <xdr:row>143</xdr:row>
      <xdr:rowOff>142875</xdr:rowOff>
    </xdr:to>
    <xdr:sp macro="" textlink="">
      <xdr:nvSpPr>
        <xdr:cNvPr id="1159" name="AutoShape 135"/>
        <xdr:cNvSpPr>
          <a:spLocks noChangeArrowheads="1"/>
        </xdr:cNvSpPr>
      </xdr:nvSpPr>
      <xdr:spPr bwMode="auto">
        <a:xfrm>
          <a:off x="123825" y="23698200"/>
          <a:ext cx="381000" cy="123825"/>
        </a:xfrm>
        <a:prstGeom prst="rightArrow">
          <a:avLst>
            <a:gd name="adj1" fmla="val 50000"/>
            <a:gd name="adj2" fmla="val 76923"/>
          </a:avLst>
        </a:prstGeom>
        <a:solidFill>
          <a:srgbClr val="800000"/>
        </a:solidFill>
        <a:ln w="9525">
          <a:noFill/>
          <a:miter lim="800000"/>
          <a:headEnd/>
          <a:tailEnd/>
        </a:ln>
      </xdr:spPr>
    </xdr:sp>
    <xdr:clientData/>
  </xdr:twoCellAnchor>
  <xdr:twoCellAnchor>
    <xdr:from>
      <xdr:col>17</xdr:col>
      <xdr:colOff>369570</xdr:colOff>
      <xdr:row>219</xdr:row>
      <xdr:rowOff>43815</xdr:rowOff>
    </xdr:from>
    <xdr:to>
      <xdr:col>17</xdr:col>
      <xdr:colOff>369570</xdr:colOff>
      <xdr:row>219</xdr:row>
      <xdr:rowOff>120015</xdr:rowOff>
    </xdr:to>
    <xdr:sp macro="" textlink="">
      <xdr:nvSpPr>
        <xdr:cNvPr id="1163" name="Line 139"/>
        <xdr:cNvSpPr>
          <a:spLocks noChangeShapeType="1"/>
        </xdr:cNvSpPr>
      </xdr:nvSpPr>
      <xdr:spPr bwMode="auto">
        <a:xfrm>
          <a:off x="9808845" y="35391090"/>
          <a:ext cx="0" cy="76200"/>
        </a:xfrm>
        <a:prstGeom prst="line">
          <a:avLst/>
        </a:prstGeom>
        <a:noFill/>
        <a:ln w="9525">
          <a:solidFill>
            <a:srgbClr val="FFFFFF"/>
          </a:solidFill>
          <a:round/>
          <a:headEnd/>
          <a:tailEnd/>
        </a:ln>
      </xdr:spPr>
    </xdr:sp>
    <xdr:clientData/>
  </xdr:twoCellAnchor>
  <xdr:twoCellAnchor>
    <xdr:from>
      <xdr:col>19</xdr:col>
      <xdr:colOff>571500</xdr:colOff>
      <xdr:row>219</xdr:row>
      <xdr:rowOff>43815</xdr:rowOff>
    </xdr:from>
    <xdr:to>
      <xdr:col>19</xdr:col>
      <xdr:colOff>571500</xdr:colOff>
      <xdr:row>219</xdr:row>
      <xdr:rowOff>120015</xdr:rowOff>
    </xdr:to>
    <xdr:sp macro="" textlink="">
      <xdr:nvSpPr>
        <xdr:cNvPr id="1164" name="Line 140"/>
        <xdr:cNvSpPr>
          <a:spLocks noChangeShapeType="1"/>
        </xdr:cNvSpPr>
      </xdr:nvSpPr>
      <xdr:spPr bwMode="auto">
        <a:xfrm>
          <a:off x="11229975" y="35391090"/>
          <a:ext cx="0" cy="76200"/>
        </a:xfrm>
        <a:prstGeom prst="line">
          <a:avLst/>
        </a:prstGeom>
        <a:noFill/>
        <a:ln w="9525">
          <a:solidFill>
            <a:srgbClr val="FFFF99"/>
          </a:solidFill>
          <a:round/>
          <a:headEnd/>
          <a:tailEnd/>
        </a:ln>
      </xdr:spPr>
    </xdr:sp>
    <xdr:clientData/>
  </xdr:twoCellAnchor>
  <xdr:twoCellAnchor>
    <xdr:from>
      <xdr:col>18</xdr:col>
      <xdr:colOff>38100</xdr:colOff>
      <xdr:row>224</xdr:row>
      <xdr:rowOff>167640</xdr:rowOff>
    </xdr:from>
    <xdr:to>
      <xdr:col>18</xdr:col>
      <xdr:colOff>38100</xdr:colOff>
      <xdr:row>225</xdr:row>
      <xdr:rowOff>100965</xdr:rowOff>
    </xdr:to>
    <xdr:sp macro="" textlink="">
      <xdr:nvSpPr>
        <xdr:cNvPr id="1167" name="Line 143"/>
        <xdr:cNvSpPr>
          <a:spLocks noChangeShapeType="1"/>
        </xdr:cNvSpPr>
      </xdr:nvSpPr>
      <xdr:spPr bwMode="auto">
        <a:xfrm>
          <a:off x="10086975" y="36257865"/>
          <a:ext cx="0" cy="104775"/>
        </a:xfrm>
        <a:prstGeom prst="line">
          <a:avLst/>
        </a:prstGeom>
        <a:noFill/>
        <a:ln w="9525">
          <a:solidFill>
            <a:srgbClr val="FFFFFF"/>
          </a:solidFill>
          <a:round/>
          <a:headEnd/>
          <a:tailEnd/>
        </a:ln>
      </xdr:spPr>
    </xdr:sp>
    <xdr:clientData/>
  </xdr:twoCellAnchor>
  <xdr:twoCellAnchor>
    <xdr:from>
      <xdr:col>2</xdr:col>
      <xdr:colOff>76200</xdr:colOff>
      <xdr:row>319</xdr:row>
      <xdr:rowOff>47625</xdr:rowOff>
    </xdr:from>
    <xdr:to>
      <xdr:col>2</xdr:col>
      <xdr:colOff>76200</xdr:colOff>
      <xdr:row>319</xdr:row>
      <xdr:rowOff>114300</xdr:rowOff>
    </xdr:to>
    <xdr:sp macro="" textlink="">
      <xdr:nvSpPr>
        <xdr:cNvPr id="1180" name="Line 156"/>
        <xdr:cNvSpPr>
          <a:spLocks noChangeShapeType="1"/>
        </xdr:cNvSpPr>
      </xdr:nvSpPr>
      <xdr:spPr bwMode="auto">
        <a:xfrm>
          <a:off x="1352550" y="49615725"/>
          <a:ext cx="0" cy="66675"/>
        </a:xfrm>
        <a:prstGeom prst="line">
          <a:avLst/>
        </a:prstGeom>
        <a:noFill/>
        <a:ln w="9525">
          <a:solidFill>
            <a:srgbClr val="FF9900"/>
          </a:solidFill>
          <a:round/>
          <a:headEnd/>
          <a:tailEnd/>
        </a:ln>
      </xdr:spPr>
    </xdr:sp>
    <xdr:clientData/>
  </xdr:twoCellAnchor>
  <xdr:twoCellAnchor>
    <xdr:from>
      <xdr:col>3</xdr:col>
      <xdr:colOff>600075</xdr:colOff>
      <xdr:row>319</xdr:row>
      <xdr:rowOff>38100</xdr:rowOff>
    </xdr:from>
    <xdr:to>
      <xdr:col>3</xdr:col>
      <xdr:colOff>600075</xdr:colOff>
      <xdr:row>319</xdr:row>
      <xdr:rowOff>104775</xdr:rowOff>
    </xdr:to>
    <xdr:sp macro="" textlink="">
      <xdr:nvSpPr>
        <xdr:cNvPr id="1181" name="Line 157"/>
        <xdr:cNvSpPr>
          <a:spLocks noChangeShapeType="1"/>
        </xdr:cNvSpPr>
      </xdr:nvSpPr>
      <xdr:spPr bwMode="auto">
        <a:xfrm>
          <a:off x="2486025" y="49606200"/>
          <a:ext cx="0" cy="66675"/>
        </a:xfrm>
        <a:prstGeom prst="line">
          <a:avLst/>
        </a:prstGeom>
        <a:noFill/>
        <a:ln w="9525">
          <a:solidFill>
            <a:srgbClr val="000000"/>
          </a:solidFill>
          <a:round/>
          <a:headEnd/>
          <a:tailEnd/>
        </a:ln>
      </xdr:spPr>
    </xdr:sp>
    <xdr:clientData/>
  </xdr:twoCellAnchor>
  <xdr:twoCellAnchor>
    <xdr:from>
      <xdr:col>2</xdr:col>
      <xdr:colOff>266700</xdr:colOff>
      <xdr:row>335</xdr:row>
      <xdr:rowOff>47625</xdr:rowOff>
    </xdr:from>
    <xdr:to>
      <xdr:col>2</xdr:col>
      <xdr:colOff>266700</xdr:colOff>
      <xdr:row>335</xdr:row>
      <xdr:rowOff>114300</xdr:rowOff>
    </xdr:to>
    <xdr:sp macro="" textlink="">
      <xdr:nvSpPr>
        <xdr:cNvPr id="1182" name="Line 158"/>
        <xdr:cNvSpPr>
          <a:spLocks noChangeShapeType="1"/>
        </xdr:cNvSpPr>
      </xdr:nvSpPr>
      <xdr:spPr bwMode="auto">
        <a:xfrm>
          <a:off x="1543050" y="52035075"/>
          <a:ext cx="0" cy="66675"/>
        </a:xfrm>
        <a:prstGeom prst="line">
          <a:avLst/>
        </a:prstGeom>
        <a:noFill/>
        <a:ln w="9525">
          <a:solidFill>
            <a:srgbClr val="FF9900"/>
          </a:solidFill>
          <a:round/>
          <a:headEnd/>
          <a:tailEnd/>
        </a:ln>
      </xdr:spPr>
    </xdr:sp>
    <xdr:clientData/>
  </xdr:twoCellAnchor>
  <xdr:twoCellAnchor>
    <xdr:from>
      <xdr:col>2</xdr:col>
      <xdr:colOff>409575</xdr:colOff>
      <xdr:row>345</xdr:row>
      <xdr:rowOff>47625</xdr:rowOff>
    </xdr:from>
    <xdr:to>
      <xdr:col>2</xdr:col>
      <xdr:colOff>409575</xdr:colOff>
      <xdr:row>345</xdr:row>
      <xdr:rowOff>114300</xdr:rowOff>
    </xdr:to>
    <xdr:sp macro="" textlink="">
      <xdr:nvSpPr>
        <xdr:cNvPr id="1184" name="Line 160"/>
        <xdr:cNvSpPr>
          <a:spLocks noChangeShapeType="1"/>
        </xdr:cNvSpPr>
      </xdr:nvSpPr>
      <xdr:spPr bwMode="auto">
        <a:xfrm>
          <a:off x="1685925" y="53340000"/>
          <a:ext cx="0" cy="66675"/>
        </a:xfrm>
        <a:prstGeom prst="line">
          <a:avLst/>
        </a:prstGeom>
        <a:noFill/>
        <a:ln w="9525">
          <a:solidFill>
            <a:srgbClr val="FF9900"/>
          </a:solidFill>
          <a:round/>
          <a:headEnd/>
          <a:tailEnd/>
        </a:ln>
      </xdr:spPr>
    </xdr:sp>
    <xdr:clientData/>
  </xdr:twoCellAnchor>
  <xdr:twoCellAnchor>
    <xdr:from>
      <xdr:col>2</xdr:col>
      <xdr:colOff>295275</xdr:colOff>
      <xdr:row>349</xdr:row>
      <xdr:rowOff>19050</xdr:rowOff>
    </xdr:from>
    <xdr:to>
      <xdr:col>2</xdr:col>
      <xdr:colOff>295275</xdr:colOff>
      <xdr:row>349</xdr:row>
      <xdr:rowOff>85725</xdr:rowOff>
    </xdr:to>
    <xdr:sp macro="" textlink="">
      <xdr:nvSpPr>
        <xdr:cNvPr id="1185" name="Line 161"/>
        <xdr:cNvSpPr>
          <a:spLocks noChangeShapeType="1"/>
        </xdr:cNvSpPr>
      </xdr:nvSpPr>
      <xdr:spPr bwMode="auto">
        <a:xfrm>
          <a:off x="1571625" y="53854350"/>
          <a:ext cx="0" cy="66675"/>
        </a:xfrm>
        <a:prstGeom prst="line">
          <a:avLst/>
        </a:prstGeom>
        <a:noFill/>
        <a:ln w="9525">
          <a:solidFill>
            <a:srgbClr val="FF9900"/>
          </a:solidFill>
          <a:round/>
          <a:headEnd/>
          <a:tailEnd/>
        </a:ln>
      </xdr:spPr>
    </xdr:sp>
    <xdr:clientData/>
  </xdr:twoCellAnchor>
  <xdr:twoCellAnchor>
    <xdr:from>
      <xdr:col>2</xdr:col>
      <xdr:colOff>295275</xdr:colOff>
      <xdr:row>350</xdr:row>
      <xdr:rowOff>66675</xdr:rowOff>
    </xdr:from>
    <xdr:to>
      <xdr:col>2</xdr:col>
      <xdr:colOff>295275</xdr:colOff>
      <xdr:row>350</xdr:row>
      <xdr:rowOff>133350</xdr:rowOff>
    </xdr:to>
    <xdr:sp macro="" textlink="">
      <xdr:nvSpPr>
        <xdr:cNvPr id="1186" name="Line 162"/>
        <xdr:cNvSpPr>
          <a:spLocks noChangeShapeType="1"/>
        </xdr:cNvSpPr>
      </xdr:nvSpPr>
      <xdr:spPr bwMode="auto">
        <a:xfrm>
          <a:off x="1571625" y="54063900"/>
          <a:ext cx="0" cy="66675"/>
        </a:xfrm>
        <a:prstGeom prst="line">
          <a:avLst/>
        </a:prstGeom>
        <a:noFill/>
        <a:ln w="9525">
          <a:solidFill>
            <a:srgbClr val="FF9900"/>
          </a:solidFill>
          <a:round/>
          <a:headEnd/>
          <a:tailEnd/>
        </a:ln>
      </xdr:spPr>
    </xdr:sp>
    <xdr:clientData/>
  </xdr:twoCellAnchor>
  <xdr:twoCellAnchor>
    <xdr:from>
      <xdr:col>2</xdr:col>
      <xdr:colOff>114300</xdr:colOff>
      <xdr:row>354</xdr:row>
      <xdr:rowOff>47625</xdr:rowOff>
    </xdr:from>
    <xdr:to>
      <xdr:col>2</xdr:col>
      <xdr:colOff>114300</xdr:colOff>
      <xdr:row>354</xdr:row>
      <xdr:rowOff>114300</xdr:rowOff>
    </xdr:to>
    <xdr:sp macro="" textlink="">
      <xdr:nvSpPr>
        <xdr:cNvPr id="1189" name="Line 165"/>
        <xdr:cNvSpPr>
          <a:spLocks noChangeShapeType="1"/>
        </xdr:cNvSpPr>
      </xdr:nvSpPr>
      <xdr:spPr bwMode="auto">
        <a:xfrm>
          <a:off x="1390650" y="54587775"/>
          <a:ext cx="0" cy="66675"/>
        </a:xfrm>
        <a:prstGeom prst="line">
          <a:avLst/>
        </a:prstGeom>
        <a:noFill/>
        <a:ln w="9525">
          <a:solidFill>
            <a:srgbClr val="FF9900"/>
          </a:solidFill>
          <a:round/>
          <a:headEnd/>
          <a:tailEnd/>
        </a:ln>
      </xdr:spPr>
    </xdr:sp>
    <xdr:clientData/>
  </xdr:twoCellAnchor>
  <xdr:twoCellAnchor>
    <xdr:from>
      <xdr:col>18</xdr:col>
      <xdr:colOff>238125</xdr:colOff>
      <xdr:row>320</xdr:row>
      <xdr:rowOff>0</xdr:rowOff>
    </xdr:from>
    <xdr:to>
      <xdr:col>20</xdr:col>
      <xdr:colOff>57150</xdr:colOff>
      <xdr:row>321</xdr:row>
      <xdr:rowOff>9525</xdr:rowOff>
    </xdr:to>
    <xdr:grpSp>
      <xdr:nvGrpSpPr>
        <xdr:cNvPr id="1195" name="Group 171"/>
        <xdr:cNvGrpSpPr>
          <a:grpSpLocks/>
        </xdr:cNvGrpSpPr>
      </xdr:nvGrpSpPr>
      <xdr:grpSpPr bwMode="auto">
        <a:xfrm>
          <a:off x="10791825" y="50565050"/>
          <a:ext cx="1101725" cy="187325"/>
          <a:chOff x="1073" y="5163"/>
          <a:chExt cx="109" cy="20"/>
        </a:xfrm>
      </xdr:grpSpPr>
      <xdr:sp macro="" textlink="">
        <xdr:nvSpPr>
          <xdr:cNvPr id="1192" name="Line 168"/>
          <xdr:cNvSpPr>
            <a:spLocks noChangeShapeType="1"/>
          </xdr:cNvSpPr>
        </xdr:nvSpPr>
        <xdr:spPr bwMode="auto">
          <a:xfrm>
            <a:off x="1073" y="5183"/>
            <a:ext cx="109" cy="0"/>
          </a:xfrm>
          <a:prstGeom prst="line">
            <a:avLst/>
          </a:prstGeom>
          <a:noFill/>
          <a:ln w="9525">
            <a:solidFill>
              <a:srgbClr val="FF0000"/>
            </a:solidFill>
            <a:round/>
            <a:headEnd/>
            <a:tailEnd type="triangle" w="med" len="med"/>
          </a:ln>
        </xdr:spPr>
      </xdr:sp>
      <xdr:sp macro="" textlink="">
        <xdr:nvSpPr>
          <xdr:cNvPr id="1193" name="Text Box 169"/>
          <xdr:cNvSpPr txBox="1">
            <a:spLocks noChangeArrowheads="1"/>
          </xdr:cNvSpPr>
        </xdr:nvSpPr>
        <xdr:spPr bwMode="auto">
          <a:xfrm>
            <a:off x="1081" y="5163"/>
            <a:ext cx="89" cy="19"/>
          </a:xfrm>
          <a:prstGeom prst="rect">
            <a:avLst/>
          </a:prstGeom>
          <a:solidFill>
            <a:srgbClr val="0000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H</a:t>
            </a:r>
            <a:r>
              <a:rPr lang="en-US" sz="1000" b="0" i="0" strike="noStrike" baseline="-25000">
                <a:solidFill>
                  <a:srgbClr val="FFFF99"/>
                </a:solidFill>
                <a:latin typeface="Arial"/>
                <a:cs typeface="Arial"/>
              </a:rPr>
              <a:t>2</a:t>
            </a:r>
            <a:r>
              <a:rPr lang="en-US" sz="1000" b="0" i="0" strike="noStrike">
                <a:solidFill>
                  <a:srgbClr val="FFFF99"/>
                </a:solidFill>
                <a:latin typeface="Arial"/>
                <a:cs typeface="Arial"/>
              </a:rPr>
              <a:t>SO</a:t>
            </a:r>
            <a:r>
              <a:rPr lang="en-US" sz="1000" b="0" i="0" strike="noStrike" baseline="-25000">
                <a:solidFill>
                  <a:srgbClr val="FFFF99"/>
                </a:solidFill>
                <a:latin typeface="Arial"/>
                <a:cs typeface="Arial"/>
              </a:rPr>
              <a:t>4</a:t>
            </a:r>
            <a:r>
              <a:rPr lang="en-US" sz="1000" b="0" i="0" strike="noStrike">
                <a:solidFill>
                  <a:srgbClr val="FFFF99"/>
                </a:solidFill>
                <a:latin typeface="Arial"/>
                <a:cs typeface="Arial"/>
              </a:rPr>
              <a:t>, 170</a:t>
            </a:r>
            <a:r>
              <a:rPr lang="en-US" sz="1000" b="0" i="0" strike="noStrike" baseline="30000">
                <a:solidFill>
                  <a:srgbClr val="FFFF99"/>
                </a:solidFill>
                <a:latin typeface="Arial"/>
                <a:cs typeface="Arial"/>
              </a:rPr>
              <a:t>o</a:t>
            </a:r>
            <a:r>
              <a:rPr lang="en-US" sz="1000" b="0" i="0" strike="noStrike">
                <a:solidFill>
                  <a:srgbClr val="FFFF99"/>
                </a:solidFill>
                <a:latin typeface="Arial"/>
                <a:cs typeface="Arial"/>
              </a:rPr>
              <a:t>C</a:t>
            </a:r>
          </a:p>
        </xdr:txBody>
      </xdr:sp>
    </xdr:grpSp>
    <xdr:clientData/>
  </xdr:twoCellAnchor>
  <xdr:twoCellAnchor>
    <xdr:from>
      <xdr:col>18</xdr:col>
      <xdr:colOff>184785</xdr:colOff>
      <xdr:row>327</xdr:row>
      <xdr:rowOff>9525</xdr:rowOff>
    </xdr:from>
    <xdr:to>
      <xdr:col>19</xdr:col>
      <xdr:colOff>598170</xdr:colOff>
      <xdr:row>328</xdr:row>
      <xdr:rowOff>38100</xdr:rowOff>
    </xdr:to>
    <xdr:grpSp>
      <xdr:nvGrpSpPr>
        <xdr:cNvPr id="1196" name="Group 172"/>
        <xdr:cNvGrpSpPr>
          <a:grpSpLocks/>
        </xdr:cNvGrpSpPr>
      </xdr:nvGrpSpPr>
      <xdr:grpSpPr bwMode="auto">
        <a:xfrm>
          <a:off x="10738485" y="51711225"/>
          <a:ext cx="1054735" cy="187325"/>
          <a:chOff x="1073" y="5163"/>
          <a:chExt cx="109" cy="20"/>
        </a:xfrm>
      </xdr:grpSpPr>
      <xdr:sp macro="" textlink="">
        <xdr:nvSpPr>
          <xdr:cNvPr id="1197" name="Line 173"/>
          <xdr:cNvSpPr>
            <a:spLocks noChangeShapeType="1"/>
          </xdr:cNvSpPr>
        </xdr:nvSpPr>
        <xdr:spPr bwMode="auto">
          <a:xfrm>
            <a:off x="1073" y="5183"/>
            <a:ext cx="109" cy="0"/>
          </a:xfrm>
          <a:prstGeom prst="line">
            <a:avLst/>
          </a:prstGeom>
          <a:noFill/>
          <a:ln w="9525">
            <a:solidFill>
              <a:srgbClr val="FF0000"/>
            </a:solidFill>
            <a:round/>
            <a:headEnd/>
            <a:tailEnd type="triangle" w="med" len="med"/>
          </a:ln>
        </xdr:spPr>
      </xdr:sp>
      <xdr:sp macro="" textlink="">
        <xdr:nvSpPr>
          <xdr:cNvPr id="1198" name="Text Box 174"/>
          <xdr:cNvSpPr txBox="1">
            <a:spLocks noChangeArrowheads="1"/>
          </xdr:cNvSpPr>
        </xdr:nvSpPr>
        <xdr:spPr bwMode="auto">
          <a:xfrm>
            <a:off x="1081" y="5163"/>
            <a:ext cx="89" cy="19"/>
          </a:xfrm>
          <a:prstGeom prst="rect">
            <a:avLst/>
          </a:prstGeom>
          <a:solidFill>
            <a:srgbClr val="0000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H</a:t>
            </a:r>
            <a:r>
              <a:rPr lang="en-US" sz="1000" b="0" i="0" strike="noStrike" baseline="-25000">
                <a:solidFill>
                  <a:srgbClr val="FFFF99"/>
                </a:solidFill>
                <a:latin typeface="Arial"/>
                <a:cs typeface="Arial"/>
              </a:rPr>
              <a:t>2</a:t>
            </a:r>
            <a:r>
              <a:rPr lang="en-US" sz="1000" b="0" i="0" strike="noStrike">
                <a:solidFill>
                  <a:srgbClr val="FFFF99"/>
                </a:solidFill>
                <a:latin typeface="Arial"/>
                <a:cs typeface="Arial"/>
              </a:rPr>
              <a:t>SO</a:t>
            </a:r>
            <a:r>
              <a:rPr lang="en-US" sz="1000" b="0" i="0" strike="noStrike" baseline="-25000">
                <a:solidFill>
                  <a:srgbClr val="FFFF99"/>
                </a:solidFill>
                <a:latin typeface="Arial"/>
                <a:cs typeface="Arial"/>
              </a:rPr>
              <a:t>4</a:t>
            </a:r>
            <a:r>
              <a:rPr lang="en-US" sz="1000" b="0" i="0" strike="noStrike">
                <a:solidFill>
                  <a:srgbClr val="FFFF99"/>
                </a:solidFill>
                <a:latin typeface="Arial"/>
                <a:cs typeface="Arial"/>
              </a:rPr>
              <a:t>, 170</a:t>
            </a:r>
            <a:r>
              <a:rPr lang="en-US" sz="1000" b="0" i="0" strike="noStrike" baseline="30000">
                <a:solidFill>
                  <a:srgbClr val="FFFF99"/>
                </a:solidFill>
                <a:latin typeface="Arial"/>
                <a:cs typeface="Arial"/>
              </a:rPr>
              <a:t>o</a:t>
            </a:r>
            <a:r>
              <a:rPr lang="en-US" sz="1000" b="0" i="0" strike="noStrike">
                <a:solidFill>
                  <a:srgbClr val="FFFF99"/>
                </a:solidFill>
                <a:latin typeface="Arial"/>
                <a:cs typeface="Arial"/>
              </a:rPr>
              <a:t>C</a:t>
            </a:r>
          </a:p>
        </xdr:txBody>
      </xdr:sp>
    </xdr:grpSp>
    <xdr:clientData/>
  </xdr:twoCellAnchor>
  <xdr:twoCellAnchor>
    <xdr:from>
      <xdr:col>17</xdr:col>
      <xdr:colOff>51435</xdr:colOff>
      <xdr:row>328</xdr:row>
      <xdr:rowOff>68580</xdr:rowOff>
    </xdr:from>
    <xdr:to>
      <xdr:col>17</xdr:col>
      <xdr:colOff>51435</xdr:colOff>
      <xdr:row>329</xdr:row>
      <xdr:rowOff>1905</xdr:rowOff>
    </xdr:to>
    <xdr:sp macro="" textlink="">
      <xdr:nvSpPr>
        <xdr:cNvPr id="1199" name="Line 175"/>
        <xdr:cNvSpPr>
          <a:spLocks noChangeShapeType="1"/>
        </xdr:cNvSpPr>
      </xdr:nvSpPr>
      <xdr:spPr bwMode="auto">
        <a:xfrm>
          <a:off x="9490710" y="52103655"/>
          <a:ext cx="0" cy="95250"/>
        </a:xfrm>
        <a:prstGeom prst="line">
          <a:avLst/>
        </a:prstGeom>
        <a:noFill/>
        <a:ln w="9525">
          <a:solidFill>
            <a:srgbClr val="99CCFF"/>
          </a:solidFill>
          <a:round/>
          <a:headEnd/>
          <a:tailEnd/>
        </a:ln>
      </xdr:spPr>
    </xdr:sp>
    <xdr:clientData/>
  </xdr:twoCellAnchor>
  <xdr:twoCellAnchor>
    <xdr:from>
      <xdr:col>17</xdr:col>
      <xdr:colOff>361950</xdr:colOff>
      <xdr:row>328</xdr:row>
      <xdr:rowOff>62865</xdr:rowOff>
    </xdr:from>
    <xdr:to>
      <xdr:col>17</xdr:col>
      <xdr:colOff>361950</xdr:colOff>
      <xdr:row>329</xdr:row>
      <xdr:rowOff>1905</xdr:rowOff>
    </xdr:to>
    <xdr:sp macro="" textlink="">
      <xdr:nvSpPr>
        <xdr:cNvPr id="1200" name="Line 176"/>
        <xdr:cNvSpPr>
          <a:spLocks noChangeShapeType="1"/>
        </xdr:cNvSpPr>
      </xdr:nvSpPr>
      <xdr:spPr bwMode="auto">
        <a:xfrm>
          <a:off x="9801225" y="52097940"/>
          <a:ext cx="0" cy="100965"/>
        </a:xfrm>
        <a:prstGeom prst="line">
          <a:avLst/>
        </a:prstGeom>
        <a:noFill/>
        <a:ln w="9525">
          <a:solidFill>
            <a:srgbClr val="99CCFF"/>
          </a:solidFill>
          <a:round/>
          <a:headEnd/>
          <a:tailEnd/>
        </a:ln>
      </xdr:spPr>
    </xdr:sp>
    <xdr:clientData/>
  </xdr:twoCellAnchor>
  <xdr:twoCellAnchor>
    <xdr:from>
      <xdr:col>16</xdr:col>
      <xdr:colOff>541021</xdr:colOff>
      <xdr:row>328</xdr:row>
      <xdr:rowOff>123825</xdr:rowOff>
    </xdr:from>
    <xdr:to>
      <xdr:col>17</xdr:col>
      <xdr:colOff>573406</xdr:colOff>
      <xdr:row>330</xdr:row>
      <xdr:rowOff>0</xdr:rowOff>
    </xdr:to>
    <xdr:grpSp>
      <xdr:nvGrpSpPr>
        <xdr:cNvPr id="1207" name="Group 183"/>
        <xdr:cNvGrpSpPr>
          <a:grpSpLocks/>
        </xdr:cNvGrpSpPr>
      </xdr:nvGrpSpPr>
      <xdr:grpSpPr bwMode="auto">
        <a:xfrm>
          <a:off x="9812021" y="51984275"/>
          <a:ext cx="673735" cy="193675"/>
          <a:chOff x="973" y="5316"/>
          <a:chExt cx="79" cy="21"/>
        </a:xfrm>
      </xdr:grpSpPr>
      <xdr:sp macro="" textlink="">
        <xdr:nvSpPr>
          <xdr:cNvPr id="1201" name="Line 177"/>
          <xdr:cNvSpPr>
            <a:spLocks noChangeShapeType="1"/>
          </xdr:cNvSpPr>
        </xdr:nvSpPr>
        <xdr:spPr bwMode="auto">
          <a:xfrm>
            <a:off x="973" y="5316"/>
            <a:ext cx="79" cy="0"/>
          </a:xfrm>
          <a:prstGeom prst="line">
            <a:avLst/>
          </a:prstGeom>
          <a:noFill/>
          <a:ln w="9525">
            <a:solidFill>
              <a:srgbClr val="FF0000"/>
            </a:solidFill>
            <a:round/>
            <a:headEnd/>
            <a:tailEnd/>
          </a:ln>
        </xdr:spPr>
      </xdr:sp>
      <xdr:sp macro="" textlink="">
        <xdr:nvSpPr>
          <xdr:cNvPr id="1202" name="Line 178"/>
          <xdr:cNvSpPr>
            <a:spLocks noChangeShapeType="1"/>
          </xdr:cNvSpPr>
        </xdr:nvSpPr>
        <xdr:spPr bwMode="auto">
          <a:xfrm>
            <a:off x="973" y="5337"/>
            <a:ext cx="79" cy="0"/>
          </a:xfrm>
          <a:prstGeom prst="line">
            <a:avLst/>
          </a:prstGeom>
          <a:noFill/>
          <a:ln w="9525">
            <a:solidFill>
              <a:srgbClr val="FF0000"/>
            </a:solidFill>
            <a:round/>
            <a:headEnd/>
            <a:tailEnd/>
          </a:ln>
        </xdr:spPr>
      </xdr:sp>
      <xdr:sp macro="" textlink="">
        <xdr:nvSpPr>
          <xdr:cNvPr id="1205" name="Line 181"/>
          <xdr:cNvSpPr>
            <a:spLocks noChangeShapeType="1"/>
          </xdr:cNvSpPr>
        </xdr:nvSpPr>
        <xdr:spPr bwMode="auto">
          <a:xfrm flipV="1">
            <a:off x="973" y="5316"/>
            <a:ext cx="0" cy="21"/>
          </a:xfrm>
          <a:prstGeom prst="line">
            <a:avLst/>
          </a:prstGeom>
          <a:noFill/>
          <a:ln w="9525">
            <a:solidFill>
              <a:srgbClr val="FF0000"/>
            </a:solidFill>
            <a:round/>
            <a:headEnd/>
            <a:tailEnd/>
          </a:ln>
        </xdr:spPr>
      </xdr:sp>
      <xdr:sp macro="" textlink="">
        <xdr:nvSpPr>
          <xdr:cNvPr id="1206" name="Line 182"/>
          <xdr:cNvSpPr>
            <a:spLocks noChangeShapeType="1"/>
          </xdr:cNvSpPr>
        </xdr:nvSpPr>
        <xdr:spPr bwMode="auto">
          <a:xfrm flipV="1">
            <a:off x="1052" y="5316"/>
            <a:ext cx="0" cy="21"/>
          </a:xfrm>
          <a:prstGeom prst="line">
            <a:avLst/>
          </a:prstGeom>
          <a:noFill/>
          <a:ln w="9525">
            <a:solidFill>
              <a:srgbClr val="FF0000"/>
            </a:solidFill>
            <a:round/>
            <a:headEnd/>
            <a:tailEnd/>
          </a:ln>
        </xdr:spPr>
      </xdr:sp>
    </xdr:grpSp>
    <xdr:clientData/>
  </xdr:twoCellAnchor>
  <xdr:twoCellAnchor>
    <xdr:from>
      <xdr:col>18</xdr:col>
      <xdr:colOff>201930</xdr:colOff>
      <xdr:row>330</xdr:row>
      <xdr:rowOff>45720</xdr:rowOff>
    </xdr:from>
    <xdr:to>
      <xdr:col>20</xdr:col>
      <xdr:colOff>5715</xdr:colOff>
      <xdr:row>331</xdr:row>
      <xdr:rowOff>160020</xdr:rowOff>
    </xdr:to>
    <xdr:grpSp>
      <xdr:nvGrpSpPr>
        <xdr:cNvPr id="1208" name="Group 184"/>
        <xdr:cNvGrpSpPr>
          <a:grpSpLocks/>
        </xdr:cNvGrpSpPr>
      </xdr:nvGrpSpPr>
      <xdr:grpSpPr bwMode="auto">
        <a:xfrm>
          <a:off x="10755630" y="52223670"/>
          <a:ext cx="1086485" cy="190500"/>
          <a:chOff x="1073" y="5163"/>
          <a:chExt cx="109" cy="20"/>
        </a:xfrm>
      </xdr:grpSpPr>
      <xdr:sp macro="" textlink="">
        <xdr:nvSpPr>
          <xdr:cNvPr id="1209" name="Line 185"/>
          <xdr:cNvSpPr>
            <a:spLocks noChangeShapeType="1"/>
          </xdr:cNvSpPr>
        </xdr:nvSpPr>
        <xdr:spPr bwMode="auto">
          <a:xfrm>
            <a:off x="1073" y="5183"/>
            <a:ext cx="109" cy="0"/>
          </a:xfrm>
          <a:prstGeom prst="line">
            <a:avLst/>
          </a:prstGeom>
          <a:noFill/>
          <a:ln w="9525">
            <a:solidFill>
              <a:srgbClr val="FF0000"/>
            </a:solidFill>
            <a:round/>
            <a:headEnd/>
            <a:tailEnd type="triangle" w="med" len="med"/>
          </a:ln>
        </xdr:spPr>
      </xdr:sp>
      <xdr:sp macro="" textlink="">
        <xdr:nvSpPr>
          <xdr:cNvPr id="1210" name="Text Box 186"/>
          <xdr:cNvSpPr txBox="1">
            <a:spLocks noChangeArrowheads="1"/>
          </xdr:cNvSpPr>
        </xdr:nvSpPr>
        <xdr:spPr bwMode="auto">
          <a:xfrm>
            <a:off x="1081" y="5163"/>
            <a:ext cx="89" cy="19"/>
          </a:xfrm>
          <a:prstGeom prst="rect">
            <a:avLst/>
          </a:prstGeom>
          <a:solidFill>
            <a:srgbClr val="0000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H</a:t>
            </a:r>
            <a:r>
              <a:rPr lang="en-US" sz="1000" b="0" i="0" strike="noStrike" baseline="-25000">
                <a:solidFill>
                  <a:srgbClr val="FFFF99"/>
                </a:solidFill>
                <a:latin typeface="Arial"/>
                <a:cs typeface="Arial"/>
              </a:rPr>
              <a:t>2</a:t>
            </a:r>
            <a:r>
              <a:rPr lang="en-US" sz="1000" b="0" i="0" strike="noStrike">
                <a:solidFill>
                  <a:srgbClr val="FFFF99"/>
                </a:solidFill>
                <a:latin typeface="Arial"/>
                <a:cs typeface="Arial"/>
              </a:rPr>
              <a:t>SO</a:t>
            </a:r>
            <a:r>
              <a:rPr lang="en-US" sz="1000" b="0" i="0" strike="noStrike" baseline="-25000">
                <a:solidFill>
                  <a:srgbClr val="FFFF99"/>
                </a:solidFill>
                <a:latin typeface="Arial"/>
                <a:cs typeface="Arial"/>
              </a:rPr>
              <a:t>4</a:t>
            </a:r>
            <a:r>
              <a:rPr lang="en-US" sz="1000" b="0" i="0" strike="noStrike">
                <a:solidFill>
                  <a:srgbClr val="FFFF99"/>
                </a:solidFill>
                <a:latin typeface="Arial"/>
                <a:cs typeface="Arial"/>
              </a:rPr>
              <a:t>, 170</a:t>
            </a:r>
            <a:r>
              <a:rPr lang="en-US" sz="1000" b="0" i="0" strike="noStrike" baseline="30000">
                <a:solidFill>
                  <a:srgbClr val="FFFF99"/>
                </a:solidFill>
                <a:latin typeface="Arial"/>
                <a:cs typeface="Arial"/>
              </a:rPr>
              <a:t>o</a:t>
            </a:r>
            <a:r>
              <a:rPr lang="en-US" sz="1000" b="0" i="0" strike="noStrike">
                <a:solidFill>
                  <a:srgbClr val="FFFF99"/>
                </a:solidFill>
                <a:latin typeface="Arial"/>
                <a:cs typeface="Arial"/>
              </a:rPr>
              <a:t>C</a:t>
            </a:r>
          </a:p>
        </xdr:txBody>
      </xdr:sp>
    </xdr:grpSp>
    <xdr:clientData/>
  </xdr:twoCellAnchor>
  <xdr:twoCellAnchor>
    <xdr:from>
      <xdr:col>17</xdr:col>
      <xdr:colOff>34290</xdr:colOff>
      <xdr:row>332</xdr:row>
      <xdr:rowOff>60960</xdr:rowOff>
    </xdr:from>
    <xdr:to>
      <xdr:col>17</xdr:col>
      <xdr:colOff>34290</xdr:colOff>
      <xdr:row>333</xdr:row>
      <xdr:rowOff>0</xdr:rowOff>
    </xdr:to>
    <xdr:sp macro="" textlink="">
      <xdr:nvSpPr>
        <xdr:cNvPr id="1211" name="Line 187"/>
        <xdr:cNvSpPr>
          <a:spLocks noChangeShapeType="1"/>
        </xdr:cNvSpPr>
      </xdr:nvSpPr>
      <xdr:spPr bwMode="auto">
        <a:xfrm>
          <a:off x="9473565" y="52658010"/>
          <a:ext cx="0" cy="100965"/>
        </a:xfrm>
        <a:prstGeom prst="line">
          <a:avLst/>
        </a:prstGeom>
        <a:noFill/>
        <a:ln w="9525">
          <a:solidFill>
            <a:srgbClr val="99CCFF"/>
          </a:solidFill>
          <a:round/>
          <a:headEnd/>
          <a:tailEnd/>
        </a:ln>
      </xdr:spPr>
    </xdr:sp>
    <xdr:clientData/>
  </xdr:twoCellAnchor>
  <xdr:twoCellAnchor>
    <xdr:from>
      <xdr:col>17</xdr:col>
      <xdr:colOff>358140</xdr:colOff>
      <xdr:row>332</xdr:row>
      <xdr:rowOff>62865</xdr:rowOff>
    </xdr:from>
    <xdr:to>
      <xdr:col>17</xdr:col>
      <xdr:colOff>358140</xdr:colOff>
      <xdr:row>333</xdr:row>
      <xdr:rowOff>1905</xdr:rowOff>
    </xdr:to>
    <xdr:sp macro="" textlink="">
      <xdr:nvSpPr>
        <xdr:cNvPr id="1212" name="Line 188"/>
        <xdr:cNvSpPr>
          <a:spLocks noChangeShapeType="1"/>
        </xdr:cNvSpPr>
      </xdr:nvSpPr>
      <xdr:spPr bwMode="auto">
        <a:xfrm>
          <a:off x="9797415" y="52659915"/>
          <a:ext cx="0" cy="100965"/>
        </a:xfrm>
        <a:prstGeom prst="line">
          <a:avLst/>
        </a:prstGeom>
        <a:noFill/>
        <a:ln w="9525">
          <a:solidFill>
            <a:srgbClr val="99CCFF"/>
          </a:solidFill>
          <a:round/>
          <a:headEnd/>
          <a:tailEnd/>
        </a:ln>
      </xdr:spPr>
    </xdr:sp>
    <xdr:clientData/>
  </xdr:twoCellAnchor>
  <xdr:twoCellAnchor>
    <xdr:from>
      <xdr:col>16</xdr:col>
      <xdr:colOff>521970</xdr:colOff>
      <xdr:row>332</xdr:row>
      <xdr:rowOff>125730</xdr:rowOff>
    </xdr:from>
    <xdr:to>
      <xdr:col>17</xdr:col>
      <xdr:colOff>542925</xdr:colOff>
      <xdr:row>334</xdr:row>
      <xdr:rowOff>106680</xdr:rowOff>
    </xdr:to>
    <xdr:grpSp>
      <xdr:nvGrpSpPr>
        <xdr:cNvPr id="1218" name="Group 194"/>
        <xdr:cNvGrpSpPr>
          <a:grpSpLocks/>
        </xdr:cNvGrpSpPr>
      </xdr:nvGrpSpPr>
      <xdr:grpSpPr bwMode="auto">
        <a:xfrm>
          <a:off x="9792970" y="52538630"/>
          <a:ext cx="662305" cy="196850"/>
          <a:chOff x="973" y="5316"/>
          <a:chExt cx="79" cy="21"/>
        </a:xfrm>
      </xdr:grpSpPr>
      <xdr:sp macro="" textlink="">
        <xdr:nvSpPr>
          <xdr:cNvPr id="1219" name="Line 195"/>
          <xdr:cNvSpPr>
            <a:spLocks noChangeShapeType="1"/>
          </xdr:cNvSpPr>
        </xdr:nvSpPr>
        <xdr:spPr bwMode="auto">
          <a:xfrm>
            <a:off x="973" y="5316"/>
            <a:ext cx="79" cy="0"/>
          </a:xfrm>
          <a:prstGeom prst="line">
            <a:avLst/>
          </a:prstGeom>
          <a:noFill/>
          <a:ln w="9525">
            <a:solidFill>
              <a:srgbClr val="FF0000"/>
            </a:solidFill>
            <a:round/>
            <a:headEnd/>
            <a:tailEnd/>
          </a:ln>
        </xdr:spPr>
      </xdr:sp>
      <xdr:sp macro="" textlink="">
        <xdr:nvSpPr>
          <xdr:cNvPr id="1220" name="Line 196"/>
          <xdr:cNvSpPr>
            <a:spLocks noChangeShapeType="1"/>
          </xdr:cNvSpPr>
        </xdr:nvSpPr>
        <xdr:spPr bwMode="auto">
          <a:xfrm>
            <a:off x="973" y="5337"/>
            <a:ext cx="79" cy="0"/>
          </a:xfrm>
          <a:prstGeom prst="line">
            <a:avLst/>
          </a:prstGeom>
          <a:noFill/>
          <a:ln w="9525">
            <a:solidFill>
              <a:srgbClr val="FF0000"/>
            </a:solidFill>
            <a:round/>
            <a:headEnd/>
            <a:tailEnd/>
          </a:ln>
        </xdr:spPr>
      </xdr:sp>
      <xdr:sp macro="" textlink="">
        <xdr:nvSpPr>
          <xdr:cNvPr id="1221" name="Line 197"/>
          <xdr:cNvSpPr>
            <a:spLocks noChangeShapeType="1"/>
          </xdr:cNvSpPr>
        </xdr:nvSpPr>
        <xdr:spPr bwMode="auto">
          <a:xfrm flipV="1">
            <a:off x="973" y="5316"/>
            <a:ext cx="0" cy="21"/>
          </a:xfrm>
          <a:prstGeom prst="line">
            <a:avLst/>
          </a:prstGeom>
          <a:noFill/>
          <a:ln w="9525">
            <a:solidFill>
              <a:srgbClr val="FF0000"/>
            </a:solidFill>
            <a:round/>
            <a:headEnd/>
            <a:tailEnd/>
          </a:ln>
        </xdr:spPr>
      </xdr:sp>
      <xdr:sp macro="" textlink="">
        <xdr:nvSpPr>
          <xdr:cNvPr id="1222" name="Line 198"/>
          <xdr:cNvSpPr>
            <a:spLocks noChangeShapeType="1"/>
          </xdr:cNvSpPr>
        </xdr:nvSpPr>
        <xdr:spPr bwMode="auto">
          <a:xfrm flipV="1">
            <a:off x="1052" y="5316"/>
            <a:ext cx="0" cy="21"/>
          </a:xfrm>
          <a:prstGeom prst="line">
            <a:avLst/>
          </a:prstGeom>
          <a:noFill/>
          <a:ln w="9525">
            <a:solidFill>
              <a:srgbClr val="FF0000"/>
            </a:solidFill>
            <a:round/>
            <a:headEnd/>
            <a:tailEnd/>
          </a:ln>
        </xdr:spPr>
      </xdr:sp>
    </xdr:grpSp>
    <xdr:clientData/>
  </xdr:twoCellAnchor>
  <xdr:twoCellAnchor>
    <xdr:from>
      <xdr:col>16</xdr:col>
      <xdr:colOff>421005</xdr:colOff>
      <xdr:row>349</xdr:row>
      <xdr:rowOff>45720</xdr:rowOff>
    </xdr:from>
    <xdr:to>
      <xdr:col>16</xdr:col>
      <xdr:colOff>421005</xdr:colOff>
      <xdr:row>349</xdr:row>
      <xdr:rowOff>146685</xdr:rowOff>
    </xdr:to>
    <xdr:sp macro="" textlink="">
      <xdr:nvSpPr>
        <xdr:cNvPr id="1226" name="Line 202"/>
        <xdr:cNvSpPr>
          <a:spLocks noChangeShapeType="1"/>
        </xdr:cNvSpPr>
      </xdr:nvSpPr>
      <xdr:spPr bwMode="auto">
        <a:xfrm>
          <a:off x="9488805" y="55740300"/>
          <a:ext cx="0" cy="100965"/>
        </a:xfrm>
        <a:prstGeom prst="line">
          <a:avLst/>
        </a:prstGeom>
        <a:noFill/>
        <a:ln w="9525">
          <a:solidFill>
            <a:srgbClr val="99CCFF"/>
          </a:solidFill>
          <a:round/>
          <a:headEnd/>
          <a:tailEnd/>
        </a:ln>
      </xdr:spPr>
    </xdr:sp>
    <xdr:clientData/>
  </xdr:twoCellAnchor>
  <xdr:twoCellAnchor>
    <xdr:from>
      <xdr:col>17</xdr:col>
      <xdr:colOff>137160</xdr:colOff>
      <xdr:row>349</xdr:row>
      <xdr:rowOff>60960</xdr:rowOff>
    </xdr:from>
    <xdr:to>
      <xdr:col>17</xdr:col>
      <xdr:colOff>137160</xdr:colOff>
      <xdr:row>350</xdr:row>
      <xdr:rowOff>0</xdr:rowOff>
    </xdr:to>
    <xdr:sp macro="" textlink="">
      <xdr:nvSpPr>
        <xdr:cNvPr id="1227" name="Line 203"/>
        <xdr:cNvSpPr>
          <a:spLocks noChangeShapeType="1"/>
        </xdr:cNvSpPr>
      </xdr:nvSpPr>
      <xdr:spPr bwMode="auto">
        <a:xfrm>
          <a:off x="9576435" y="54886860"/>
          <a:ext cx="0" cy="100965"/>
        </a:xfrm>
        <a:prstGeom prst="line">
          <a:avLst/>
        </a:prstGeom>
        <a:noFill/>
        <a:ln w="9525">
          <a:solidFill>
            <a:srgbClr val="99CCFF"/>
          </a:solidFill>
          <a:round/>
          <a:headEnd/>
          <a:tailEnd/>
        </a:ln>
      </xdr:spPr>
    </xdr:sp>
    <xdr:clientData/>
  </xdr:twoCellAnchor>
  <xdr:twoCellAnchor>
    <xdr:from>
      <xdr:col>16</xdr:col>
      <xdr:colOff>0</xdr:colOff>
      <xdr:row>349</xdr:row>
      <xdr:rowOff>91403</xdr:rowOff>
    </xdr:from>
    <xdr:to>
      <xdr:col>17</xdr:col>
      <xdr:colOff>21189</xdr:colOff>
      <xdr:row>350</xdr:row>
      <xdr:rowOff>153270</xdr:rowOff>
    </xdr:to>
    <xdr:grpSp>
      <xdr:nvGrpSpPr>
        <xdr:cNvPr id="1237" name="Group 213"/>
        <xdr:cNvGrpSpPr>
          <a:grpSpLocks/>
        </xdr:cNvGrpSpPr>
      </xdr:nvGrpSpPr>
      <xdr:grpSpPr bwMode="auto">
        <a:xfrm>
          <a:off x="9271000" y="54695053"/>
          <a:ext cx="662539" cy="220617"/>
          <a:chOff x="940" y="5656"/>
          <a:chExt cx="66" cy="22"/>
        </a:xfrm>
      </xdr:grpSpPr>
      <xdr:sp macro="" textlink="">
        <xdr:nvSpPr>
          <xdr:cNvPr id="1229" name="Line 205"/>
          <xdr:cNvSpPr>
            <a:spLocks noChangeShapeType="1"/>
          </xdr:cNvSpPr>
        </xdr:nvSpPr>
        <xdr:spPr bwMode="auto">
          <a:xfrm>
            <a:off x="941" y="5656"/>
            <a:ext cx="65" cy="0"/>
          </a:xfrm>
          <a:prstGeom prst="line">
            <a:avLst/>
          </a:prstGeom>
          <a:noFill/>
          <a:ln w="9525">
            <a:solidFill>
              <a:srgbClr val="FF0000"/>
            </a:solidFill>
            <a:round/>
            <a:headEnd/>
            <a:tailEnd/>
          </a:ln>
        </xdr:spPr>
      </xdr:sp>
      <xdr:sp macro="" textlink="">
        <xdr:nvSpPr>
          <xdr:cNvPr id="1230" name="Line 206"/>
          <xdr:cNvSpPr>
            <a:spLocks noChangeShapeType="1"/>
          </xdr:cNvSpPr>
        </xdr:nvSpPr>
        <xdr:spPr bwMode="auto">
          <a:xfrm>
            <a:off x="941" y="5678"/>
            <a:ext cx="64" cy="0"/>
          </a:xfrm>
          <a:prstGeom prst="line">
            <a:avLst/>
          </a:prstGeom>
          <a:noFill/>
          <a:ln w="9525">
            <a:solidFill>
              <a:srgbClr val="FF0000"/>
            </a:solidFill>
            <a:round/>
            <a:headEnd/>
            <a:tailEnd/>
          </a:ln>
        </xdr:spPr>
      </xdr:sp>
      <xdr:sp macro="" textlink="">
        <xdr:nvSpPr>
          <xdr:cNvPr id="1231" name="Line 207"/>
          <xdr:cNvSpPr>
            <a:spLocks noChangeShapeType="1"/>
          </xdr:cNvSpPr>
        </xdr:nvSpPr>
        <xdr:spPr bwMode="auto">
          <a:xfrm flipV="1">
            <a:off x="940" y="5656"/>
            <a:ext cx="0" cy="22"/>
          </a:xfrm>
          <a:prstGeom prst="line">
            <a:avLst/>
          </a:prstGeom>
          <a:noFill/>
          <a:ln w="9525">
            <a:solidFill>
              <a:srgbClr val="FF0000"/>
            </a:solidFill>
            <a:round/>
            <a:headEnd/>
            <a:tailEnd/>
          </a:ln>
        </xdr:spPr>
      </xdr:sp>
      <xdr:sp macro="" textlink="">
        <xdr:nvSpPr>
          <xdr:cNvPr id="1232" name="Line 208"/>
          <xdr:cNvSpPr>
            <a:spLocks noChangeShapeType="1"/>
          </xdr:cNvSpPr>
        </xdr:nvSpPr>
        <xdr:spPr bwMode="auto">
          <a:xfrm flipV="1">
            <a:off x="1005" y="5656"/>
            <a:ext cx="0" cy="22"/>
          </a:xfrm>
          <a:prstGeom prst="line">
            <a:avLst/>
          </a:prstGeom>
          <a:noFill/>
          <a:ln w="9525">
            <a:solidFill>
              <a:srgbClr val="FF0000"/>
            </a:solidFill>
            <a:round/>
            <a:headEnd/>
            <a:tailEnd/>
          </a:ln>
        </xdr:spPr>
      </xdr:sp>
    </xdr:grpSp>
    <xdr:clientData/>
  </xdr:twoCellAnchor>
  <xdr:twoCellAnchor>
    <xdr:from>
      <xdr:col>17</xdr:col>
      <xdr:colOff>466725</xdr:colOff>
      <xdr:row>346</xdr:row>
      <xdr:rowOff>104775</xdr:rowOff>
    </xdr:from>
    <xdr:to>
      <xdr:col>19</xdr:col>
      <xdr:colOff>552450</xdr:colOff>
      <xdr:row>350</xdr:row>
      <xdr:rowOff>66675</xdr:rowOff>
    </xdr:to>
    <xdr:grpSp>
      <xdr:nvGrpSpPr>
        <xdr:cNvPr id="2" name="Ομάδα 1"/>
        <xdr:cNvGrpSpPr/>
      </xdr:nvGrpSpPr>
      <xdr:grpSpPr>
        <a:xfrm>
          <a:off x="10379075" y="54333775"/>
          <a:ext cx="1368425" cy="495300"/>
          <a:chOff x="9906000" y="54549675"/>
          <a:chExt cx="1304925" cy="504825"/>
        </a:xfrm>
      </xdr:grpSpPr>
      <xdr:sp macro="" textlink="">
        <xdr:nvSpPr>
          <xdr:cNvPr id="1224" name="Line 200"/>
          <xdr:cNvSpPr>
            <a:spLocks noChangeShapeType="1"/>
          </xdr:cNvSpPr>
        </xdr:nvSpPr>
        <xdr:spPr bwMode="auto">
          <a:xfrm>
            <a:off x="9906000" y="54816375"/>
            <a:ext cx="1038225" cy="0"/>
          </a:xfrm>
          <a:prstGeom prst="line">
            <a:avLst/>
          </a:prstGeom>
          <a:noFill/>
          <a:ln w="9525">
            <a:solidFill>
              <a:srgbClr val="3366FF"/>
            </a:solidFill>
            <a:round/>
            <a:headEnd/>
            <a:tailEnd/>
          </a:ln>
        </xdr:spPr>
      </xdr:sp>
      <xdr:sp macro="" textlink="">
        <xdr:nvSpPr>
          <xdr:cNvPr id="1225" name="Text Box 201"/>
          <xdr:cNvSpPr txBox="1">
            <a:spLocks noChangeArrowheads="1"/>
          </xdr:cNvSpPr>
        </xdr:nvSpPr>
        <xdr:spPr bwMode="auto">
          <a:xfrm>
            <a:off x="10001250" y="54616350"/>
            <a:ext cx="847725" cy="180975"/>
          </a:xfrm>
          <a:prstGeom prst="rect">
            <a:avLst/>
          </a:prstGeom>
          <a:solidFill>
            <a:srgbClr val="0000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H</a:t>
            </a:r>
            <a:r>
              <a:rPr lang="en-US" sz="1000" b="0" i="0" strike="noStrike" baseline="-25000">
                <a:solidFill>
                  <a:srgbClr val="FFFF99"/>
                </a:solidFill>
                <a:latin typeface="Arial"/>
                <a:cs typeface="Arial"/>
              </a:rPr>
              <a:t>2</a:t>
            </a:r>
            <a:r>
              <a:rPr lang="en-US" sz="1000" b="0" i="0" strike="noStrike">
                <a:solidFill>
                  <a:srgbClr val="FFFF99"/>
                </a:solidFill>
                <a:latin typeface="Arial"/>
                <a:cs typeface="Arial"/>
              </a:rPr>
              <a:t>SO</a:t>
            </a:r>
            <a:r>
              <a:rPr lang="en-US" sz="1000" b="0" i="0" strike="noStrike" baseline="-25000">
                <a:solidFill>
                  <a:srgbClr val="FFFF99"/>
                </a:solidFill>
                <a:latin typeface="Arial"/>
                <a:cs typeface="Arial"/>
              </a:rPr>
              <a:t>4</a:t>
            </a:r>
            <a:r>
              <a:rPr lang="en-US" sz="1000" b="0" i="0" strike="noStrike">
                <a:solidFill>
                  <a:srgbClr val="FFFF99"/>
                </a:solidFill>
                <a:latin typeface="Arial"/>
                <a:cs typeface="Arial"/>
              </a:rPr>
              <a:t>, 170</a:t>
            </a:r>
            <a:r>
              <a:rPr lang="en-US" sz="1000" b="0" i="0" strike="noStrike" baseline="30000">
                <a:solidFill>
                  <a:srgbClr val="FFFF99"/>
                </a:solidFill>
                <a:latin typeface="Arial"/>
                <a:cs typeface="Arial"/>
              </a:rPr>
              <a:t>o</a:t>
            </a:r>
            <a:r>
              <a:rPr lang="en-US" sz="1000" b="0" i="0" strike="noStrike">
                <a:solidFill>
                  <a:srgbClr val="FFFF99"/>
                </a:solidFill>
                <a:latin typeface="Arial"/>
                <a:cs typeface="Arial"/>
              </a:rPr>
              <a:t>C</a:t>
            </a:r>
          </a:p>
        </xdr:txBody>
      </xdr:sp>
      <xdr:sp macro="" textlink="">
        <xdr:nvSpPr>
          <xdr:cNvPr id="1234" name="Line 210"/>
          <xdr:cNvSpPr>
            <a:spLocks noChangeShapeType="1"/>
          </xdr:cNvSpPr>
        </xdr:nvSpPr>
        <xdr:spPr bwMode="auto">
          <a:xfrm flipV="1">
            <a:off x="10953750" y="54549675"/>
            <a:ext cx="257175" cy="257175"/>
          </a:xfrm>
          <a:prstGeom prst="line">
            <a:avLst/>
          </a:prstGeom>
          <a:noFill/>
          <a:ln w="9525">
            <a:solidFill>
              <a:srgbClr val="99CC00"/>
            </a:solidFill>
            <a:round/>
            <a:headEnd/>
            <a:tailEnd type="triangle" w="med" len="med"/>
          </a:ln>
        </xdr:spPr>
      </xdr:sp>
      <xdr:sp macro="" textlink="">
        <xdr:nvSpPr>
          <xdr:cNvPr id="1235" name="Line 211"/>
          <xdr:cNvSpPr>
            <a:spLocks noChangeShapeType="1"/>
          </xdr:cNvSpPr>
        </xdr:nvSpPr>
        <xdr:spPr bwMode="auto">
          <a:xfrm>
            <a:off x="10953750" y="54806850"/>
            <a:ext cx="247650" cy="247650"/>
          </a:xfrm>
          <a:prstGeom prst="line">
            <a:avLst/>
          </a:prstGeom>
          <a:noFill/>
          <a:ln w="9525">
            <a:solidFill>
              <a:srgbClr val="FF0000"/>
            </a:solidFill>
            <a:round/>
            <a:headEnd/>
            <a:tailEnd type="triangle" w="med" len="med"/>
          </a:ln>
        </xdr:spPr>
      </xdr:sp>
    </xdr:grpSp>
    <xdr:clientData/>
  </xdr:twoCellAnchor>
  <xdr:twoCellAnchor>
    <xdr:from>
      <xdr:col>16</xdr:col>
      <xdr:colOff>116205</xdr:colOff>
      <xdr:row>349</xdr:row>
      <xdr:rowOff>57150</xdr:rowOff>
    </xdr:from>
    <xdr:to>
      <xdr:col>16</xdr:col>
      <xdr:colOff>116205</xdr:colOff>
      <xdr:row>349</xdr:row>
      <xdr:rowOff>158115</xdr:rowOff>
    </xdr:to>
    <xdr:sp macro="" textlink="">
      <xdr:nvSpPr>
        <xdr:cNvPr id="1238" name="Line 214"/>
        <xdr:cNvSpPr>
          <a:spLocks noChangeShapeType="1"/>
        </xdr:cNvSpPr>
      </xdr:nvSpPr>
      <xdr:spPr bwMode="auto">
        <a:xfrm>
          <a:off x="9184005" y="55751730"/>
          <a:ext cx="0" cy="100965"/>
        </a:xfrm>
        <a:prstGeom prst="line">
          <a:avLst/>
        </a:prstGeom>
        <a:noFill/>
        <a:ln w="9525">
          <a:solidFill>
            <a:srgbClr val="99CCFF"/>
          </a:solidFill>
          <a:round/>
          <a:headEnd/>
          <a:tailEnd/>
        </a:ln>
      </xdr:spPr>
    </xdr:sp>
    <xdr:clientData/>
  </xdr:twoCellAnchor>
  <xdr:twoCellAnchor>
    <xdr:from>
      <xdr:col>16</xdr:col>
      <xdr:colOff>293370</xdr:colOff>
      <xdr:row>349</xdr:row>
      <xdr:rowOff>114397</xdr:rowOff>
    </xdr:from>
    <xdr:to>
      <xdr:col>17</xdr:col>
      <xdr:colOff>293370</xdr:colOff>
      <xdr:row>351</xdr:row>
      <xdr:rowOff>16426</xdr:rowOff>
    </xdr:to>
    <xdr:grpSp>
      <xdr:nvGrpSpPr>
        <xdr:cNvPr id="1239" name="Group 215"/>
        <xdr:cNvGrpSpPr>
          <a:grpSpLocks/>
        </xdr:cNvGrpSpPr>
      </xdr:nvGrpSpPr>
      <xdr:grpSpPr bwMode="auto">
        <a:xfrm>
          <a:off x="9564370" y="54718047"/>
          <a:ext cx="641350" cy="238579"/>
          <a:chOff x="941" y="5656"/>
          <a:chExt cx="64" cy="25"/>
        </a:xfrm>
      </xdr:grpSpPr>
      <xdr:sp macro="" textlink="">
        <xdr:nvSpPr>
          <xdr:cNvPr id="1240" name="Line 216"/>
          <xdr:cNvSpPr>
            <a:spLocks noChangeShapeType="1"/>
          </xdr:cNvSpPr>
        </xdr:nvSpPr>
        <xdr:spPr bwMode="auto">
          <a:xfrm>
            <a:off x="941" y="5656"/>
            <a:ext cx="63" cy="0"/>
          </a:xfrm>
          <a:prstGeom prst="line">
            <a:avLst/>
          </a:prstGeom>
          <a:noFill/>
          <a:ln w="9525">
            <a:solidFill>
              <a:srgbClr val="99CC00"/>
            </a:solidFill>
            <a:round/>
            <a:headEnd/>
            <a:tailEnd/>
          </a:ln>
        </xdr:spPr>
      </xdr:sp>
      <xdr:sp macro="" textlink="">
        <xdr:nvSpPr>
          <xdr:cNvPr id="1241" name="Line 217"/>
          <xdr:cNvSpPr>
            <a:spLocks noChangeShapeType="1"/>
          </xdr:cNvSpPr>
        </xdr:nvSpPr>
        <xdr:spPr bwMode="auto">
          <a:xfrm>
            <a:off x="941" y="5681"/>
            <a:ext cx="64" cy="0"/>
          </a:xfrm>
          <a:prstGeom prst="line">
            <a:avLst/>
          </a:prstGeom>
          <a:noFill/>
          <a:ln w="9525">
            <a:solidFill>
              <a:srgbClr val="99CC00"/>
            </a:solidFill>
            <a:round/>
            <a:headEnd/>
            <a:tailEnd/>
          </a:ln>
        </xdr:spPr>
      </xdr:sp>
      <xdr:sp macro="" textlink="">
        <xdr:nvSpPr>
          <xdr:cNvPr id="1242" name="Line 218"/>
          <xdr:cNvSpPr>
            <a:spLocks noChangeShapeType="1"/>
          </xdr:cNvSpPr>
        </xdr:nvSpPr>
        <xdr:spPr bwMode="auto">
          <a:xfrm flipV="1">
            <a:off x="941" y="5656"/>
            <a:ext cx="0" cy="24"/>
          </a:xfrm>
          <a:prstGeom prst="line">
            <a:avLst/>
          </a:prstGeom>
          <a:noFill/>
          <a:ln w="9525">
            <a:solidFill>
              <a:srgbClr val="99CC00"/>
            </a:solidFill>
            <a:round/>
            <a:headEnd/>
            <a:tailEnd/>
          </a:ln>
        </xdr:spPr>
      </xdr:sp>
      <xdr:sp macro="" textlink="">
        <xdr:nvSpPr>
          <xdr:cNvPr id="1243" name="Line 219"/>
          <xdr:cNvSpPr>
            <a:spLocks noChangeShapeType="1"/>
          </xdr:cNvSpPr>
        </xdr:nvSpPr>
        <xdr:spPr bwMode="auto">
          <a:xfrm flipV="1">
            <a:off x="1005" y="5656"/>
            <a:ext cx="0" cy="24"/>
          </a:xfrm>
          <a:prstGeom prst="line">
            <a:avLst/>
          </a:prstGeom>
          <a:noFill/>
          <a:ln w="9525">
            <a:solidFill>
              <a:srgbClr val="99CC00"/>
            </a:solidFill>
            <a:round/>
            <a:headEnd/>
            <a:tailEnd/>
          </a:ln>
        </xdr:spPr>
      </xdr:sp>
    </xdr:grpSp>
    <xdr:clientData/>
  </xdr:twoCellAnchor>
  <xdr:twoCellAnchor>
    <xdr:from>
      <xdr:col>17</xdr:col>
      <xdr:colOff>514350</xdr:colOff>
      <xdr:row>378</xdr:row>
      <xdr:rowOff>113895</xdr:rowOff>
    </xdr:from>
    <xdr:to>
      <xdr:col>19</xdr:col>
      <xdr:colOff>333375</xdr:colOff>
      <xdr:row>379</xdr:row>
      <xdr:rowOff>164693</xdr:rowOff>
    </xdr:to>
    <xdr:grpSp>
      <xdr:nvGrpSpPr>
        <xdr:cNvPr id="1249" name="Group 225"/>
        <xdr:cNvGrpSpPr>
          <a:grpSpLocks/>
        </xdr:cNvGrpSpPr>
      </xdr:nvGrpSpPr>
      <xdr:grpSpPr bwMode="auto">
        <a:xfrm>
          <a:off x="10426700" y="59333995"/>
          <a:ext cx="1101725" cy="241298"/>
          <a:chOff x="1038" y="6013"/>
          <a:chExt cx="109" cy="14"/>
        </a:xfrm>
      </xdr:grpSpPr>
      <xdr:sp macro="" textlink="">
        <xdr:nvSpPr>
          <xdr:cNvPr id="1247" name="Text Box 223"/>
          <xdr:cNvSpPr txBox="1">
            <a:spLocks noChangeArrowheads="1"/>
          </xdr:cNvSpPr>
        </xdr:nvSpPr>
        <xdr:spPr bwMode="auto">
          <a:xfrm>
            <a:off x="1046" y="6013"/>
            <a:ext cx="89" cy="14"/>
          </a:xfrm>
          <a:prstGeom prst="rect">
            <a:avLst/>
          </a:prstGeom>
          <a:solidFill>
            <a:srgbClr val="0000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H</a:t>
            </a:r>
            <a:r>
              <a:rPr lang="en-US" sz="1000" b="0" i="0" strike="noStrike" baseline="-25000">
                <a:solidFill>
                  <a:srgbClr val="FFFF99"/>
                </a:solidFill>
                <a:latin typeface="Arial"/>
                <a:cs typeface="Arial"/>
              </a:rPr>
              <a:t>2</a:t>
            </a:r>
            <a:r>
              <a:rPr lang="en-US" sz="1000" b="0" i="0" strike="noStrike">
                <a:solidFill>
                  <a:srgbClr val="FFFF99"/>
                </a:solidFill>
                <a:latin typeface="Arial"/>
                <a:cs typeface="Arial"/>
              </a:rPr>
              <a:t>SO</a:t>
            </a:r>
            <a:r>
              <a:rPr lang="en-US" sz="1000" b="0" i="0" strike="noStrike" baseline="-25000">
                <a:solidFill>
                  <a:srgbClr val="FFFF99"/>
                </a:solidFill>
                <a:latin typeface="Arial"/>
                <a:cs typeface="Arial"/>
              </a:rPr>
              <a:t>4</a:t>
            </a:r>
            <a:r>
              <a:rPr lang="en-US" sz="1000" b="0" i="0" strike="noStrike">
                <a:solidFill>
                  <a:srgbClr val="FFFF99"/>
                </a:solidFill>
                <a:latin typeface="Arial"/>
                <a:cs typeface="Arial"/>
              </a:rPr>
              <a:t>, 140</a:t>
            </a:r>
            <a:r>
              <a:rPr lang="en-US" sz="1000" b="0" i="0" strike="noStrike" baseline="30000">
                <a:solidFill>
                  <a:srgbClr val="FFFF99"/>
                </a:solidFill>
                <a:latin typeface="Arial"/>
                <a:cs typeface="Arial"/>
              </a:rPr>
              <a:t>o</a:t>
            </a:r>
            <a:r>
              <a:rPr lang="en-US" sz="1000" b="0" i="0" strike="noStrike">
                <a:solidFill>
                  <a:srgbClr val="FFFF99"/>
                </a:solidFill>
                <a:latin typeface="Arial"/>
                <a:cs typeface="Arial"/>
              </a:rPr>
              <a:t>C</a:t>
            </a:r>
          </a:p>
        </xdr:txBody>
      </xdr:sp>
      <xdr:sp macro="" textlink="">
        <xdr:nvSpPr>
          <xdr:cNvPr id="1246" name="Line 222"/>
          <xdr:cNvSpPr>
            <a:spLocks noChangeShapeType="1"/>
          </xdr:cNvSpPr>
        </xdr:nvSpPr>
        <xdr:spPr bwMode="auto">
          <a:xfrm>
            <a:off x="1038" y="6025"/>
            <a:ext cx="109" cy="0"/>
          </a:xfrm>
          <a:prstGeom prst="line">
            <a:avLst/>
          </a:prstGeom>
          <a:noFill/>
          <a:ln w="9525">
            <a:solidFill>
              <a:srgbClr val="FF0000"/>
            </a:solidFill>
            <a:round/>
            <a:headEnd/>
            <a:tailEnd type="triangle" w="med" len="med"/>
          </a:ln>
        </xdr:spPr>
      </xdr:sp>
    </xdr:grpSp>
    <xdr:clientData/>
  </xdr:twoCellAnchor>
  <xdr:twoCellAnchor>
    <xdr:from>
      <xdr:col>18</xdr:col>
      <xdr:colOff>140970</xdr:colOff>
      <xdr:row>384</xdr:row>
      <xdr:rowOff>7435</xdr:rowOff>
    </xdr:from>
    <xdr:to>
      <xdr:col>19</xdr:col>
      <xdr:colOff>569595</xdr:colOff>
      <xdr:row>385</xdr:row>
      <xdr:rowOff>30987</xdr:rowOff>
    </xdr:to>
    <xdr:grpSp>
      <xdr:nvGrpSpPr>
        <xdr:cNvPr id="1271" name="Group 247"/>
        <xdr:cNvGrpSpPr>
          <a:grpSpLocks/>
        </xdr:cNvGrpSpPr>
      </xdr:nvGrpSpPr>
      <xdr:grpSpPr bwMode="auto">
        <a:xfrm>
          <a:off x="10694670" y="60148285"/>
          <a:ext cx="1069975" cy="182302"/>
          <a:chOff x="1062" y="6104"/>
          <a:chExt cx="109" cy="24"/>
        </a:xfrm>
      </xdr:grpSpPr>
      <xdr:sp macro="" textlink="">
        <xdr:nvSpPr>
          <xdr:cNvPr id="1251" name="Line 227"/>
          <xdr:cNvSpPr>
            <a:spLocks noChangeShapeType="1"/>
          </xdr:cNvSpPr>
        </xdr:nvSpPr>
        <xdr:spPr bwMode="auto">
          <a:xfrm>
            <a:off x="1062" y="6128"/>
            <a:ext cx="109" cy="0"/>
          </a:xfrm>
          <a:prstGeom prst="line">
            <a:avLst/>
          </a:prstGeom>
          <a:noFill/>
          <a:ln w="9525">
            <a:solidFill>
              <a:srgbClr val="FF0000"/>
            </a:solidFill>
            <a:round/>
            <a:headEnd/>
            <a:tailEnd type="triangle" w="med" len="med"/>
          </a:ln>
        </xdr:spPr>
      </xdr:sp>
      <xdr:sp macro="" textlink="">
        <xdr:nvSpPr>
          <xdr:cNvPr id="1252" name="Text Box 228"/>
          <xdr:cNvSpPr txBox="1">
            <a:spLocks noChangeArrowheads="1"/>
          </xdr:cNvSpPr>
        </xdr:nvSpPr>
        <xdr:spPr bwMode="auto">
          <a:xfrm>
            <a:off x="1071" y="6104"/>
            <a:ext cx="89" cy="22"/>
          </a:xfrm>
          <a:prstGeom prst="rect">
            <a:avLst/>
          </a:prstGeom>
          <a:solidFill>
            <a:srgbClr val="0000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H</a:t>
            </a:r>
            <a:r>
              <a:rPr lang="en-US" sz="1000" b="0" i="0" strike="noStrike" baseline="-25000">
                <a:solidFill>
                  <a:srgbClr val="FFFF99"/>
                </a:solidFill>
                <a:latin typeface="Arial"/>
                <a:cs typeface="Arial"/>
              </a:rPr>
              <a:t>2</a:t>
            </a:r>
            <a:r>
              <a:rPr lang="en-US" sz="1000" b="0" i="0" strike="noStrike">
                <a:solidFill>
                  <a:srgbClr val="FFFF99"/>
                </a:solidFill>
                <a:latin typeface="Arial"/>
                <a:cs typeface="Arial"/>
              </a:rPr>
              <a:t>SO</a:t>
            </a:r>
            <a:r>
              <a:rPr lang="en-US" sz="1000" b="0" i="0" strike="noStrike" baseline="-25000">
                <a:solidFill>
                  <a:srgbClr val="FFFF99"/>
                </a:solidFill>
                <a:latin typeface="Arial"/>
                <a:cs typeface="Arial"/>
              </a:rPr>
              <a:t>4</a:t>
            </a:r>
            <a:r>
              <a:rPr lang="en-US" sz="1000" b="0" i="0" strike="noStrike">
                <a:solidFill>
                  <a:srgbClr val="FFFF99"/>
                </a:solidFill>
                <a:latin typeface="Arial"/>
                <a:cs typeface="Arial"/>
              </a:rPr>
              <a:t>, 140</a:t>
            </a:r>
            <a:r>
              <a:rPr lang="en-US" sz="1000" b="0" i="0" strike="noStrike" baseline="30000">
                <a:solidFill>
                  <a:srgbClr val="FFFF99"/>
                </a:solidFill>
                <a:latin typeface="Arial"/>
                <a:cs typeface="Arial"/>
              </a:rPr>
              <a:t>o</a:t>
            </a:r>
            <a:r>
              <a:rPr lang="en-US" sz="1000" b="0" i="0" strike="noStrike">
                <a:solidFill>
                  <a:srgbClr val="FFFF99"/>
                </a:solidFill>
                <a:latin typeface="Arial"/>
                <a:cs typeface="Arial"/>
              </a:rPr>
              <a:t>C</a:t>
            </a:r>
          </a:p>
        </xdr:txBody>
      </xdr:sp>
    </xdr:grpSp>
    <xdr:clientData/>
  </xdr:twoCellAnchor>
  <xdr:twoCellAnchor>
    <xdr:from>
      <xdr:col>18</xdr:col>
      <xdr:colOff>180975</xdr:colOff>
      <xdr:row>389</xdr:row>
      <xdr:rowOff>60960</xdr:rowOff>
    </xdr:from>
    <xdr:to>
      <xdr:col>20</xdr:col>
      <xdr:colOff>0</xdr:colOff>
      <xdr:row>390</xdr:row>
      <xdr:rowOff>91440</xdr:rowOff>
    </xdr:to>
    <xdr:grpSp>
      <xdr:nvGrpSpPr>
        <xdr:cNvPr id="1284" name="Group 260"/>
        <xdr:cNvGrpSpPr>
          <a:grpSpLocks/>
        </xdr:cNvGrpSpPr>
      </xdr:nvGrpSpPr>
      <xdr:grpSpPr bwMode="auto">
        <a:xfrm>
          <a:off x="10734675" y="60919360"/>
          <a:ext cx="1101725" cy="201930"/>
          <a:chOff x="1067" y="6181"/>
          <a:chExt cx="109" cy="22"/>
        </a:xfrm>
      </xdr:grpSpPr>
      <xdr:sp macro="" textlink="">
        <xdr:nvSpPr>
          <xdr:cNvPr id="1254" name="Line 230"/>
          <xdr:cNvSpPr>
            <a:spLocks noChangeShapeType="1"/>
          </xdr:cNvSpPr>
        </xdr:nvSpPr>
        <xdr:spPr bwMode="auto">
          <a:xfrm>
            <a:off x="1067" y="6203"/>
            <a:ext cx="109" cy="0"/>
          </a:xfrm>
          <a:prstGeom prst="line">
            <a:avLst/>
          </a:prstGeom>
          <a:noFill/>
          <a:ln w="9525">
            <a:solidFill>
              <a:srgbClr val="FF0000"/>
            </a:solidFill>
            <a:round/>
            <a:headEnd/>
            <a:tailEnd type="triangle" w="med" len="med"/>
          </a:ln>
        </xdr:spPr>
      </xdr:sp>
      <xdr:sp macro="" textlink="">
        <xdr:nvSpPr>
          <xdr:cNvPr id="1255" name="Text Box 231"/>
          <xdr:cNvSpPr txBox="1">
            <a:spLocks noChangeArrowheads="1"/>
          </xdr:cNvSpPr>
        </xdr:nvSpPr>
        <xdr:spPr bwMode="auto">
          <a:xfrm>
            <a:off x="1076" y="6181"/>
            <a:ext cx="89" cy="22"/>
          </a:xfrm>
          <a:prstGeom prst="rect">
            <a:avLst/>
          </a:prstGeom>
          <a:solidFill>
            <a:srgbClr val="0000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H</a:t>
            </a:r>
            <a:r>
              <a:rPr lang="en-US" sz="1000" b="0" i="0" strike="noStrike" baseline="-25000">
                <a:solidFill>
                  <a:srgbClr val="FFFF99"/>
                </a:solidFill>
                <a:latin typeface="Arial"/>
                <a:cs typeface="Arial"/>
              </a:rPr>
              <a:t>2</a:t>
            </a:r>
            <a:r>
              <a:rPr lang="en-US" sz="1000" b="0" i="0" strike="noStrike">
                <a:solidFill>
                  <a:srgbClr val="FFFF99"/>
                </a:solidFill>
                <a:latin typeface="Arial"/>
                <a:cs typeface="Arial"/>
              </a:rPr>
              <a:t>SO</a:t>
            </a:r>
            <a:r>
              <a:rPr lang="en-US" sz="1000" b="0" i="0" strike="noStrike" baseline="-25000">
                <a:solidFill>
                  <a:srgbClr val="FFFF99"/>
                </a:solidFill>
                <a:latin typeface="Arial"/>
                <a:cs typeface="Arial"/>
              </a:rPr>
              <a:t>4</a:t>
            </a:r>
            <a:r>
              <a:rPr lang="en-US" sz="1000" b="0" i="0" strike="noStrike">
                <a:solidFill>
                  <a:srgbClr val="FFFF99"/>
                </a:solidFill>
                <a:latin typeface="Arial"/>
                <a:cs typeface="Arial"/>
              </a:rPr>
              <a:t>, 140</a:t>
            </a:r>
            <a:r>
              <a:rPr lang="en-US" sz="1000" b="0" i="0" strike="noStrike" baseline="30000">
                <a:solidFill>
                  <a:srgbClr val="FFFF99"/>
                </a:solidFill>
                <a:latin typeface="Arial"/>
                <a:cs typeface="Arial"/>
              </a:rPr>
              <a:t>o</a:t>
            </a:r>
            <a:r>
              <a:rPr lang="en-US" sz="1000" b="0" i="0" strike="noStrike">
                <a:solidFill>
                  <a:srgbClr val="FFFF99"/>
                </a:solidFill>
                <a:latin typeface="Arial"/>
                <a:cs typeface="Arial"/>
              </a:rPr>
              <a:t>C</a:t>
            </a:r>
          </a:p>
        </xdr:txBody>
      </xdr:sp>
    </xdr:grpSp>
    <xdr:clientData/>
  </xdr:twoCellAnchor>
  <xdr:twoCellAnchor>
    <xdr:from>
      <xdr:col>17</xdr:col>
      <xdr:colOff>295275</xdr:colOff>
      <xdr:row>388</xdr:row>
      <xdr:rowOff>123825</xdr:rowOff>
    </xdr:from>
    <xdr:to>
      <xdr:col>18</xdr:col>
      <xdr:colOff>15240</xdr:colOff>
      <xdr:row>392</xdr:row>
      <xdr:rowOff>38100</xdr:rowOff>
    </xdr:to>
    <xdr:grpSp>
      <xdr:nvGrpSpPr>
        <xdr:cNvPr id="1266" name="Group 242"/>
        <xdr:cNvGrpSpPr>
          <a:grpSpLocks/>
        </xdr:cNvGrpSpPr>
      </xdr:nvGrpSpPr>
      <xdr:grpSpPr bwMode="auto">
        <a:xfrm>
          <a:off x="10207625" y="60810775"/>
          <a:ext cx="361315" cy="587375"/>
          <a:chOff x="1016" y="6128"/>
          <a:chExt cx="33" cy="65"/>
        </a:xfrm>
      </xdr:grpSpPr>
      <xdr:sp macro="" textlink="">
        <xdr:nvSpPr>
          <xdr:cNvPr id="1256" name="Line 232"/>
          <xdr:cNvSpPr>
            <a:spLocks noChangeShapeType="1"/>
          </xdr:cNvSpPr>
        </xdr:nvSpPr>
        <xdr:spPr bwMode="auto">
          <a:xfrm>
            <a:off x="1031" y="6129"/>
            <a:ext cx="0" cy="36"/>
          </a:xfrm>
          <a:prstGeom prst="line">
            <a:avLst/>
          </a:prstGeom>
          <a:noFill/>
          <a:ln w="9525">
            <a:solidFill>
              <a:srgbClr val="99CCFF"/>
            </a:solidFill>
            <a:round/>
            <a:headEnd/>
            <a:tailEnd/>
          </a:ln>
        </xdr:spPr>
      </xdr:sp>
      <xdr:sp macro="" textlink="">
        <xdr:nvSpPr>
          <xdr:cNvPr id="1258" name="Line 234"/>
          <xdr:cNvSpPr>
            <a:spLocks noChangeShapeType="1"/>
          </xdr:cNvSpPr>
        </xdr:nvSpPr>
        <xdr:spPr bwMode="auto">
          <a:xfrm>
            <a:off x="1016" y="6166"/>
            <a:ext cx="0" cy="27"/>
          </a:xfrm>
          <a:prstGeom prst="line">
            <a:avLst/>
          </a:prstGeom>
          <a:noFill/>
          <a:ln w="9525">
            <a:solidFill>
              <a:srgbClr val="99CCFF"/>
            </a:solidFill>
            <a:round/>
            <a:headEnd/>
            <a:tailEnd/>
          </a:ln>
        </xdr:spPr>
      </xdr:sp>
      <xdr:sp macro="" textlink="">
        <xdr:nvSpPr>
          <xdr:cNvPr id="1259" name="Line 235"/>
          <xdr:cNvSpPr>
            <a:spLocks noChangeShapeType="1"/>
          </xdr:cNvSpPr>
        </xdr:nvSpPr>
        <xdr:spPr bwMode="auto">
          <a:xfrm>
            <a:off x="1017" y="6193"/>
            <a:ext cx="32" cy="0"/>
          </a:xfrm>
          <a:prstGeom prst="line">
            <a:avLst/>
          </a:prstGeom>
          <a:noFill/>
          <a:ln w="9525">
            <a:solidFill>
              <a:srgbClr val="99CCFF"/>
            </a:solidFill>
            <a:round/>
            <a:headEnd/>
            <a:tailEnd/>
          </a:ln>
        </xdr:spPr>
      </xdr:sp>
      <xdr:sp macro="" textlink="">
        <xdr:nvSpPr>
          <xdr:cNvPr id="1261" name="Line 237"/>
          <xdr:cNvSpPr>
            <a:spLocks noChangeShapeType="1"/>
          </xdr:cNvSpPr>
        </xdr:nvSpPr>
        <xdr:spPr bwMode="auto">
          <a:xfrm flipV="1">
            <a:off x="1049" y="6129"/>
            <a:ext cx="0" cy="64"/>
          </a:xfrm>
          <a:prstGeom prst="line">
            <a:avLst/>
          </a:prstGeom>
          <a:noFill/>
          <a:ln w="9525">
            <a:solidFill>
              <a:srgbClr val="99CCFF"/>
            </a:solidFill>
            <a:round/>
            <a:headEnd/>
            <a:tailEnd/>
          </a:ln>
        </xdr:spPr>
      </xdr:sp>
      <xdr:sp macro="" textlink="">
        <xdr:nvSpPr>
          <xdr:cNvPr id="1262" name="Line 238"/>
          <xdr:cNvSpPr>
            <a:spLocks noChangeShapeType="1"/>
          </xdr:cNvSpPr>
        </xdr:nvSpPr>
        <xdr:spPr bwMode="auto">
          <a:xfrm>
            <a:off x="1016" y="6166"/>
            <a:ext cx="15" cy="0"/>
          </a:xfrm>
          <a:prstGeom prst="line">
            <a:avLst/>
          </a:prstGeom>
          <a:noFill/>
          <a:ln w="9525">
            <a:solidFill>
              <a:srgbClr val="99CCFF"/>
            </a:solidFill>
            <a:round/>
            <a:headEnd/>
            <a:tailEnd/>
          </a:ln>
        </xdr:spPr>
      </xdr:sp>
      <xdr:sp macro="" textlink="">
        <xdr:nvSpPr>
          <xdr:cNvPr id="1264" name="Line 240"/>
          <xdr:cNvSpPr>
            <a:spLocks noChangeShapeType="1"/>
          </xdr:cNvSpPr>
        </xdr:nvSpPr>
        <xdr:spPr bwMode="auto">
          <a:xfrm>
            <a:off x="1031" y="6128"/>
            <a:ext cx="18" cy="0"/>
          </a:xfrm>
          <a:prstGeom prst="line">
            <a:avLst/>
          </a:prstGeom>
          <a:noFill/>
          <a:ln w="9525">
            <a:solidFill>
              <a:srgbClr val="99CCFF"/>
            </a:solidFill>
            <a:round/>
            <a:headEnd/>
            <a:tailEnd/>
          </a:ln>
        </xdr:spPr>
      </xdr:sp>
    </xdr:grpSp>
    <xdr:clientData/>
  </xdr:twoCellAnchor>
  <xdr:twoCellAnchor>
    <xdr:from>
      <xdr:col>3</xdr:col>
      <xdr:colOff>314325</xdr:colOff>
      <xdr:row>411</xdr:row>
      <xdr:rowOff>9525</xdr:rowOff>
    </xdr:from>
    <xdr:to>
      <xdr:col>4</xdr:col>
      <xdr:colOff>28575</xdr:colOff>
      <xdr:row>411</xdr:row>
      <xdr:rowOff>9525</xdr:rowOff>
    </xdr:to>
    <xdr:sp macro="" textlink="">
      <xdr:nvSpPr>
        <xdr:cNvPr id="1287" name="Line 263"/>
        <xdr:cNvSpPr>
          <a:spLocks noChangeShapeType="1"/>
        </xdr:cNvSpPr>
      </xdr:nvSpPr>
      <xdr:spPr bwMode="auto">
        <a:xfrm>
          <a:off x="2200275" y="63103125"/>
          <a:ext cx="323850" cy="0"/>
        </a:xfrm>
        <a:prstGeom prst="line">
          <a:avLst/>
        </a:prstGeom>
        <a:noFill/>
        <a:ln w="9525">
          <a:solidFill>
            <a:srgbClr val="FF0000"/>
          </a:solidFill>
          <a:round/>
          <a:headEnd/>
          <a:tailEnd type="triangle" w="med" len="med"/>
        </a:ln>
      </xdr:spPr>
    </xdr:sp>
    <xdr:clientData/>
  </xdr:twoCellAnchor>
  <xdr:oneCellAnchor>
    <xdr:from>
      <xdr:col>1</xdr:col>
      <xdr:colOff>200025</xdr:colOff>
      <xdr:row>458</xdr:row>
      <xdr:rowOff>38100</xdr:rowOff>
    </xdr:from>
    <xdr:ext cx="76200" cy="200025"/>
    <xdr:sp macro="" textlink="">
      <xdr:nvSpPr>
        <xdr:cNvPr id="1294" name="Text Box 270"/>
        <xdr:cNvSpPr txBox="1">
          <a:spLocks noChangeArrowheads="1"/>
        </xdr:cNvSpPr>
      </xdr:nvSpPr>
      <xdr:spPr bwMode="auto">
        <a:xfrm>
          <a:off x="866775" y="70332600"/>
          <a:ext cx="76200" cy="200025"/>
        </a:xfrm>
        <a:prstGeom prst="rect">
          <a:avLst/>
        </a:prstGeom>
        <a:noFill/>
        <a:ln w="9525">
          <a:noFill/>
          <a:miter lim="800000"/>
          <a:headEnd/>
          <a:tailEnd/>
        </a:ln>
      </xdr:spPr>
    </xdr:sp>
    <xdr:clientData/>
  </xdr:oneCellAnchor>
  <xdr:twoCellAnchor>
    <xdr:from>
      <xdr:col>3</xdr:col>
      <xdr:colOff>95250</xdr:colOff>
      <xdr:row>451</xdr:row>
      <xdr:rowOff>38100</xdr:rowOff>
    </xdr:from>
    <xdr:to>
      <xdr:col>4</xdr:col>
      <xdr:colOff>523875</xdr:colOff>
      <xdr:row>452</xdr:row>
      <xdr:rowOff>66675</xdr:rowOff>
    </xdr:to>
    <xdr:grpSp>
      <xdr:nvGrpSpPr>
        <xdr:cNvPr id="1319" name="Group 295"/>
        <xdr:cNvGrpSpPr>
          <a:grpSpLocks/>
        </xdr:cNvGrpSpPr>
      </xdr:nvGrpSpPr>
      <xdr:grpSpPr bwMode="auto">
        <a:xfrm>
          <a:off x="2076450" y="70434200"/>
          <a:ext cx="1069975" cy="187325"/>
          <a:chOff x="208" y="7240"/>
          <a:chExt cx="109" cy="20"/>
        </a:xfrm>
      </xdr:grpSpPr>
      <xdr:sp macro="" textlink="">
        <xdr:nvSpPr>
          <xdr:cNvPr id="1296" name="Line 272"/>
          <xdr:cNvSpPr>
            <a:spLocks noChangeShapeType="1"/>
          </xdr:cNvSpPr>
        </xdr:nvSpPr>
        <xdr:spPr bwMode="auto">
          <a:xfrm>
            <a:off x="208" y="7260"/>
            <a:ext cx="109" cy="0"/>
          </a:xfrm>
          <a:prstGeom prst="line">
            <a:avLst/>
          </a:prstGeom>
          <a:noFill/>
          <a:ln w="9525">
            <a:solidFill>
              <a:srgbClr val="FF0000"/>
            </a:solidFill>
            <a:round/>
            <a:headEnd/>
            <a:tailEnd type="triangle" w="med" len="med"/>
          </a:ln>
        </xdr:spPr>
      </xdr:sp>
      <xdr:sp macro="" textlink="">
        <xdr:nvSpPr>
          <xdr:cNvPr id="1297" name="Text Box 273"/>
          <xdr:cNvSpPr txBox="1">
            <a:spLocks noChangeArrowheads="1"/>
          </xdr:cNvSpPr>
        </xdr:nvSpPr>
        <xdr:spPr bwMode="auto">
          <a:xfrm>
            <a:off x="216" y="7240"/>
            <a:ext cx="89" cy="19"/>
          </a:xfrm>
          <a:prstGeom prst="rect">
            <a:avLst/>
          </a:prstGeom>
          <a:solidFill>
            <a:srgbClr val="3333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H</a:t>
            </a:r>
            <a:r>
              <a:rPr lang="en-US" sz="1000" b="0" i="0" strike="noStrike" baseline="-25000">
                <a:solidFill>
                  <a:srgbClr val="FFFF99"/>
                </a:solidFill>
                <a:latin typeface="Arial"/>
                <a:cs typeface="Arial"/>
              </a:rPr>
              <a:t>2</a:t>
            </a:r>
            <a:r>
              <a:rPr lang="en-US" sz="1000" b="0" i="0" strike="noStrike">
                <a:solidFill>
                  <a:srgbClr val="FFFF99"/>
                </a:solidFill>
                <a:latin typeface="Arial"/>
                <a:cs typeface="Arial"/>
              </a:rPr>
              <a:t>SO</a:t>
            </a:r>
            <a:r>
              <a:rPr lang="en-US" sz="1000" b="0" i="0" strike="noStrike" baseline="-25000">
                <a:solidFill>
                  <a:srgbClr val="FFFF99"/>
                </a:solidFill>
                <a:latin typeface="Arial"/>
                <a:cs typeface="Arial"/>
              </a:rPr>
              <a:t>4</a:t>
            </a:r>
            <a:r>
              <a:rPr lang="en-US" sz="1000" b="0" i="0" strike="noStrike">
                <a:solidFill>
                  <a:srgbClr val="FFFF99"/>
                </a:solidFill>
                <a:latin typeface="Arial"/>
                <a:cs typeface="Arial"/>
              </a:rPr>
              <a:t>, 170</a:t>
            </a:r>
            <a:r>
              <a:rPr lang="en-US" sz="1000" b="0" i="0" strike="noStrike" baseline="30000">
                <a:solidFill>
                  <a:srgbClr val="FFFF99"/>
                </a:solidFill>
                <a:latin typeface="Arial"/>
                <a:cs typeface="Arial"/>
              </a:rPr>
              <a:t>o</a:t>
            </a:r>
            <a:r>
              <a:rPr lang="en-US" sz="1000" b="0" i="0" strike="noStrike">
                <a:solidFill>
                  <a:srgbClr val="FFFF99"/>
                </a:solidFill>
                <a:latin typeface="Arial"/>
                <a:cs typeface="Arial"/>
              </a:rPr>
              <a:t>C</a:t>
            </a:r>
          </a:p>
        </xdr:txBody>
      </xdr:sp>
    </xdr:grpSp>
    <xdr:clientData/>
  </xdr:twoCellAnchor>
  <xdr:twoCellAnchor>
    <xdr:from>
      <xdr:col>6</xdr:col>
      <xdr:colOff>66675</xdr:colOff>
      <xdr:row>451</xdr:row>
      <xdr:rowOff>38100</xdr:rowOff>
    </xdr:from>
    <xdr:to>
      <xdr:col>6</xdr:col>
      <xdr:colOff>485775</xdr:colOff>
      <xdr:row>452</xdr:row>
      <xdr:rowOff>76200</xdr:rowOff>
    </xdr:to>
    <xdr:grpSp>
      <xdr:nvGrpSpPr>
        <xdr:cNvPr id="1301" name="Group 277"/>
        <xdr:cNvGrpSpPr>
          <a:grpSpLocks/>
        </xdr:cNvGrpSpPr>
      </xdr:nvGrpSpPr>
      <xdr:grpSpPr bwMode="auto">
        <a:xfrm>
          <a:off x="3971925" y="70434200"/>
          <a:ext cx="419100" cy="196850"/>
          <a:chOff x="397" y="7192"/>
          <a:chExt cx="44" cy="21"/>
        </a:xfrm>
      </xdr:grpSpPr>
      <xdr:sp macro="" textlink="">
        <xdr:nvSpPr>
          <xdr:cNvPr id="1298" name="Text Box 274"/>
          <xdr:cNvSpPr txBox="1">
            <a:spLocks noChangeArrowheads="1"/>
          </xdr:cNvSpPr>
        </xdr:nvSpPr>
        <xdr:spPr bwMode="auto">
          <a:xfrm>
            <a:off x="401" y="7192"/>
            <a:ext cx="31" cy="21"/>
          </a:xfrm>
          <a:prstGeom prst="rect">
            <a:avLst/>
          </a:prstGeom>
          <a:solidFill>
            <a:srgbClr val="3333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H</a:t>
            </a:r>
            <a:r>
              <a:rPr lang="en-US" sz="1000" b="0" i="0" strike="noStrike" baseline="-25000">
                <a:solidFill>
                  <a:srgbClr val="FFFF99"/>
                </a:solidFill>
                <a:latin typeface="Arial"/>
                <a:cs typeface="Arial"/>
              </a:rPr>
              <a:t>2</a:t>
            </a:r>
            <a:r>
              <a:rPr lang="en-US" sz="1000" b="0" i="0" strike="noStrike">
                <a:solidFill>
                  <a:srgbClr val="FFFF99"/>
                </a:solidFill>
                <a:latin typeface="Arial"/>
                <a:cs typeface="Arial"/>
              </a:rPr>
              <a:t>O</a:t>
            </a:r>
          </a:p>
        </xdr:txBody>
      </xdr:sp>
      <xdr:sp macro="" textlink="">
        <xdr:nvSpPr>
          <xdr:cNvPr id="1300" name="Line 276"/>
          <xdr:cNvSpPr>
            <a:spLocks noChangeShapeType="1"/>
          </xdr:cNvSpPr>
        </xdr:nvSpPr>
        <xdr:spPr bwMode="auto">
          <a:xfrm>
            <a:off x="397" y="7213"/>
            <a:ext cx="44" cy="0"/>
          </a:xfrm>
          <a:prstGeom prst="line">
            <a:avLst/>
          </a:prstGeom>
          <a:noFill/>
          <a:ln w="9525">
            <a:solidFill>
              <a:srgbClr val="FF0000"/>
            </a:solidFill>
            <a:round/>
            <a:headEnd/>
            <a:tailEnd type="triangle" w="med" len="med"/>
          </a:ln>
        </xdr:spPr>
      </xdr:sp>
    </xdr:grpSp>
    <xdr:clientData/>
  </xdr:twoCellAnchor>
  <xdr:twoCellAnchor>
    <xdr:from>
      <xdr:col>2</xdr:col>
      <xdr:colOff>228600</xdr:colOff>
      <xdr:row>453</xdr:row>
      <xdr:rowOff>57150</xdr:rowOff>
    </xdr:from>
    <xdr:to>
      <xdr:col>4</xdr:col>
      <xdr:colOff>533400</xdr:colOff>
      <xdr:row>456</xdr:row>
      <xdr:rowOff>57150</xdr:rowOff>
    </xdr:to>
    <xdr:grpSp>
      <xdr:nvGrpSpPr>
        <xdr:cNvPr id="1320" name="Group 296"/>
        <xdr:cNvGrpSpPr>
          <a:grpSpLocks/>
        </xdr:cNvGrpSpPr>
      </xdr:nvGrpSpPr>
      <xdr:grpSpPr bwMode="auto">
        <a:xfrm>
          <a:off x="1568450" y="70770750"/>
          <a:ext cx="1587500" cy="476250"/>
          <a:chOff x="158" y="7276"/>
          <a:chExt cx="160" cy="51"/>
        </a:xfrm>
      </xdr:grpSpPr>
      <xdr:grpSp>
        <xdr:nvGrpSpPr>
          <xdr:cNvPr id="1303" name="Group 279"/>
          <xdr:cNvGrpSpPr>
            <a:grpSpLocks/>
          </xdr:cNvGrpSpPr>
        </xdr:nvGrpSpPr>
        <xdr:grpSpPr bwMode="auto">
          <a:xfrm>
            <a:off x="209" y="7305"/>
            <a:ext cx="109" cy="22"/>
            <a:chOff x="1067" y="6181"/>
            <a:chExt cx="109" cy="22"/>
          </a:xfrm>
        </xdr:grpSpPr>
        <xdr:sp macro="" textlink="">
          <xdr:nvSpPr>
            <xdr:cNvPr id="1304" name="Line 280"/>
            <xdr:cNvSpPr>
              <a:spLocks noChangeShapeType="1"/>
            </xdr:cNvSpPr>
          </xdr:nvSpPr>
          <xdr:spPr bwMode="auto">
            <a:xfrm>
              <a:off x="1067" y="6203"/>
              <a:ext cx="109" cy="0"/>
            </a:xfrm>
            <a:prstGeom prst="line">
              <a:avLst/>
            </a:prstGeom>
            <a:noFill/>
            <a:ln w="9525">
              <a:solidFill>
                <a:srgbClr val="FF0000"/>
              </a:solidFill>
              <a:round/>
              <a:headEnd/>
              <a:tailEnd type="triangle" w="med" len="med"/>
            </a:ln>
          </xdr:spPr>
        </xdr:sp>
        <xdr:sp macro="" textlink="">
          <xdr:nvSpPr>
            <xdr:cNvPr id="1305" name="Text Box 281"/>
            <xdr:cNvSpPr txBox="1">
              <a:spLocks noChangeArrowheads="1"/>
            </xdr:cNvSpPr>
          </xdr:nvSpPr>
          <xdr:spPr bwMode="auto">
            <a:xfrm>
              <a:off x="1076" y="6181"/>
              <a:ext cx="89" cy="22"/>
            </a:xfrm>
            <a:prstGeom prst="rect">
              <a:avLst/>
            </a:prstGeom>
            <a:solidFill>
              <a:srgbClr val="3333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H</a:t>
              </a:r>
              <a:r>
                <a:rPr lang="en-US" sz="1000" b="0" i="0" strike="noStrike" baseline="-25000">
                  <a:solidFill>
                    <a:srgbClr val="FFFF99"/>
                  </a:solidFill>
                  <a:latin typeface="Arial"/>
                  <a:cs typeface="Arial"/>
                </a:rPr>
                <a:t>2</a:t>
              </a:r>
              <a:r>
                <a:rPr lang="en-US" sz="1000" b="0" i="0" strike="noStrike">
                  <a:solidFill>
                    <a:srgbClr val="FFFF99"/>
                  </a:solidFill>
                  <a:latin typeface="Arial"/>
                  <a:cs typeface="Arial"/>
                </a:rPr>
                <a:t>SO</a:t>
              </a:r>
              <a:r>
                <a:rPr lang="en-US" sz="1000" b="0" i="0" strike="noStrike" baseline="-25000">
                  <a:solidFill>
                    <a:srgbClr val="FFFF99"/>
                  </a:solidFill>
                  <a:latin typeface="Arial"/>
                  <a:cs typeface="Arial"/>
                </a:rPr>
                <a:t>4</a:t>
              </a:r>
              <a:r>
                <a:rPr lang="en-US" sz="1000" b="0" i="0" strike="noStrike">
                  <a:solidFill>
                    <a:srgbClr val="FFFF99"/>
                  </a:solidFill>
                  <a:latin typeface="Arial"/>
                  <a:cs typeface="Arial"/>
                </a:rPr>
                <a:t>, 140</a:t>
              </a:r>
              <a:r>
                <a:rPr lang="en-US" sz="1000" b="0" i="0" strike="noStrike" baseline="30000">
                  <a:solidFill>
                    <a:srgbClr val="FFFF99"/>
                  </a:solidFill>
                  <a:latin typeface="Arial"/>
                  <a:cs typeface="Arial"/>
                </a:rPr>
                <a:t>o</a:t>
              </a:r>
              <a:r>
                <a:rPr lang="en-US" sz="1000" b="0" i="0" strike="noStrike">
                  <a:solidFill>
                    <a:srgbClr val="FFFF99"/>
                  </a:solidFill>
                  <a:latin typeface="Arial"/>
                  <a:cs typeface="Arial"/>
                </a:rPr>
                <a:t>C</a:t>
              </a:r>
            </a:p>
          </xdr:txBody>
        </xdr:sp>
      </xdr:grpSp>
      <xdr:sp macro="" textlink="">
        <xdr:nvSpPr>
          <xdr:cNvPr id="1307" name="Line 283"/>
          <xdr:cNvSpPr>
            <a:spLocks noChangeShapeType="1"/>
          </xdr:cNvSpPr>
        </xdr:nvSpPr>
        <xdr:spPr bwMode="auto">
          <a:xfrm flipH="1" flipV="1">
            <a:off x="158" y="7276"/>
            <a:ext cx="51" cy="51"/>
          </a:xfrm>
          <a:prstGeom prst="line">
            <a:avLst/>
          </a:prstGeom>
          <a:noFill/>
          <a:ln w="12700">
            <a:solidFill>
              <a:srgbClr val="FF0000"/>
            </a:solidFill>
            <a:round/>
            <a:headEnd/>
            <a:tailEnd/>
          </a:ln>
        </xdr:spPr>
      </xdr:sp>
    </xdr:grpSp>
    <xdr:clientData/>
  </xdr:twoCellAnchor>
  <xdr:twoCellAnchor>
    <xdr:from>
      <xdr:col>7</xdr:col>
      <xdr:colOff>238125</xdr:colOff>
      <xdr:row>453</xdr:row>
      <xdr:rowOff>57150</xdr:rowOff>
    </xdr:from>
    <xdr:to>
      <xdr:col>7</xdr:col>
      <xdr:colOff>571500</xdr:colOff>
      <xdr:row>454</xdr:row>
      <xdr:rowOff>104775</xdr:rowOff>
    </xdr:to>
    <xdr:grpSp>
      <xdr:nvGrpSpPr>
        <xdr:cNvPr id="1321" name="Group 297"/>
        <xdr:cNvGrpSpPr>
          <a:grpSpLocks/>
        </xdr:cNvGrpSpPr>
      </xdr:nvGrpSpPr>
      <xdr:grpSpPr bwMode="auto">
        <a:xfrm>
          <a:off x="4689475" y="70770750"/>
          <a:ext cx="333375" cy="206375"/>
          <a:chOff x="470" y="7276"/>
          <a:chExt cx="35" cy="22"/>
        </a:xfrm>
      </xdr:grpSpPr>
      <xdr:sp macro="" textlink="">
        <xdr:nvSpPr>
          <xdr:cNvPr id="1308" name="Line 284"/>
          <xdr:cNvSpPr>
            <a:spLocks noChangeShapeType="1"/>
          </xdr:cNvSpPr>
        </xdr:nvSpPr>
        <xdr:spPr bwMode="auto">
          <a:xfrm>
            <a:off x="470" y="7277"/>
            <a:ext cx="0" cy="21"/>
          </a:xfrm>
          <a:prstGeom prst="line">
            <a:avLst/>
          </a:prstGeom>
          <a:noFill/>
          <a:ln w="9525">
            <a:solidFill>
              <a:srgbClr val="FF0000"/>
            </a:solidFill>
            <a:round/>
            <a:headEnd/>
            <a:tailEnd type="triangle" w="med" len="med"/>
          </a:ln>
        </xdr:spPr>
      </xdr:sp>
      <xdr:sp macro="" textlink="">
        <xdr:nvSpPr>
          <xdr:cNvPr id="1309" name="Text Box 285"/>
          <xdr:cNvSpPr txBox="1">
            <a:spLocks noChangeArrowheads="1"/>
          </xdr:cNvSpPr>
        </xdr:nvSpPr>
        <xdr:spPr bwMode="auto">
          <a:xfrm>
            <a:off x="476" y="7276"/>
            <a:ext cx="29" cy="21"/>
          </a:xfrm>
          <a:prstGeom prst="rect">
            <a:avLst/>
          </a:prstGeom>
          <a:solidFill>
            <a:srgbClr val="3333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IOI</a:t>
            </a:r>
            <a:r>
              <a:rPr lang="en-US" sz="1100" b="0" i="0" strike="noStrike">
                <a:solidFill>
                  <a:srgbClr val="FF0000"/>
                </a:solidFill>
                <a:latin typeface="Arial"/>
                <a:cs typeface="Arial"/>
              </a:rPr>
              <a:t>*</a:t>
            </a:r>
          </a:p>
        </xdr:txBody>
      </xdr:sp>
    </xdr:grpSp>
    <xdr:clientData/>
  </xdr:twoCellAnchor>
  <xdr:oneCellAnchor>
    <xdr:from>
      <xdr:col>1</xdr:col>
      <xdr:colOff>200025</xdr:colOff>
      <xdr:row>462</xdr:row>
      <xdr:rowOff>38100</xdr:rowOff>
    </xdr:from>
    <xdr:ext cx="76200" cy="200025"/>
    <xdr:sp macro="" textlink="">
      <xdr:nvSpPr>
        <xdr:cNvPr id="1312" name="Text Box 288"/>
        <xdr:cNvSpPr txBox="1">
          <a:spLocks noChangeArrowheads="1"/>
        </xdr:cNvSpPr>
      </xdr:nvSpPr>
      <xdr:spPr bwMode="auto">
        <a:xfrm>
          <a:off x="866775" y="70980300"/>
          <a:ext cx="76200" cy="200025"/>
        </a:xfrm>
        <a:prstGeom prst="rect">
          <a:avLst/>
        </a:prstGeom>
        <a:noFill/>
        <a:ln w="9525">
          <a:noFill/>
          <a:miter lim="800000"/>
          <a:headEnd/>
          <a:tailEnd/>
        </a:ln>
      </xdr:spPr>
    </xdr:sp>
    <xdr:clientData/>
  </xdr:oneCellAnchor>
  <xdr:oneCellAnchor>
    <xdr:from>
      <xdr:col>1</xdr:col>
      <xdr:colOff>200025</xdr:colOff>
      <xdr:row>466</xdr:row>
      <xdr:rowOff>38100</xdr:rowOff>
    </xdr:from>
    <xdr:ext cx="76200" cy="200025"/>
    <xdr:sp macro="" textlink="">
      <xdr:nvSpPr>
        <xdr:cNvPr id="1314" name="Text Box 290"/>
        <xdr:cNvSpPr txBox="1">
          <a:spLocks noChangeArrowheads="1"/>
        </xdr:cNvSpPr>
      </xdr:nvSpPr>
      <xdr:spPr bwMode="auto">
        <a:xfrm>
          <a:off x="866775" y="71608950"/>
          <a:ext cx="76200" cy="200025"/>
        </a:xfrm>
        <a:prstGeom prst="rect">
          <a:avLst/>
        </a:prstGeom>
        <a:noFill/>
        <a:ln w="9525">
          <a:noFill/>
          <a:miter lim="800000"/>
          <a:headEnd/>
          <a:tailEnd/>
        </a:ln>
      </xdr:spPr>
    </xdr:sp>
    <xdr:clientData/>
  </xdr:oneCellAnchor>
  <xdr:oneCellAnchor>
    <xdr:from>
      <xdr:col>1</xdr:col>
      <xdr:colOff>200025</xdr:colOff>
      <xdr:row>470</xdr:row>
      <xdr:rowOff>38100</xdr:rowOff>
    </xdr:from>
    <xdr:ext cx="76200" cy="200025"/>
    <xdr:sp macro="" textlink="">
      <xdr:nvSpPr>
        <xdr:cNvPr id="1316" name="Text Box 292"/>
        <xdr:cNvSpPr txBox="1">
          <a:spLocks noChangeArrowheads="1"/>
        </xdr:cNvSpPr>
      </xdr:nvSpPr>
      <xdr:spPr bwMode="auto">
        <a:xfrm>
          <a:off x="866775" y="72237600"/>
          <a:ext cx="76200" cy="200025"/>
        </a:xfrm>
        <a:prstGeom prst="rect">
          <a:avLst/>
        </a:prstGeom>
        <a:noFill/>
        <a:ln w="9525">
          <a:noFill/>
          <a:miter lim="800000"/>
          <a:headEnd/>
          <a:tailEnd/>
        </a:ln>
      </xdr:spPr>
    </xdr:sp>
    <xdr:clientData/>
  </xdr:oneCellAnchor>
  <xdr:twoCellAnchor>
    <xdr:from>
      <xdr:col>3</xdr:col>
      <xdr:colOff>95250</xdr:colOff>
      <xdr:row>502</xdr:row>
      <xdr:rowOff>57150</xdr:rowOff>
    </xdr:from>
    <xdr:to>
      <xdr:col>4</xdr:col>
      <xdr:colOff>523875</xdr:colOff>
      <xdr:row>502</xdr:row>
      <xdr:rowOff>57150</xdr:rowOff>
    </xdr:to>
    <xdr:sp macro="" textlink="">
      <xdr:nvSpPr>
        <xdr:cNvPr id="1323" name="Line 299"/>
        <xdr:cNvSpPr>
          <a:spLocks noChangeShapeType="1"/>
        </xdr:cNvSpPr>
      </xdr:nvSpPr>
      <xdr:spPr bwMode="auto">
        <a:xfrm>
          <a:off x="1981200" y="76752450"/>
          <a:ext cx="1038225" cy="0"/>
        </a:xfrm>
        <a:prstGeom prst="line">
          <a:avLst/>
        </a:prstGeom>
        <a:noFill/>
        <a:ln w="9525">
          <a:solidFill>
            <a:srgbClr val="FF0000"/>
          </a:solidFill>
          <a:round/>
          <a:headEnd/>
          <a:tailEnd type="triangle" w="med" len="med"/>
        </a:ln>
      </xdr:spPr>
    </xdr:sp>
    <xdr:clientData/>
  </xdr:twoCellAnchor>
  <xdr:twoCellAnchor>
    <xdr:from>
      <xdr:col>3</xdr:col>
      <xdr:colOff>123825</xdr:colOff>
      <xdr:row>502</xdr:row>
      <xdr:rowOff>66675</xdr:rowOff>
    </xdr:from>
    <xdr:to>
      <xdr:col>4</xdr:col>
      <xdr:colOff>409575</xdr:colOff>
      <xdr:row>503</xdr:row>
      <xdr:rowOff>114300</xdr:rowOff>
    </xdr:to>
    <xdr:sp macro="" textlink="">
      <xdr:nvSpPr>
        <xdr:cNvPr id="1324" name="Text Box 300"/>
        <xdr:cNvSpPr txBox="1">
          <a:spLocks noChangeArrowheads="1"/>
        </xdr:cNvSpPr>
      </xdr:nvSpPr>
      <xdr:spPr bwMode="auto">
        <a:xfrm>
          <a:off x="2009775" y="76761975"/>
          <a:ext cx="895350" cy="209550"/>
        </a:xfrm>
        <a:prstGeom prst="rect">
          <a:avLst/>
        </a:prstGeom>
        <a:solidFill>
          <a:srgbClr val="3333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H</a:t>
          </a:r>
          <a:r>
            <a:rPr lang="en-US" sz="1000" b="0" i="0" strike="noStrike" baseline="-25000">
              <a:solidFill>
                <a:srgbClr val="FFFF99"/>
              </a:solidFill>
              <a:latin typeface="Arial"/>
              <a:cs typeface="Arial"/>
            </a:rPr>
            <a:t>2</a:t>
          </a:r>
          <a:r>
            <a:rPr lang="en-US" sz="1000" b="0" i="0" strike="noStrike">
              <a:solidFill>
                <a:srgbClr val="FFFF99"/>
              </a:solidFill>
              <a:latin typeface="Arial"/>
              <a:cs typeface="Arial"/>
            </a:rPr>
            <a:t>SO</a:t>
          </a:r>
          <a:r>
            <a:rPr lang="en-US" sz="1000" b="0" i="0" strike="noStrike" baseline="-25000">
              <a:solidFill>
                <a:srgbClr val="FFFF99"/>
              </a:solidFill>
              <a:latin typeface="Arial"/>
              <a:cs typeface="Arial"/>
            </a:rPr>
            <a:t>4</a:t>
          </a:r>
          <a:r>
            <a:rPr lang="en-US" sz="1000" b="0" i="0" strike="noStrike">
              <a:solidFill>
                <a:srgbClr val="FFFF99"/>
              </a:solidFill>
              <a:latin typeface="Arial"/>
              <a:cs typeface="Arial"/>
            </a:rPr>
            <a:t>, HgSO</a:t>
          </a:r>
          <a:r>
            <a:rPr lang="en-US" sz="1000" b="0" i="0" strike="noStrike" baseline="-25000">
              <a:solidFill>
                <a:srgbClr val="FFFF99"/>
              </a:solidFill>
              <a:latin typeface="Arial"/>
              <a:cs typeface="Arial"/>
            </a:rPr>
            <a:t>4</a:t>
          </a:r>
        </a:p>
      </xdr:txBody>
    </xdr:sp>
    <xdr:clientData/>
  </xdr:twoCellAnchor>
  <xdr:twoCellAnchor>
    <xdr:from>
      <xdr:col>6</xdr:col>
      <xdr:colOff>85725</xdr:colOff>
      <xdr:row>501</xdr:row>
      <xdr:rowOff>57150</xdr:rowOff>
    </xdr:from>
    <xdr:to>
      <xdr:col>6</xdr:col>
      <xdr:colOff>428625</xdr:colOff>
      <xdr:row>502</xdr:row>
      <xdr:rowOff>66675</xdr:rowOff>
    </xdr:to>
    <xdr:grpSp>
      <xdr:nvGrpSpPr>
        <xdr:cNvPr id="1330" name="Group 306"/>
        <xdr:cNvGrpSpPr>
          <a:grpSpLocks/>
        </xdr:cNvGrpSpPr>
      </xdr:nvGrpSpPr>
      <xdr:grpSpPr bwMode="auto">
        <a:xfrm>
          <a:off x="3990975" y="77889100"/>
          <a:ext cx="342900" cy="168275"/>
          <a:chOff x="399" y="8018"/>
          <a:chExt cx="36" cy="18"/>
        </a:xfrm>
      </xdr:grpSpPr>
      <xdr:sp macro="" textlink="">
        <xdr:nvSpPr>
          <xdr:cNvPr id="1326" name="Text Box 302"/>
          <xdr:cNvSpPr txBox="1">
            <a:spLocks noChangeArrowheads="1"/>
          </xdr:cNvSpPr>
        </xdr:nvSpPr>
        <xdr:spPr bwMode="auto">
          <a:xfrm>
            <a:off x="403" y="8018"/>
            <a:ext cx="25" cy="18"/>
          </a:xfrm>
          <a:prstGeom prst="rect">
            <a:avLst/>
          </a:prstGeom>
          <a:solidFill>
            <a:srgbClr val="3333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IOI</a:t>
            </a:r>
          </a:p>
        </xdr:txBody>
      </xdr:sp>
      <xdr:sp macro="" textlink="">
        <xdr:nvSpPr>
          <xdr:cNvPr id="1327" name="Line 303"/>
          <xdr:cNvSpPr>
            <a:spLocks noChangeShapeType="1"/>
          </xdr:cNvSpPr>
        </xdr:nvSpPr>
        <xdr:spPr bwMode="auto">
          <a:xfrm>
            <a:off x="399" y="8036"/>
            <a:ext cx="36" cy="0"/>
          </a:xfrm>
          <a:prstGeom prst="line">
            <a:avLst/>
          </a:prstGeom>
          <a:noFill/>
          <a:ln w="9525">
            <a:solidFill>
              <a:srgbClr val="FF0000"/>
            </a:solidFill>
            <a:round/>
            <a:headEnd/>
            <a:tailEnd type="triangle" w="med" len="med"/>
          </a:ln>
        </xdr:spPr>
      </xdr:sp>
    </xdr:grpSp>
    <xdr:clientData/>
  </xdr:twoCellAnchor>
  <xdr:twoCellAnchor>
    <xdr:from>
      <xdr:col>5</xdr:col>
      <xdr:colOff>238125</xdr:colOff>
      <xdr:row>503</xdr:row>
      <xdr:rowOff>76200</xdr:rowOff>
    </xdr:from>
    <xdr:to>
      <xdr:col>5</xdr:col>
      <xdr:colOff>504825</xdr:colOff>
      <xdr:row>505</xdr:row>
      <xdr:rowOff>57150</xdr:rowOff>
    </xdr:to>
    <xdr:grpSp>
      <xdr:nvGrpSpPr>
        <xdr:cNvPr id="1332" name="Group 308"/>
        <xdr:cNvGrpSpPr>
          <a:grpSpLocks/>
        </xdr:cNvGrpSpPr>
      </xdr:nvGrpSpPr>
      <xdr:grpSpPr bwMode="auto">
        <a:xfrm>
          <a:off x="3502025" y="78225650"/>
          <a:ext cx="266700" cy="298450"/>
          <a:chOff x="352" y="8052"/>
          <a:chExt cx="28" cy="32"/>
        </a:xfrm>
      </xdr:grpSpPr>
      <xdr:sp macro="" textlink="">
        <xdr:nvSpPr>
          <xdr:cNvPr id="1329" name="Text Box 305"/>
          <xdr:cNvSpPr txBox="1">
            <a:spLocks noChangeArrowheads="1"/>
          </xdr:cNvSpPr>
        </xdr:nvSpPr>
        <xdr:spPr bwMode="auto">
          <a:xfrm>
            <a:off x="355" y="8063"/>
            <a:ext cx="25" cy="18"/>
          </a:xfrm>
          <a:prstGeom prst="rect">
            <a:avLst/>
          </a:prstGeom>
          <a:solidFill>
            <a:srgbClr val="3333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IOI</a:t>
            </a:r>
          </a:p>
        </xdr:txBody>
      </xdr:sp>
      <xdr:sp macro="" textlink="">
        <xdr:nvSpPr>
          <xdr:cNvPr id="1331" name="Line 307"/>
          <xdr:cNvSpPr>
            <a:spLocks noChangeShapeType="1"/>
          </xdr:cNvSpPr>
        </xdr:nvSpPr>
        <xdr:spPr bwMode="auto">
          <a:xfrm flipV="1">
            <a:off x="352" y="8052"/>
            <a:ext cx="0" cy="32"/>
          </a:xfrm>
          <a:prstGeom prst="line">
            <a:avLst/>
          </a:prstGeom>
          <a:noFill/>
          <a:ln w="9525">
            <a:solidFill>
              <a:srgbClr val="FF0000"/>
            </a:solidFill>
            <a:round/>
            <a:headEnd/>
            <a:tailEnd type="triangle" w="med" len="med"/>
          </a:ln>
        </xdr:spPr>
      </xdr:sp>
    </xdr:grpSp>
    <xdr:clientData/>
  </xdr:twoCellAnchor>
  <xdr:twoCellAnchor>
    <xdr:from>
      <xdr:col>6</xdr:col>
      <xdr:colOff>95250</xdr:colOff>
      <xdr:row>506</xdr:row>
      <xdr:rowOff>19050</xdr:rowOff>
    </xdr:from>
    <xdr:to>
      <xdr:col>6</xdr:col>
      <xdr:colOff>419100</xdr:colOff>
      <xdr:row>507</xdr:row>
      <xdr:rowOff>57150</xdr:rowOff>
    </xdr:to>
    <xdr:grpSp>
      <xdr:nvGrpSpPr>
        <xdr:cNvPr id="1363" name="Group 339"/>
        <xdr:cNvGrpSpPr>
          <a:grpSpLocks/>
        </xdr:cNvGrpSpPr>
      </xdr:nvGrpSpPr>
      <xdr:grpSpPr bwMode="auto">
        <a:xfrm>
          <a:off x="4000500" y="78644750"/>
          <a:ext cx="323850" cy="196850"/>
          <a:chOff x="400" y="8099"/>
          <a:chExt cx="34" cy="21"/>
        </a:xfrm>
      </xdr:grpSpPr>
      <xdr:sp macro="" textlink="">
        <xdr:nvSpPr>
          <xdr:cNvPr id="1333" name="Text Box 309"/>
          <xdr:cNvSpPr txBox="1">
            <a:spLocks noChangeArrowheads="1"/>
          </xdr:cNvSpPr>
        </xdr:nvSpPr>
        <xdr:spPr bwMode="auto">
          <a:xfrm>
            <a:off x="407" y="8099"/>
            <a:ext cx="25" cy="21"/>
          </a:xfrm>
          <a:prstGeom prst="rect">
            <a:avLst/>
          </a:prstGeom>
          <a:solidFill>
            <a:srgbClr val="333300"/>
          </a:solidFill>
          <a:ln w="9525">
            <a:noFill/>
            <a:miter lim="800000"/>
            <a:headEnd/>
            <a:tailEnd/>
          </a:ln>
        </xdr:spPr>
        <xdr:txBody>
          <a:bodyPr vertOverflow="clip" wrap="square" lIns="27432" tIns="22860" rIns="0" bIns="0" anchor="t" upright="1"/>
          <a:lstStyle/>
          <a:p>
            <a:pPr algn="l" rtl="0">
              <a:defRPr sz="1000"/>
            </a:pPr>
            <a:r>
              <a:rPr lang="el-GR" sz="1000" b="0" i="0" strike="noStrike">
                <a:solidFill>
                  <a:srgbClr val="FFFF99"/>
                </a:solidFill>
                <a:latin typeface="Arial"/>
                <a:cs typeface="Arial"/>
              </a:rPr>
              <a:t>Γ</a:t>
            </a:r>
          </a:p>
        </xdr:txBody>
      </xdr:sp>
      <xdr:sp macro="" textlink="">
        <xdr:nvSpPr>
          <xdr:cNvPr id="1336" name="Line 312"/>
          <xdr:cNvSpPr>
            <a:spLocks noChangeShapeType="1"/>
          </xdr:cNvSpPr>
        </xdr:nvSpPr>
        <xdr:spPr bwMode="auto">
          <a:xfrm>
            <a:off x="400" y="8120"/>
            <a:ext cx="34" cy="0"/>
          </a:xfrm>
          <a:prstGeom prst="line">
            <a:avLst/>
          </a:prstGeom>
          <a:noFill/>
          <a:ln w="9525">
            <a:solidFill>
              <a:srgbClr val="FF0000"/>
            </a:solidFill>
            <a:round/>
            <a:headEnd/>
            <a:tailEnd type="triangle" w="med" len="med"/>
          </a:ln>
        </xdr:spPr>
      </xdr:sp>
    </xdr:grpSp>
    <xdr:clientData/>
  </xdr:twoCellAnchor>
  <xdr:twoCellAnchor>
    <xdr:from>
      <xdr:col>3</xdr:col>
      <xdr:colOff>85725</xdr:colOff>
      <xdr:row>506</xdr:row>
      <xdr:rowOff>0</xdr:rowOff>
    </xdr:from>
    <xdr:to>
      <xdr:col>4</xdr:col>
      <xdr:colOff>514350</xdr:colOff>
      <xdr:row>507</xdr:row>
      <xdr:rowOff>47625</xdr:rowOff>
    </xdr:to>
    <xdr:grpSp>
      <xdr:nvGrpSpPr>
        <xdr:cNvPr id="1362" name="Group 338"/>
        <xdr:cNvGrpSpPr>
          <a:grpSpLocks/>
        </xdr:cNvGrpSpPr>
      </xdr:nvGrpSpPr>
      <xdr:grpSpPr bwMode="auto">
        <a:xfrm>
          <a:off x="2066925" y="78625700"/>
          <a:ext cx="1069975" cy="206375"/>
          <a:chOff x="207" y="8097"/>
          <a:chExt cx="109" cy="22"/>
        </a:xfrm>
      </xdr:grpSpPr>
      <xdr:sp macro="" textlink="">
        <xdr:nvSpPr>
          <xdr:cNvPr id="1338" name="Line 314"/>
          <xdr:cNvSpPr>
            <a:spLocks noChangeShapeType="1"/>
          </xdr:cNvSpPr>
        </xdr:nvSpPr>
        <xdr:spPr bwMode="auto">
          <a:xfrm flipH="1">
            <a:off x="207" y="8119"/>
            <a:ext cx="109" cy="0"/>
          </a:xfrm>
          <a:prstGeom prst="line">
            <a:avLst/>
          </a:prstGeom>
          <a:noFill/>
          <a:ln w="9525">
            <a:solidFill>
              <a:srgbClr val="FF0000"/>
            </a:solidFill>
            <a:round/>
            <a:headEnd/>
            <a:tailEnd type="triangle" w="med" len="med"/>
          </a:ln>
        </xdr:spPr>
      </xdr:sp>
      <xdr:sp macro="" textlink="">
        <xdr:nvSpPr>
          <xdr:cNvPr id="1339" name="Text Box 315"/>
          <xdr:cNvSpPr txBox="1">
            <a:spLocks noChangeArrowheads="1"/>
          </xdr:cNvSpPr>
        </xdr:nvSpPr>
        <xdr:spPr bwMode="auto">
          <a:xfrm>
            <a:off x="221" y="8097"/>
            <a:ext cx="89" cy="22"/>
          </a:xfrm>
          <a:prstGeom prst="rect">
            <a:avLst/>
          </a:prstGeom>
          <a:solidFill>
            <a:srgbClr val="3333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H</a:t>
            </a:r>
            <a:r>
              <a:rPr lang="en-US" sz="1000" b="0" i="0" strike="noStrike" baseline="-25000">
                <a:solidFill>
                  <a:srgbClr val="FFFF99"/>
                </a:solidFill>
                <a:latin typeface="Arial"/>
                <a:cs typeface="Arial"/>
              </a:rPr>
              <a:t>2</a:t>
            </a:r>
            <a:r>
              <a:rPr lang="en-US" sz="1000" b="0" i="0" strike="noStrike">
                <a:solidFill>
                  <a:srgbClr val="FFFF99"/>
                </a:solidFill>
                <a:latin typeface="Arial"/>
                <a:cs typeface="Arial"/>
              </a:rPr>
              <a:t>SO</a:t>
            </a:r>
            <a:r>
              <a:rPr lang="en-US" sz="1000" b="0" i="0" strike="noStrike" baseline="-25000">
                <a:solidFill>
                  <a:srgbClr val="FFFF99"/>
                </a:solidFill>
                <a:latin typeface="Arial"/>
                <a:cs typeface="Arial"/>
              </a:rPr>
              <a:t>4</a:t>
            </a:r>
            <a:r>
              <a:rPr lang="en-US" sz="1000" b="0" i="0" strike="noStrike">
                <a:solidFill>
                  <a:srgbClr val="FFFF99"/>
                </a:solidFill>
                <a:latin typeface="Arial"/>
                <a:cs typeface="Arial"/>
              </a:rPr>
              <a:t>, 140</a:t>
            </a:r>
            <a:r>
              <a:rPr lang="en-US" sz="1000" b="0" i="0" strike="noStrike" baseline="30000">
                <a:solidFill>
                  <a:srgbClr val="FFFF99"/>
                </a:solidFill>
                <a:latin typeface="Arial"/>
                <a:cs typeface="Arial"/>
              </a:rPr>
              <a:t>o</a:t>
            </a:r>
            <a:r>
              <a:rPr lang="en-US" sz="1000" b="0" i="0" strike="noStrike">
                <a:solidFill>
                  <a:srgbClr val="FFFF99"/>
                </a:solidFill>
                <a:latin typeface="Arial"/>
                <a:cs typeface="Arial"/>
              </a:rPr>
              <a:t>C</a:t>
            </a:r>
          </a:p>
        </xdr:txBody>
      </xdr:sp>
    </xdr:grpSp>
    <xdr:clientData/>
  </xdr:twoCellAnchor>
  <xdr:oneCellAnchor>
    <xdr:from>
      <xdr:col>1</xdr:col>
      <xdr:colOff>200025</xdr:colOff>
      <xdr:row>509</xdr:row>
      <xdr:rowOff>38100</xdr:rowOff>
    </xdr:from>
    <xdr:ext cx="76200" cy="200025"/>
    <xdr:sp macro="" textlink="">
      <xdr:nvSpPr>
        <xdr:cNvPr id="1340" name="Text Box 316"/>
        <xdr:cNvSpPr txBox="1">
          <a:spLocks noChangeArrowheads="1"/>
        </xdr:cNvSpPr>
      </xdr:nvSpPr>
      <xdr:spPr bwMode="auto">
        <a:xfrm>
          <a:off x="866775" y="77866875"/>
          <a:ext cx="76200" cy="200025"/>
        </a:xfrm>
        <a:prstGeom prst="rect">
          <a:avLst/>
        </a:prstGeom>
        <a:noFill/>
        <a:ln w="9525">
          <a:noFill/>
          <a:miter lim="800000"/>
          <a:headEnd/>
          <a:tailEnd/>
        </a:ln>
      </xdr:spPr>
    </xdr:sp>
    <xdr:clientData/>
  </xdr:oneCellAnchor>
  <xdr:oneCellAnchor>
    <xdr:from>
      <xdr:col>1</xdr:col>
      <xdr:colOff>200025</xdr:colOff>
      <xdr:row>525</xdr:row>
      <xdr:rowOff>38100</xdr:rowOff>
    </xdr:from>
    <xdr:ext cx="76200" cy="200025"/>
    <xdr:sp macro="" textlink="">
      <xdr:nvSpPr>
        <xdr:cNvPr id="1342" name="Text Box 318"/>
        <xdr:cNvSpPr txBox="1">
          <a:spLocks noChangeArrowheads="1"/>
        </xdr:cNvSpPr>
      </xdr:nvSpPr>
      <xdr:spPr bwMode="auto">
        <a:xfrm>
          <a:off x="866775" y="80067150"/>
          <a:ext cx="76200" cy="200025"/>
        </a:xfrm>
        <a:prstGeom prst="rect">
          <a:avLst/>
        </a:prstGeom>
        <a:noFill/>
        <a:ln w="9525">
          <a:noFill/>
          <a:miter lim="800000"/>
          <a:headEnd/>
          <a:tailEnd/>
        </a:ln>
      </xdr:spPr>
    </xdr:sp>
    <xdr:clientData/>
  </xdr:oneCellAnchor>
  <xdr:oneCellAnchor>
    <xdr:from>
      <xdr:col>1</xdr:col>
      <xdr:colOff>200025</xdr:colOff>
      <xdr:row>532</xdr:row>
      <xdr:rowOff>38100</xdr:rowOff>
    </xdr:from>
    <xdr:ext cx="76200" cy="200025"/>
    <xdr:sp macro="" textlink="">
      <xdr:nvSpPr>
        <xdr:cNvPr id="1344" name="Text Box 320"/>
        <xdr:cNvSpPr txBox="1">
          <a:spLocks noChangeArrowheads="1"/>
        </xdr:cNvSpPr>
      </xdr:nvSpPr>
      <xdr:spPr bwMode="auto">
        <a:xfrm>
          <a:off x="866775" y="81124425"/>
          <a:ext cx="76200" cy="200025"/>
        </a:xfrm>
        <a:prstGeom prst="rect">
          <a:avLst/>
        </a:prstGeom>
        <a:noFill/>
        <a:ln w="9525">
          <a:noFill/>
          <a:miter lim="800000"/>
          <a:headEnd/>
          <a:tailEnd/>
        </a:ln>
      </xdr:spPr>
    </xdr:sp>
    <xdr:clientData/>
  </xdr:oneCellAnchor>
  <xdr:twoCellAnchor>
    <xdr:from>
      <xdr:col>6</xdr:col>
      <xdr:colOff>85725</xdr:colOff>
      <xdr:row>542</xdr:row>
      <xdr:rowOff>64074</xdr:rowOff>
    </xdr:from>
    <xdr:to>
      <xdr:col>6</xdr:col>
      <xdr:colOff>428625</xdr:colOff>
      <xdr:row>543</xdr:row>
      <xdr:rowOff>78156</xdr:rowOff>
    </xdr:to>
    <xdr:grpSp>
      <xdr:nvGrpSpPr>
        <xdr:cNvPr id="1376" name="Group 352"/>
        <xdr:cNvGrpSpPr>
          <a:grpSpLocks/>
        </xdr:cNvGrpSpPr>
      </xdr:nvGrpSpPr>
      <xdr:grpSpPr bwMode="auto">
        <a:xfrm>
          <a:off x="3990975" y="83826924"/>
          <a:ext cx="342900" cy="204582"/>
          <a:chOff x="399" y="8647"/>
          <a:chExt cx="36" cy="19"/>
        </a:xfrm>
      </xdr:grpSpPr>
      <xdr:sp macro="" textlink="">
        <xdr:nvSpPr>
          <xdr:cNvPr id="1353" name="Text Box 329"/>
          <xdr:cNvSpPr txBox="1">
            <a:spLocks noChangeArrowheads="1"/>
          </xdr:cNvSpPr>
        </xdr:nvSpPr>
        <xdr:spPr bwMode="auto">
          <a:xfrm>
            <a:off x="402" y="8647"/>
            <a:ext cx="30" cy="19"/>
          </a:xfrm>
          <a:prstGeom prst="rect">
            <a:avLst/>
          </a:prstGeom>
          <a:solidFill>
            <a:srgbClr val="3333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HCl</a:t>
            </a:r>
          </a:p>
        </xdr:txBody>
      </xdr:sp>
      <xdr:sp macro="" textlink="">
        <xdr:nvSpPr>
          <xdr:cNvPr id="1354" name="Line 330"/>
          <xdr:cNvSpPr>
            <a:spLocks noChangeShapeType="1"/>
          </xdr:cNvSpPr>
        </xdr:nvSpPr>
        <xdr:spPr bwMode="auto">
          <a:xfrm>
            <a:off x="399" y="8664"/>
            <a:ext cx="36" cy="0"/>
          </a:xfrm>
          <a:prstGeom prst="line">
            <a:avLst/>
          </a:prstGeom>
          <a:noFill/>
          <a:ln w="9525">
            <a:solidFill>
              <a:srgbClr val="FF0000"/>
            </a:solidFill>
            <a:round/>
            <a:headEnd/>
            <a:tailEnd type="triangle" w="med" len="med"/>
          </a:ln>
        </xdr:spPr>
      </xdr:sp>
    </xdr:grpSp>
    <xdr:clientData/>
  </xdr:twoCellAnchor>
  <xdr:twoCellAnchor>
    <xdr:from>
      <xdr:col>5</xdr:col>
      <xdr:colOff>247650</xdr:colOff>
      <xdr:row>544</xdr:row>
      <xdr:rowOff>76200</xdr:rowOff>
    </xdr:from>
    <xdr:to>
      <xdr:col>8</xdr:col>
      <xdr:colOff>485775</xdr:colOff>
      <xdr:row>546</xdr:row>
      <xdr:rowOff>57150</xdr:rowOff>
    </xdr:to>
    <xdr:grpSp>
      <xdr:nvGrpSpPr>
        <xdr:cNvPr id="1374" name="Group 350"/>
        <xdr:cNvGrpSpPr>
          <a:grpSpLocks/>
        </xdr:cNvGrpSpPr>
      </xdr:nvGrpSpPr>
      <xdr:grpSpPr bwMode="auto">
        <a:xfrm>
          <a:off x="3511550" y="84220050"/>
          <a:ext cx="2124075" cy="298450"/>
          <a:chOff x="352" y="8683"/>
          <a:chExt cx="177" cy="32"/>
        </a:xfrm>
      </xdr:grpSpPr>
      <xdr:sp macro="" textlink="">
        <xdr:nvSpPr>
          <xdr:cNvPr id="1356" name="Text Box 332"/>
          <xdr:cNvSpPr txBox="1">
            <a:spLocks noChangeArrowheads="1"/>
          </xdr:cNvSpPr>
        </xdr:nvSpPr>
        <xdr:spPr bwMode="auto">
          <a:xfrm>
            <a:off x="355" y="8692"/>
            <a:ext cx="174" cy="22"/>
          </a:xfrm>
          <a:prstGeom prst="rect">
            <a:avLst/>
          </a:prstGeom>
          <a:solidFill>
            <a:srgbClr val="3333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H</a:t>
            </a:r>
            <a:r>
              <a:rPr lang="en-US" sz="1000" b="0" i="0" strike="noStrike" baseline="-25000">
                <a:solidFill>
                  <a:srgbClr val="FFFF99"/>
                </a:solidFill>
                <a:latin typeface="Arial"/>
                <a:cs typeface="Arial"/>
              </a:rPr>
              <a:t>2</a:t>
            </a:r>
            <a:r>
              <a:rPr lang="en-US" sz="1000" b="0" i="0" strike="noStrike">
                <a:solidFill>
                  <a:srgbClr val="FFFF99"/>
                </a:solidFill>
                <a:latin typeface="Arial"/>
                <a:cs typeface="Arial"/>
              </a:rPr>
              <a:t>SO</a:t>
            </a:r>
            <a:r>
              <a:rPr lang="en-US" sz="1000" b="0" i="0" strike="noStrike" baseline="-25000">
                <a:solidFill>
                  <a:srgbClr val="FFFF99"/>
                </a:solidFill>
                <a:latin typeface="Arial"/>
                <a:cs typeface="Arial"/>
              </a:rPr>
              <a:t>4</a:t>
            </a:r>
            <a:r>
              <a:rPr lang="en-US" sz="1000" b="0" i="0" strike="noStrike">
                <a:solidFill>
                  <a:srgbClr val="FFFF99"/>
                </a:solidFill>
                <a:latin typeface="Arial"/>
                <a:cs typeface="Arial"/>
              </a:rPr>
              <a:t>, 170°C - </a:t>
            </a:r>
            <a:r>
              <a:rPr lang="el-GR" sz="1000" b="0" i="0" strike="noStrike">
                <a:solidFill>
                  <a:srgbClr val="FFFF99"/>
                </a:solidFill>
                <a:latin typeface="Arial"/>
                <a:cs typeface="Arial"/>
              </a:rPr>
              <a:t>κύριο προϊόν</a:t>
            </a:r>
          </a:p>
        </xdr:txBody>
      </xdr:sp>
      <xdr:sp macro="" textlink="">
        <xdr:nvSpPr>
          <xdr:cNvPr id="1357" name="Line 333"/>
          <xdr:cNvSpPr>
            <a:spLocks noChangeShapeType="1"/>
          </xdr:cNvSpPr>
        </xdr:nvSpPr>
        <xdr:spPr bwMode="auto">
          <a:xfrm flipV="1">
            <a:off x="352" y="8683"/>
            <a:ext cx="0" cy="32"/>
          </a:xfrm>
          <a:prstGeom prst="line">
            <a:avLst/>
          </a:prstGeom>
          <a:noFill/>
          <a:ln w="9525">
            <a:solidFill>
              <a:srgbClr val="FF0000"/>
            </a:solidFill>
            <a:round/>
            <a:headEnd/>
            <a:tailEnd type="triangle" w="med" len="med"/>
          </a:ln>
        </xdr:spPr>
      </xdr:sp>
    </xdr:grpSp>
    <xdr:clientData/>
  </xdr:twoCellAnchor>
  <xdr:twoCellAnchor>
    <xdr:from>
      <xdr:col>2</xdr:col>
      <xdr:colOff>238125</xdr:colOff>
      <xdr:row>544</xdr:row>
      <xdr:rowOff>76200</xdr:rowOff>
    </xdr:from>
    <xdr:to>
      <xdr:col>2</xdr:col>
      <xdr:colOff>504825</xdr:colOff>
      <xdr:row>546</xdr:row>
      <xdr:rowOff>57150</xdr:rowOff>
    </xdr:to>
    <xdr:grpSp>
      <xdr:nvGrpSpPr>
        <xdr:cNvPr id="1375" name="Group 351"/>
        <xdr:cNvGrpSpPr>
          <a:grpSpLocks/>
        </xdr:cNvGrpSpPr>
      </xdr:nvGrpSpPr>
      <xdr:grpSpPr bwMode="auto">
        <a:xfrm>
          <a:off x="1577975" y="84220050"/>
          <a:ext cx="266700" cy="298450"/>
          <a:chOff x="159" y="8683"/>
          <a:chExt cx="28" cy="32"/>
        </a:xfrm>
      </xdr:grpSpPr>
      <xdr:sp macro="" textlink="">
        <xdr:nvSpPr>
          <xdr:cNvPr id="1366" name="Text Box 342"/>
          <xdr:cNvSpPr txBox="1">
            <a:spLocks noChangeArrowheads="1"/>
          </xdr:cNvSpPr>
        </xdr:nvSpPr>
        <xdr:spPr bwMode="auto">
          <a:xfrm>
            <a:off x="162" y="8687"/>
            <a:ext cx="25" cy="18"/>
          </a:xfrm>
          <a:prstGeom prst="rect">
            <a:avLst/>
          </a:prstGeom>
          <a:solidFill>
            <a:srgbClr val="3333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IOI</a:t>
            </a:r>
          </a:p>
        </xdr:txBody>
      </xdr:sp>
      <xdr:sp macro="" textlink="">
        <xdr:nvSpPr>
          <xdr:cNvPr id="1367" name="Line 343"/>
          <xdr:cNvSpPr>
            <a:spLocks noChangeShapeType="1"/>
          </xdr:cNvSpPr>
        </xdr:nvSpPr>
        <xdr:spPr bwMode="auto">
          <a:xfrm>
            <a:off x="159" y="8683"/>
            <a:ext cx="0" cy="32"/>
          </a:xfrm>
          <a:prstGeom prst="line">
            <a:avLst/>
          </a:prstGeom>
          <a:noFill/>
          <a:ln w="9525">
            <a:solidFill>
              <a:srgbClr val="FF0000"/>
            </a:solidFill>
            <a:round/>
            <a:headEnd/>
            <a:tailEnd type="triangle" w="med" len="med"/>
          </a:ln>
        </xdr:spPr>
      </xdr:sp>
    </xdr:grpSp>
    <xdr:clientData/>
  </xdr:twoCellAnchor>
  <xdr:twoCellAnchor>
    <xdr:from>
      <xdr:col>6</xdr:col>
      <xdr:colOff>76200</xdr:colOff>
      <xdr:row>547</xdr:row>
      <xdr:rowOff>68265</xdr:rowOff>
    </xdr:from>
    <xdr:to>
      <xdr:col>6</xdr:col>
      <xdr:colOff>419100</xdr:colOff>
      <xdr:row>548</xdr:row>
      <xdr:rowOff>77790</xdr:rowOff>
    </xdr:to>
    <xdr:grpSp>
      <xdr:nvGrpSpPr>
        <xdr:cNvPr id="1368" name="Group 344"/>
        <xdr:cNvGrpSpPr>
          <a:grpSpLocks/>
        </xdr:cNvGrpSpPr>
      </xdr:nvGrpSpPr>
      <xdr:grpSpPr bwMode="auto">
        <a:xfrm>
          <a:off x="3981450" y="84688365"/>
          <a:ext cx="342900" cy="200025"/>
          <a:chOff x="398" y="8019"/>
          <a:chExt cx="36" cy="18"/>
        </a:xfrm>
      </xdr:grpSpPr>
      <xdr:sp macro="" textlink="">
        <xdr:nvSpPr>
          <xdr:cNvPr id="1369" name="Text Box 345"/>
          <xdr:cNvSpPr txBox="1">
            <a:spLocks noChangeArrowheads="1"/>
          </xdr:cNvSpPr>
        </xdr:nvSpPr>
        <xdr:spPr bwMode="auto">
          <a:xfrm>
            <a:off x="403" y="8019"/>
            <a:ext cx="25" cy="18"/>
          </a:xfrm>
          <a:prstGeom prst="rect">
            <a:avLst/>
          </a:prstGeom>
          <a:solidFill>
            <a:srgbClr val="3333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IOI</a:t>
            </a:r>
          </a:p>
        </xdr:txBody>
      </xdr:sp>
      <xdr:sp macro="" textlink="">
        <xdr:nvSpPr>
          <xdr:cNvPr id="1370" name="Line 346"/>
          <xdr:cNvSpPr>
            <a:spLocks noChangeShapeType="1"/>
          </xdr:cNvSpPr>
        </xdr:nvSpPr>
        <xdr:spPr bwMode="auto">
          <a:xfrm>
            <a:off x="398" y="8034"/>
            <a:ext cx="36" cy="0"/>
          </a:xfrm>
          <a:prstGeom prst="line">
            <a:avLst/>
          </a:prstGeom>
          <a:noFill/>
          <a:ln w="9525">
            <a:solidFill>
              <a:srgbClr val="FF0000"/>
            </a:solidFill>
            <a:round/>
            <a:headEnd/>
            <a:tailEnd type="triangle" w="med" len="med"/>
          </a:ln>
        </xdr:spPr>
      </xdr:sp>
    </xdr:grpSp>
    <xdr:clientData/>
  </xdr:twoCellAnchor>
  <xdr:twoCellAnchor>
    <xdr:from>
      <xdr:col>3</xdr:col>
      <xdr:colOff>85725</xdr:colOff>
      <xdr:row>542</xdr:row>
      <xdr:rowOff>43050</xdr:rowOff>
    </xdr:from>
    <xdr:to>
      <xdr:col>4</xdr:col>
      <xdr:colOff>514350</xdr:colOff>
      <xdr:row>544</xdr:row>
      <xdr:rowOff>43048</xdr:rowOff>
    </xdr:to>
    <xdr:grpSp>
      <xdr:nvGrpSpPr>
        <xdr:cNvPr id="1373" name="Group 349"/>
        <xdr:cNvGrpSpPr>
          <a:grpSpLocks/>
        </xdr:cNvGrpSpPr>
      </xdr:nvGrpSpPr>
      <xdr:grpSpPr bwMode="auto">
        <a:xfrm>
          <a:off x="2066925" y="83805900"/>
          <a:ext cx="1069975" cy="380998"/>
          <a:chOff x="207" y="8645"/>
          <a:chExt cx="109" cy="35"/>
        </a:xfrm>
      </xdr:grpSpPr>
      <xdr:sp macro="" textlink="">
        <xdr:nvSpPr>
          <xdr:cNvPr id="1361" name="Text Box 337"/>
          <xdr:cNvSpPr txBox="1">
            <a:spLocks noChangeArrowheads="1"/>
          </xdr:cNvSpPr>
        </xdr:nvSpPr>
        <xdr:spPr bwMode="auto">
          <a:xfrm>
            <a:off x="216" y="8645"/>
            <a:ext cx="89" cy="22"/>
          </a:xfrm>
          <a:prstGeom prst="rect">
            <a:avLst/>
          </a:prstGeom>
          <a:solidFill>
            <a:srgbClr val="3333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H</a:t>
            </a:r>
            <a:r>
              <a:rPr lang="en-US" sz="1000" b="0" i="0" strike="noStrike" baseline="-25000">
                <a:solidFill>
                  <a:srgbClr val="FFFF99"/>
                </a:solidFill>
                <a:latin typeface="Arial"/>
                <a:cs typeface="Arial"/>
              </a:rPr>
              <a:t>2</a:t>
            </a:r>
            <a:r>
              <a:rPr lang="en-US" sz="1000" b="0" i="0" strike="noStrike">
                <a:solidFill>
                  <a:srgbClr val="FFFF99"/>
                </a:solidFill>
                <a:latin typeface="Arial"/>
                <a:cs typeface="Arial"/>
              </a:rPr>
              <a:t>SO</a:t>
            </a:r>
            <a:r>
              <a:rPr lang="en-US" sz="1000" b="0" i="0" strike="noStrike" baseline="-25000">
                <a:solidFill>
                  <a:srgbClr val="FFFF99"/>
                </a:solidFill>
                <a:latin typeface="Arial"/>
                <a:cs typeface="Arial"/>
              </a:rPr>
              <a:t>4</a:t>
            </a:r>
            <a:r>
              <a:rPr lang="en-US" sz="1000" b="0" i="0" strike="noStrike">
                <a:solidFill>
                  <a:srgbClr val="FFFF99"/>
                </a:solidFill>
                <a:latin typeface="Arial"/>
                <a:cs typeface="Arial"/>
              </a:rPr>
              <a:t>, 170</a:t>
            </a:r>
            <a:r>
              <a:rPr lang="en-US" sz="1000" b="0" i="0" strike="noStrike" baseline="30000">
                <a:solidFill>
                  <a:srgbClr val="FFFF99"/>
                </a:solidFill>
                <a:latin typeface="Arial"/>
                <a:cs typeface="Arial"/>
              </a:rPr>
              <a:t>o</a:t>
            </a:r>
            <a:r>
              <a:rPr lang="en-US" sz="1000" b="0" i="0" strike="noStrike">
                <a:solidFill>
                  <a:srgbClr val="FFFF99"/>
                </a:solidFill>
                <a:latin typeface="Arial"/>
                <a:cs typeface="Arial"/>
              </a:rPr>
              <a:t>C</a:t>
            </a:r>
          </a:p>
        </xdr:txBody>
      </xdr:sp>
      <xdr:sp macro="" textlink="">
        <xdr:nvSpPr>
          <xdr:cNvPr id="1372" name="Text Box 348"/>
          <xdr:cNvSpPr txBox="1">
            <a:spLocks noChangeArrowheads="1"/>
          </xdr:cNvSpPr>
        </xdr:nvSpPr>
        <xdr:spPr bwMode="auto">
          <a:xfrm>
            <a:off x="218" y="8662"/>
            <a:ext cx="82" cy="18"/>
          </a:xfrm>
          <a:prstGeom prst="rect">
            <a:avLst/>
          </a:prstGeom>
          <a:solidFill>
            <a:srgbClr val="333300"/>
          </a:solidFill>
          <a:ln w="9525">
            <a:noFill/>
            <a:miter lim="800000"/>
            <a:headEnd/>
            <a:tailEnd/>
          </a:ln>
        </xdr:spPr>
        <xdr:txBody>
          <a:bodyPr vertOverflow="clip" wrap="square" lIns="27432" tIns="22860" rIns="0" bIns="0" anchor="t" upright="1"/>
          <a:lstStyle/>
          <a:p>
            <a:pPr algn="l" rtl="0">
              <a:defRPr sz="1000"/>
            </a:pPr>
            <a:r>
              <a:rPr lang="el-GR" sz="1000" b="0" i="0" strike="noStrike">
                <a:solidFill>
                  <a:srgbClr val="FFFF99"/>
                </a:solidFill>
                <a:latin typeface="Arial"/>
                <a:cs typeface="Arial"/>
              </a:rPr>
              <a:t>κύριο προϊόν</a:t>
            </a:r>
          </a:p>
        </xdr:txBody>
      </xdr:sp>
      <xdr:sp macro="" textlink="">
        <xdr:nvSpPr>
          <xdr:cNvPr id="1360" name="Line 336"/>
          <xdr:cNvSpPr>
            <a:spLocks noChangeShapeType="1"/>
          </xdr:cNvSpPr>
        </xdr:nvSpPr>
        <xdr:spPr bwMode="auto">
          <a:xfrm>
            <a:off x="207" y="8663"/>
            <a:ext cx="109" cy="0"/>
          </a:xfrm>
          <a:prstGeom prst="line">
            <a:avLst/>
          </a:prstGeom>
          <a:noFill/>
          <a:ln w="9525">
            <a:solidFill>
              <a:srgbClr val="FF0000"/>
            </a:solidFill>
            <a:round/>
            <a:headEnd/>
            <a:tailEnd type="triangle" w="med" len="med"/>
          </a:ln>
        </xdr:spPr>
      </xdr:sp>
    </xdr:grpSp>
    <xdr:clientData/>
  </xdr:twoCellAnchor>
  <xdr:twoCellAnchor>
    <xdr:from>
      <xdr:col>3</xdr:col>
      <xdr:colOff>419100</xdr:colOff>
      <xdr:row>501</xdr:row>
      <xdr:rowOff>9525</xdr:rowOff>
    </xdr:from>
    <xdr:to>
      <xdr:col>4</xdr:col>
      <xdr:colOff>104775</xdr:colOff>
      <xdr:row>502</xdr:row>
      <xdr:rowOff>57150</xdr:rowOff>
    </xdr:to>
    <xdr:sp macro="" textlink="">
      <xdr:nvSpPr>
        <xdr:cNvPr id="1387" name="Text Box 363"/>
        <xdr:cNvSpPr txBox="1">
          <a:spLocks noChangeArrowheads="1"/>
        </xdr:cNvSpPr>
      </xdr:nvSpPr>
      <xdr:spPr bwMode="auto">
        <a:xfrm>
          <a:off x="2305050" y="76542900"/>
          <a:ext cx="295275" cy="209550"/>
        </a:xfrm>
        <a:prstGeom prst="rect">
          <a:avLst/>
        </a:prstGeom>
        <a:solidFill>
          <a:srgbClr val="3333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H</a:t>
          </a:r>
          <a:r>
            <a:rPr lang="en-US" sz="1000" b="0" i="0" strike="noStrike" baseline="-25000">
              <a:solidFill>
                <a:srgbClr val="FFFF99"/>
              </a:solidFill>
              <a:latin typeface="Arial"/>
              <a:cs typeface="Arial"/>
            </a:rPr>
            <a:t>2</a:t>
          </a:r>
          <a:r>
            <a:rPr lang="en-US" sz="1000" b="0" i="0" strike="noStrike">
              <a:solidFill>
                <a:srgbClr val="FFFF99"/>
              </a:solidFill>
              <a:latin typeface="Arial"/>
              <a:cs typeface="Arial"/>
            </a:rPr>
            <a:t>O</a:t>
          </a:r>
        </a:p>
      </xdr:txBody>
    </xdr:sp>
    <xdr:clientData/>
  </xdr:twoCellAnchor>
  <xdr:twoCellAnchor>
    <xdr:from>
      <xdr:col>10</xdr:col>
      <xdr:colOff>190500</xdr:colOff>
      <xdr:row>189</xdr:row>
      <xdr:rowOff>19050</xdr:rowOff>
    </xdr:from>
    <xdr:to>
      <xdr:col>13</xdr:col>
      <xdr:colOff>581025</xdr:colOff>
      <xdr:row>192</xdr:row>
      <xdr:rowOff>9525</xdr:rowOff>
    </xdr:to>
    <xdr:grpSp>
      <xdr:nvGrpSpPr>
        <xdr:cNvPr id="1389" name="Group 365"/>
        <xdr:cNvGrpSpPr>
          <a:grpSpLocks/>
        </xdr:cNvGrpSpPr>
      </xdr:nvGrpSpPr>
      <xdr:grpSpPr bwMode="auto">
        <a:xfrm>
          <a:off x="6248400" y="30327600"/>
          <a:ext cx="2320925" cy="561975"/>
          <a:chOff x="625" y="3144"/>
          <a:chExt cx="234" cy="50"/>
        </a:xfrm>
      </xdr:grpSpPr>
      <xdr:sp macro="" textlink="">
        <xdr:nvSpPr>
          <xdr:cNvPr id="1162" name="AutoShape 138"/>
          <xdr:cNvSpPr>
            <a:spLocks noChangeArrowheads="1"/>
          </xdr:cNvSpPr>
        </xdr:nvSpPr>
        <xdr:spPr bwMode="auto">
          <a:xfrm>
            <a:off x="625" y="3144"/>
            <a:ext cx="234" cy="50"/>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gradFill rotWithShape="1">
            <a:gsLst>
              <a:gs pos="0">
                <a:srgbClr val="808000"/>
              </a:gs>
              <a:gs pos="100000">
                <a:srgbClr val="808000">
                  <a:gamma/>
                  <a:tint val="78824"/>
                  <a:invGamma/>
                </a:srgbClr>
              </a:gs>
            </a:gsLst>
            <a:lin ang="5400000" scaled="1"/>
          </a:gradFill>
          <a:ln w="9525">
            <a:solidFill>
              <a:srgbClr val="000000"/>
            </a:solidFill>
            <a:miter lim="800000"/>
            <a:headEnd/>
            <a:tailEnd/>
          </a:ln>
        </xdr:spPr>
      </xdr:sp>
      <xdr:sp macro="" textlink="">
        <xdr:nvSpPr>
          <xdr:cNvPr id="1388" name="Text Box 364"/>
          <xdr:cNvSpPr txBox="1">
            <a:spLocks noChangeArrowheads="1"/>
          </xdr:cNvSpPr>
        </xdr:nvSpPr>
        <xdr:spPr bwMode="auto">
          <a:xfrm>
            <a:off x="677" y="3159"/>
            <a:ext cx="119" cy="20"/>
          </a:xfrm>
          <a:prstGeom prst="rect">
            <a:avLst/>
          </a:prstGeom>
          <a:gradFill rotWithShape="1">
            <a:gsLst>
              <a:gs pos="0">
                <a:srgbClr val="808000"/>
              </a:gs>
              <a:gs pos="100000">
                <a:srgbClr val="808000">
                  <a:gamma/>
                  <a:tint val="78824"/>
                  <a:invGamma/>
                </a:srgbClr>
              </a:gs>
            </a:gsLst>
            <a:lin ang="5400000" scaled="1"/>
          </a:gradFill>
          <a:ln w="9525">
            <a:noFill/>
            <a:miter lim="800000"/>
            <a:headEnd/>
            <a:tailEnd/>
          </a:ln>
        </xdr:spPr>
        <xdr:txBody>
          <a:bodyPr vertOverflow="clip" wrap="square" lIns="36576" tIns="27432" rIns="36576" bIns="0" anchor="t" upright="1"/>
          <a:lstStyle/>
          <a:p>
            <a:pPr algn="ctr" rtl="0">
              <a:defRPr sz="1000"/>
            </a:pPr>
            <a:r>
              <a:rPr lang="el-GR" sz="1200" b="1" i="0" strike="noStrike">
                <a:solidFill>
                  <a:srgbClr val="000000"/>
                </a:solidFill>
                <a:latin typeface="Arial"/>
                <a:cs typeface="Arial"/>
              </a:rPr>
              <a:t>ΒΟΗΘΕΙΑ</a:t>
            </a:r>
          </a:p>
        </xdr:txBody>
      </xdr:sp>
    </xdr:grpSp>
    <xdr:clientData/>
  </xdr:twoCellAnchor>
  <xdr:twoCellAnchor>
    <xdr:from>
      <xdr:col>10</xdr:col>
      <xdr:colOff>188595</xdr:colOff>
      <xdr:row>305</xdr:row>
      <xdr:rowOff>19050</xdr:rowOff>
    </xdr:from>
    <xdr:to>
      <xdr:col>13</xdr:col>
      <xdr:colOff>579120</xdr:colOff>
      <xdr:row>308</xdr:row>
      <xdr:rowOff>9525</xdr:rowOff>
    </xdr:to>
    <xdr:grpSp>
      <xdr:nvGrpSpPr>
        <xdr:cNvPr id="1390" name="Group 366"/>
        <xdr:cNvGrpSpPr>
          <a:grpSpLocks/>
        </xdr:cNvGrpSpPr>
      </xdr:nvGrpSpPr>
      <xdr:grpSpPr bwMode="auto">
        <a:xfrm>
          <a:off x="6246495" y="48437800"/>
          <a:ext cx="2320925" cy="511175"/>
          <a:chOff x="625" y="3144"/>
          <a:chExt cx="234" cy="50"/>
        </a:xfrm>
      </xdr:grpSpPr>
      <xdr:sp macro="" textlink="">
        <xdr:nvSpPr>
          <xdr:cNvPr id="1391" name="AutoShape 367"/>
          <xdr:cNvSpPr>
            <a:spLocks noChangeArrowheads="1"/>
          </xdr:cNvSpPr>
        </xdr:nvSpPr>
        <xdr:spPr bwMode="auto">
          <a:xfrm>
            <a:off x="625" y="3144"/>
            <a:ext cx="234" cy="50"/>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gradFill rotWithShape="1">
            <a:gsLst>
              <a:gs pos="0">
                <a:srgbClr val="808000"/>
              </a:gs>
              <a:gs pos="100000">
                <a:srgbClr val="808000">
                  <a:gamma/>
                  <a:tint val="78824"/>
                  <a:invGamma/>
                </a:srgbClr>
              </a:gs>
            </a:gsLst>
            <a:lin ang="5400000" scaled="1"/>
          </a:gradFill>
          <a:ln w="9525" algn="ctr">
            <a:solidFill>
              <a:srgbClr val="000000"/>
            </a:solidFill>
            <a:miter lim="800000"/>
            <a:headEnd/>
            <a:tailEnd/>
          </a:ln>
          <a:effectLst/>
        </xdr:spPr>
      </xdr:sp>
      <xdr:sp macro="" textlink="">
        <xdr:nvSpPr>
          <xdr:cNvPr id="1392" name="Text Box 368"/>
          <xdr:cNvSpPr txBox="1">
            <a:spLocks noChangeArrowheads="1"/>
          </xdr:cNvSpPr>
        </xdr:nvSpPr>
        <xdr:spPr bwMode="auto">
          <a:xfrm>
            <a:off x="677" y="3159"/>
            <a:ext cx="119" cy="20"/>
          </a:xfrm>
          <a:prstGeom prst="rect">
            <a:avLst/>
          </a:prstGeom>
          <a:gradFill rotWithShape="1">
            <a:gsLst>
              <a:gs pos="0">
                <a:srgbClr val="808000"/>
              </a:gs>
              <a:gs pos="100000">
                <a:srgbClr val="808000">
                  <a:gamma/>
                  <a:tint val="78824"/>
                  <a:invGamma/>
                </a:srgbClr>
              </a:gs>
            </a:gsLst>
            <a:lin ang="5400000" scaled="1"/>
          </a:gradFill>
          <a:ln w="9525" algn="ctr">
            <a:noFill/>
            <a:miter lim="800000"/>
            <a:headEnd/>
            <a:tailEnd/>
          </a:ln>
          <a:effectLst/>
        </xdr:spPr>
        <xdr:txBody>
          <a:bodyPr vertOverflow="clip" wrap="square" lIns="36576" tIns="27432" rIns="36576" bIns="0" anchor="t" upright="1"/>
          <a:lstStyle/>
          <a:p>
            <a:pPr algn="ctr" rtl="0">
              <a:defRPr sz="1000"/>
            </a:pPr>
            <a:r>
              <a:rPr lang="el-GR" sz="1200" b="1" i="0" strike="noStrike">
                <a:solidFill>
                  <a:srgbClr val="000000"/>
                </a:solidFill>
                <a:latin typeface="Arial"/>
                <a:cs typeface="Arial"/>
              </a:rPr>
              <a:t>ΒΟΗΘΕΙΑ</a:t>
            </a:r>
          </a:p>
        </xdr:txBody>
      </xdr:sp>
    </xdr:grpSp>
    <xdr:clientData/>
  </xdr:twoCellAnchor>
  <xdr:twoCellAnchor>
    <xdr:from>
      <xdr:col>10</xdr:col>
      <xdr:colOff>190500</xdr:colOff>
      <xdr:row>105</xdr:row>
      <xdr:rowOff>89535</xdr:rowOff>
    </xdr:from>
    <xdr:to>
      <xdr:col>13</xdr:col>
      <xdr:colOff>581025</xdr:colOff>
      <xdr:row>108</xdr:row>
      <xdr:rowOff>72390</xdr:rowOff>
    </xdr:to>
    <xdr:grpSp>
      <xdr:nvGrpSpPr>
        <xdr:cNvPr id="1393" name="Group 369"/>
        <xdr:cNvGrpSpPr>
          <a:grpSpLocks/>
        </xdr:cNvGrpSpPr>
      </xdr:nvGrpSpPr>
      <xdr:grpSpPr bwMode="auto">
        <a:xfrm>
          <a:off x="6248400" y="17488535"/>
          <a:ext cx="2320925" cy="459105"/>
          <a:chOff x="625" y="3144"/>
          <a:chExt cx="234" cy="50"/>
        </a:xfrm>
      </xdr:grpSpPr>
      <xdr:sp macro="" textlink="">
        <xdr:nvSpPr>
          <xdr:cNvPr id="1394" name="AutoShape 370"/>
          <xdr:cNvSpPr>
            <a:spLocks noChangeArrowheads="1"/>
          </xdr:cNvSpPr>
        </xdr:nvSpPr>
        <xdr:spPr bwMode="auto">
          <a:xfrm>
            <a:off x="625" y="3144"/>
            <a:ext cx="234" cy="50"/>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gradFill rotWithShape="1">
            <a:gsLst>
              <a:gs pos="0">
                <a:srgbClr val="808000"/>
              </a:gs>
              <a:gs pos="100000">
                <a:srgbClr val="808000">
                  <a:gamma/>
                  <a:tint val="78824"/>
                  <a:invGamma/>
                </a:srgbClr>
              </a:gs>
            </a:gsLst>
            <a:lin ang="5400000" scaled="1"/>
          </a:gradFill>
          <a:ln w="9525" algn="ctr">
            <a:solidFill>
              <a:srgbClr val="000000"/>
            </a:solidFill>
            <a:miter lim="800000"/>
            <a:headEnd/>
            <a:tailEnd/>
          </a:ln>
          <a:effectLst/>
        </xdr:spPr>
      </xdr:sp>
      <xdr:sp macro="" textlink="">
        <xdr:nvSpPr>
          <xdr:cNvPr id="1395" name="Text Box 371"/>
          <xdr:cNvSpPr txBox="1">
            <a:spLocks noChangeArrowheads="1"/>
          </xdr:cNvSpPr>
        </xdr:nvSpPr>
        <xdr:spPr bwMode="auto">
          <a:xfrm>
            <a:off x="677" y="3159"/>
            <a:ext cx="119" cy="20"/>
          </a:xfrm>
          <a:prstGeom prst="rect">
            <a:avLst/>
          </a:prstGeom>
          <a:gradFill rotWithShape="1">
            <a:gsLst>
              <a:gs pos="0">
                <a:srgbClr val="808000"/>
              </a:gs>
              <a:gs pos="100000">
                <a:srgbClr val="808000">
                  <a:gamma/>
                  <a:tint val="78824"/>
                  <a:invGamma/>
                </a:srgbClr>
              </a:gs>
            </a:gsLst>
            <a:lin ang="5400000" scaled="1"/>
          </a:gradFill>
          <a:ln w="9525" algn="ctr">
            <a:noFill/>
            <a:miter lim="800000"/>
            <a:headEnd/>
            <a:tailEnd/>
          </a:ln>
          <a:effectLst/>
        </xdr:spPr>
        <xdr:txBody>
          <a:bodyPr vertOverflow="clip" wrap="square" lIns="36576" tIns="27432" rIns="36576" bIns="0" anchor="t" upright="1"/>
          <a:lstStyle/>
          <a:p>
            <a:pPr algn="ctr" rtl="0">
              <a:defRPr sz="1000"/>
            </a:pPr>
            <a:r>
              <a:rPr lang="el-GR" sz="1200" b="1" i="0" strike="noStrike">
                <a:solidFill>
                  <a:srgbClr val="000000"/>
                </a:solidFill>
                <a:latin typeface="Arial"/>
                <a:cs typeface="Arial"/>
              </a:rPr>
              <a:t>ΒΟΗΘΕΙΑ</a:t>
            </a:r>
          </a:p>
        </xdr:txBody>
      </xdr:sp>
    </xdr:grpSp>
    <xdr:clientData/>
  </xdr:twoCellAnchor>
  <xdr:twoCellAnchor>
    <xdr:from>
      <xdr:col>10</xdr:col>
      <xdr:colOff>190500</xdr:colOff>
      <xdr:row>38</xdr:row>
      <xdr:rowOff>59055</xdr:rowOff>
    </xdr:from>
    <xdr:to>
      <xdr:col>13</xdr:col>
      <xdr:colOff>581025</xdr:colOff>
      <xdr:row>41</xdr:row>
      <xdr:rowOff>11430</xdr:rowOff>
    </xdr:to>
    <xdr:grpSp>
      <xdr:nvGrpSpPr>
        <xdr:cNvPr id="1396" name="Group 372"/>
        <xdr:cNvGrpSpPr>
          <a:grpSpLocks/>
        </xdr:cNvGrpSpPr>
      </xdr:nvGrpSpPr>
      <xdr:grpSpPr bwMode="auto">
        <a:xfrm>
          <a:off x="6248400" y="6669405"/>
          <a:ext cx="2320925" cy="473075"/>
          <a:chOff x="625" y="3144"/>
          <a:chExt cx="234" cy="50"/>
        </a:xfrm>
      </xdr:grpSpPr>
      <xdr:sp macro="" textlink="">
        <xdr:nvSpPr>
          <xdr:cNvPr id="1397" name="AutoShape 373"/>
          <xdr:cNvSpPr>
            <a:spLocks noChangeArrowheads="1"/>
          </xdr:cNvSpPr>
        </xdr:nvSpPr>
        <xdr:spPr bwMode="auto">
          <a:xfrm>
            <a:off x="625" y="3144"/>
            <a:ext cx="234" cy="50"/>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gradFill rotWithShape="1">
            <a:gsLst>
              <a:gs pos="0">
                <a:srgbClr val="808000"/>
              </a:gs>
              <a:gs pos="100000">
                <a:srgbClr val="808000">
                  <a:gamma/>
                  <a:tint val="78824"/>
                  <a:invGamma/>
                </a:srgbClr>
              </a:gs>
            </a:gsLst>
            <a:lin ang="5400000" scaled="1"/>
          </a:gradFill>
          <a:ln w="9525" algn="ctr">
            <a:solidFill>
              <a:srgbClr val="000000"/>
            </a:solidFill>
            <a:miter lim="800000"/>
            <a:headEnd/>
            <a:tailEnd/>
          </a:ln>
          <a:effectLst/>
        </xdr:spPr>
      </xdr:sp>
      <xdr:sp macro="" textlink="">
        <xdr:nvSpPr>
          <xdr:cNvPr id="1398" name="Text Box 374"/>
          <xdr:cNvSpPr txBox="1">
            <a:spLocks noChangeArrowheads="1"/>
          </xdr:cNvSpPr>
        </xdr:nvSpPr>
        <xdr:spPr bwMode="auto">
          <a:xfrm>
            <a:off x="677" y="3159"/>
            <a:ext cx="119" cy="20"/>
          </a:xfrm>
          <a:prstGeom prst="rect">
            <a:avLst/>
          </a:prstGeom>
          <a:gradFill rotWithShape="1">
            <a:gsLst>
              <a:gs pos="0">
                <a:srgbClr val="808000"/>
              </a:gs>
              <a:gs pos="100000">
                <a:srgbClr val="808000">
                  <a:gamma/>
                  <a:tint val="78824"/>
                  <a:invGamma/>
                </a:srgbClr>
              </a:gs>
            </a:gsLst>
            <a:lin ang="5400000" scaled="1"/>
          </a:gradFill>
          <a:ln w="9525" algn="ctr">
            <a:noFill/>
            <a:miter lim="800000"/>
            <a:headEnd/>
            <a:tailEnd/>
          </a:ln>
          <a:effectLst/>
        </xdr:spPr>
        <xdr:txBody>
          <a:bodyPr vertOverflow="clip" wrap="square" lIns="36576" tIns="27432" rIns="36576" bIns="0" anchor="t" upright="1"/>
          <a:lstStyle/>
          <a:p>
            <a:pPr algn="ctr" rtl="0">
              <a:defRPr sz="1000"/>
            </a:pPr>
            <a:r>
              <a:rPr lang="el-GR" sz="1200" b="1" i="0" strike="noStrike">
                <a:solidFill>
                  <a:srgbClr val="000000"/>
                </a:solidFill>
                <a:latin typeface="Arial"/>
                <a:cs typeface="Arial"/>
              </a:rPr>
              <a:t>ΒΟΗΘΕΙΑ</a:t>
            </a:r>
          </a:p>
        </xdr:txBody>
      </xdr:sp>
    </xdr:grpSp>
    <xdr:clientData/>
  </xdr:twoCellAnchor>
  <xdr:twoCellAnchor>
    <xdr:from>
      <xdr:col>2</xdr:col>
      <xdr:colOff>552450</xdr:colOff>
      <xdr:row>319</xdr:row>
      <xdr:rowOff>47625</xdr:rowOff>
    </xdr:from>
    <xdr:to>
      <xdr:col>2</xdr:col>
      <xdr:colOff>552450</xdr:colOff>
      <xdr:row>319</xdr:row>
      <xdr:rowOff>114300</xdr:rowOff>
    </xdr:to>
    <xdr:sp macro="" textlink="">
      <xdr:nvSpPr>
        <xdr:cNvPr id="1403" name="Line 379"/>
        <xdr:cNvSpPr>
          <a:spLocks noChangeShapeType="1"/>
        </xdr:cNvSpPr>
      </xdr:nvSpPr>
      <xdr:spPr bwMode="auto">
        <a:xfrm>
          <a:off x="1828800" y="49615725"/>
          <a:ext cx="0" cy="66675"/>
        </a:xfrm>
        <a:prstGeom prst="line">
          <a:avLst/>
        </a:prstGeom>
        <a:noFill/>
        <a:ln w="9525">
          <a:solidFill>
            <a:srgbClr val="FF9900"/>
          </a:solidFill>
          <a:round/>
          <a:headEnd/>
          <a:tailEnd/>
        </a:ln>
      </xdr:spPr>
    </xdr:sp>
    <xdr:clientData/>
  </xdr:twoCellAnchor>
  <xdr:twoCellAnchor>
    <xdr:from>
      <xdr:col>0</xdr:col>
      <xdr:colOff>428625</xdr:colOff>
      <xdr:row>359</xdr:row>
      <xdr:rowOff>66675</xdr:rowOff>
    </xdr:from>
    <xdr:to>
      <xdr:col>0</xdr:col>
      <xdr:colOff>657225</xdr:colOff>
      <xdr:row>360</xdr:row>
      <xdr:rowOff>66675</xdr:rowOff>
    </xdr:to>
    <xdr:sp macro="" textlink="">
      <xdr:nvSpPr>
        <xdr:cNvPr id="1404" name="Text Box 380"/>
        <xdr:cNvSpPr txBox="1">
          <a:spLocks noChangeArrowheads="1"/>
        </xdr:cNvSpPr>
      </xdr:nvSpPr>
      <xdr:spPr bwMode="auto">
        <a:xfrm>
          <a:off x="428625" y="55416450"/>
          <a:ext cx="228600" cy="16192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FF9900"/>
              </a:solidFill>
              <a:latin typeface="Arial"/>
              <a:cs typeface="Arial"/>
            </a:rPr>
            <a:t>13.</a:t>
          </a:r>
        </a:p>
      </xdr:txBody>
    </xdr:sp>
    <xdr:clientData/>
  </xdr:twoCellAnchor>
  <xdr:twoCellAnchor>
    <xdr:from>
      <xdr:col>20</xdr:col>
      <xdr:colOff>426720</xdr:colOff>
      <xdr:row>225</xdr:row>
      <xdr:rowOff>15240</xdr:rowOff>
    </xdr:from>
    <xdr:to>
      <xdr:col>20</xdr:col>
      <xdr:colOff>455520</xdr:colOff>
      <xdr:row>225</xdr:row>
      <xdr:rowOff>87240</xdr:rowOff>
    </xdr:to>
    <xdr:grpSp>
      <xdr:nvGrpSpPr>
        <xdr:cNvPr id="1409" name="Group 385"/>
        <xdr:cNvGrpSpPr>
          <a:grpSpLocks/>
        </xdr:cNvGrpSpPr>
      </xdr:nvGrpSpPr>
      <xdr:grpSpPr bwMode="auto">
        <a:xfrm>
          <a:off x="12263120" y="36064190"/>
          <a:ext cx="28800" cy="72000"/>
          <a:chOff x="1059" y="3785"/>
          <a:chExt cx="3" cy="10"/>
        </a:xfrm>
      </xdr:grpSpPr>
      <xdr:sp macro="" textlink="">
        <xdr:nvSpPr>
          <xdr:cNvPr id="1407" name="Line 383"/>
          <xdr:cNvSpPr>
            <a:spLocks noChangeShapeType="1"/>
          </xdr:cNvSpPr>
        </xdr:nvSpPr>
        <xdr:spPr bwMode="auto">
          <a:xfrm>
            <a:off x="1059" y="3785"/>
            <a:ext cx="0" cy="10"/>
          </a:xfrm>
          <a:prstGeom prst="line">
            <a:avLst/>
          </a:prstGeom>
          <a:noFill/>
          <a:ln w="9525">
            <a:solidFill>
              <a:srgbClr val="FFFFFF"/>
            </a:solidFill>
            <a:round/>
            <a:headEnd/>
            <a:tailEnd/>
          </a:ln>
        </xdr:spPr>
      </xdr:sp>
      <xdr:sp macro="" textlink="">
        <xdr:nvSpPr>
          <xdr:cNvPr id="1408" name="Line 384"/>
          <xdr:cNvSpPr>
            <a:spLocks noChangeShapeType="1"/>
          </xdr:cNvSpPr>
        </xdr:nvSpPr>
        <xdr:spPr bwMode="auto">
          <a:xfrm>
            <a:off x="1062" y="3785"/>
            <a:ext cx="0" cy="10"/>
          </a:xfrm>
          <a:prstGeom prst="line">
            <a:avLst/>
          </a:prstGeom>
          <a:noFill/>
          <a:ln w="9525">
            <a:solidFill>
              <a:srgbClr val="FFFFFF"/>
            </a:solidFill>
            <a:round/>
            <a:headEnd/>
            <a:tailEnd/>
          </a:ln>
        </xdr:spPr>
      </xdr:sp>
    </xdr:grpSp>
    <xdr:clientData/>
  </xdr:twoCellAnchor>
  <xdr:twoCellAnchor>
    <xdr:from>
      <xdr:col>17</xdr:col>
      <xdr:colOff>356235</xdr:colOff>
      <xdr:row>413</xdr:row>
      <xdr:rowOff>19136</xdr:rowOff>
    </xdr:from>
    <xdr:to>
      <xdr:col>19</xdr:col>
      <xdr:colOff>118110</xdr:colOff>
      <xdr:row>415</xdr:row>
      <xdr:rowOff>1472</xdr:rowOff>
    </xdr:to>
    <xdr:grpSp>
      <xdr:nvGrpSpPr>
        <xdr:cNvPr id="1422" name="Group 398"/>
        <xdr:cNvGrpSpPr>
          <a:grpSpLocks/>
        </xdr:cNvGrpSpPr>
      </xdr:nvGrpSpPr>
      <xdr:grpSpPr bwMode="auto">
        <a:xfrm>
          <a:off x="10268585" y="64535136"/>
          <a:ext cx="1044575" cy="217286"/>
          <a:chOff x="1032" y="6617"/>
          <a:chExt cx="103" cy="42"/>
        </a:xfrm>
      </xdr:grpSpPr>
      <xdr:sp macro="" textlink="">
        <xdr:nvSpPr>
          <xdr:cNvPr id="1412" name="Text Box 388"/>
          <xdr:cNvSpPr txBox="1">
            <a:spLocks noChangeArrowheads="1"/>
          </xdr:cNvSpPr>
        </xdr:nvSpPr>
        <xdr:spPr bwMode="auto">
          <a:xfrm>
            <a:off x="1039" y="6617"/>
            <a:ext cx="89" cy="42"/>
          </a:xfrm>
          <a:prstGeom prst="rect">
            <a:avLst/>
          </a:prstGeom>
          <a:solidFill>
            <a:srgbClr val="0000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H</a:t>
            </a:r>
            <a:r>
              <a:rPr lang="en-US" sz="1000" b="0" i="0" strike="noStrike" baseline="-25000">
                <a:solidFill>
                  <a:srgbClr val="FFFF99"/>
                </a:solidFill>
                <a:latin typeface="Arial"/>
                <a:cs typeface="Arial"/>
              </a:rPr>
              <a:t>2</a:t>
            </a:r>
            <a:r>
              <a:rPr lang="en-US" sz="1000" b="0" i="0" strike="noStrike">
                <a:solidFill>
                  <a:srgbClr val="FFFF99"/>
                </a:solidFill>
                <a:latin typeface="Arial"/>
                <a:cs typeface="Arial"/>
              </a:rPr>
              <a:t>SO</a:t>
            </a:r>
            <a:r>
              <a:rPr lang="en-US" sz="1000" b="0" i="0" strike="noStrike" baseline="-25000">
                <a:solidFill>
                  <a:srgbClr val="FFFF99"/>
                </a:solidFill>
                <a:latin typeface="Arial"/>
                <a:cs typeface="Arial"/>
              </a:rPr>
              <a:t>4</a:t>
            </a:r>
            <a:r>
              <a:rPr lang="en-US" sz="1000" b="0" i="0" strike="noStrike">
                <a:solidFill>
                  <a:srgbClr val="FFFF99"/>
                </a:solidFill>
                <a:latin typeface="Arial"/>
                <a:cs typeface="Arial"/>
              </a:rPr>
              <a:t>, 140</a:t>
            </a:r>
            <a:r>
              <a:rPr lang="en-US" sz="1000" b="0" i="0" strike="noStrike" baseline="30000">
                <a:solidFill>
                  <a:srgbClr val="FFFF99"/>
                </a:solidFill>
                <a:latin typeface="Arial"/>
                <a:cs typeface="Arial"/>
              </a:rPr>
              <a:t>o</a:t>
            </a:r>
            <a:r>
              <a:rPr lang="en-US" sz="1000" b="0" i="0" strike="noStrike">
                <a:solidFill>
                  <a:srgbClr val="FFFF99"/>
                </a:solidFill>
                <a:latin typeface="Arial"/>
                <a:cs typeface="Arial"/>
              </a:rPr>
              <a:t>C</a:t>
            </a:r>
          </a:p>
        </xdr:txBody>
      </xdr:sp>
      <xdr:sp macro="" textlink="">
        <xdr:nvSpPr>
          <xdr:cNvPr id="1411" name="Line 387"/>
          <xdr:cNvSpPr>
            <a:spLocks noChangeShapeType="1"/>
          </xdr:cNvSpPr>
        </xdr:nvSpPr>
        <xdr:spPr bwMode="auto">
          <a:xfrm>
            <a:off x="1032" y="6657"/>
            <a:ext cx="103" cy="0"/>
          </a:xfrm>
          <a:prstGeom prst="line">
            <a:avLst/>
          </a:prstGeom>
          <a:noFill/>
          <a:ln w="9525">
            <a:solidFill>
              <a:srgbClr val="FF0000"/>
            </a:solidFill>
            <a:round/>
            <a:headEnd/>
            <a:tailEnd type="triangle" w="med" len="med"/>
          </a:ln>
        </xdr:spPr>
      </xdr:sp>
    </xdr:grpSp>
    <xdr:clientData/>
  </xdr:twoCellAnchor>
  <xdr:twoCellAnchor>
    <xdr:from>
      <xdr:col>17</xdr:col>
      <xdr:colOff>45720</xdr:colOff>
      <xdr:row>412</xdr:row>
      <xdr:rowOff>95250</xdr:rowOff>
    </xdr:from>
    <xdr:to>
      <xdr:col>17</xdr:col>
      <xdr:colOff>344805</xdr:colOff>
      <xdr:row>416</xdr:row>
      <xdr:rowOff>106680</xdr:rowOff>
    </xdr:to>
    <xdr:grpSp>
      <xdr:nvGrpSpPr>
        <xdr:cNvPr id="1420" name="Group 396"/>
        <xdr:cNvGrpSpPr>
          <a:grpSpLocks/>
        </xdr:cNvGrpSpPr>
      </xdr:nvGrpSpPr>
      <xdr:grpSpPr bwMode="auto">
        <a:xfrm>
          <a:off x="9958070" y="64446150"/>
          <a:ext cx="299085" cy="601980"/>
          <a:chOff x="1023" y="6665"/>
          <a:chExt cx="33" cy="71"/>
        </a:xfrm>
      </xdr:grpSpPr>
      <xdr:sp macro="" textlink="">
        <xdr:nvSpPr>
          <xdr:cNvPr id="1414" name="Line 390"/>
          <xdr:cNvSpPr>
            <a:spLocks noChangeShapeType="1"/>
          </xdr:cNvSpPr>
        </xdr:nvSpPr>
        <xdr:spPr bwMode="auto">
          <a:xfrm>
            <a:off x="1038" y="6665"/>
            <a:ext cx="0" cy="38"/>
          </a:xfrm>
          <a:prstGeom prst="line">
            <a:avLst/>
          </a:prstGeom>
          <a:noFill/>
          <a:ln w="9525">
            <a:solidFill>
              <a:srgbClr val="99CCFF"/>
            </a:solidFill>
            <a:round/>
            <a:headEnd/>
            <a:tailEnd/>
          </a:ln>
        </xdr:spPr>
      </xdr:sp>
      <xdr:sp macro="" textlink="">
        <xdr:nvSpPr>
          <xdr:cNvPr id="1415" name="Line 391"/>
          <xdr:cNvSpPr>
            <a:spLocks noChangeShapeType="1"/>
          </xdr:cNvSpPr>
        </xdr:nvSpPr>
        <xdr:spPr bwMode="auto">
          <a:xfrm>
            <a:off x="1023" y="6704"/>
            <a:ext cx="0" cy="31"/>
          </a:xfrm>
          <a:prstGeom prst="line">
            <a:avLst/>
          </a:prstGeom>
          <a:noFill/>
          <a:ln w="9525">
            <a:solidFill>
              <a:srgbClr val="99CCFF"/>
            </a:solidFill>
            <a:round/>
            <a:headEnd/>
            <a:tailEnd/>
          </a:ln>
        </xdr:spPr>
      </xdr:sp>
      <xdr:sp macro="" textlink="">
        <xdr:nvSpPr>
          <xdr:cNvPr id="1416" name="Line 392"/>
          <xdr:cNvSpPr>
            <a:spLocks noChangeShapeType="1"/>
          </xdr:cNvSpPr>
        </xdr:nvSpPr>
        <xdr:spPr bwMode="auto">
          <a:xfrm>
            <a:off x="1023" y="6736"/>
            <a:ext cx="33" cy="0"/>
          </a:xfrm>
          <a:prstGeom prst="line">
            <a:avLst/>
          </a:prstGeom>
          <a:noFill/>
          <a:ln w="9525">
            <a:solidFill>
              <a:srgbClr val="99CCFF"/>
            </a:solidFill>
            <a:round/>
            <a:headEnd/>
            <a:tailEnd/>
          </a:ln>
        </xdr:spPr>
      </xdr:sp>
      <xdr:sp macro="" textlink="">
        <xdr:nvSpPr>
          <xdr:cNvPr id="1417" name="Line 393"/>
          <xdr:cNvSpPr>
            <a:spLocks noChangeShapeType="1"/>
          </xdr:cNvSpPr>
        </xdr:nvSpPr>
        <xdr:spPr bwMode="auto">
          <a:xfrm flipV="1">
            <a:off x="1056" y="6665"/>
            <a:ext cx="0" cy="70"/>
          </a:xfrm>
          <a:prstGeom prst="line">
            <a:avLst/>
          </a:prstGeom>
          <a:noFill/>
          <a:ln w="9525">
            <a:solidFill>
              <a:srgbClr val="99CCFF"/>
            </a:solidFill>
            <a:round/>
            <a:headEnd/>
            <a:tailEnd/>
          </a:ln>
        </xdr:spPr>
      </xdr:sp>
      <xdr:sp macro="" textlink="">
        <xdr:nvSpPr>
          <xdr:cNvPr id="1418" name="Line 394"/>
          <xdr:cNvSpPr>
            <a:spLocks noChangeShapeType="1"/>
          </xdr:cNvSpPr>
        </xdr:nvSpPr>
        <xdr:spPr bwMode="auto">
          <a:xfrm>
            <a:off x="1023" y="6704"/>
            <a:ext cx="15" cy="0"/>
          </a:xfrm>
          <a:prstGeom prst="line">
            <a:avLst/>
          </a:prstGeom>
          <a:noFill/>
          <a:ln w="9525">
            <a:solidFill>
              <a:srgbClr val="99CCFF"/>
            </a:solidFill>
            <a:round/>
            <a:headEnd/>
            <a:tailEnd/>
          </a:ln>
        </xdr:spPr>
      </xdr:sp>
      <xdr:sp macro="" textlink="">
        <xdr:nvSpPr>
          <xdr:cNvPr id="1419" name="Line 395"/>
          <xdr:cNvSpPr>
            <a:spLocks noChangeShapeType="1"/>
          </xdr:cNvSpPr>
        </xdr:nvSpPr>
        <xdr:spPr bwMode="auto">
          <a:xfrm>
            <a:off x="1038" y="6665"/>
            <a:ext cx="18" cy="0"/>
          </a:xfrm>
          <a:prstGeom prst="line">
            <a:avLst/>
          </a:prstGeom>
          <a:noFill/>
          <a:ln w="9525">
            <a:solidFill>
              <a:srgbClr val="99CCFF"/>
            </a:solidFill>
            <a:round/>
            <a:headEnd/>
            <a:tailEnd/>
          </a:ln>
        </xdr:spPr>
      </xdr:sp>
    </xdr:grpSp>
    <xdr:clientData/>
  </xdr:twoCellAnchor>
  <xdr:twoCellAnchor>
    <xdr:from>
      <xdr:col>17</xdr:col>
      <xdr:colOff>361950</xdr:colOff>
      <xdr:row>420</xdr:row>
      <xdr:rowOff>160045</xdr:rowOff>
    </xdr:from>
    <xdr:to>
      <xdr:col>19</xdr:col>
      <xdr:colOff>238125</xdr:colOff>
      <xdr:row>422</xdr:row>
      <xdr:rowOff>124716</xdr:rowOff>
    </xdr:to>
    <xdr:grpSp>
      <xdr:nvGrpSpPr>
        <xdr:cNvPr id="1438" name="Group 414"/>
        <xdr:cNvGrpSpPr>
          <a:grpSpLocks/>
        </xdr:cNvGrpSpPr>
      </xdr:nvGrpSpPr>
      <xdr:grpSpPr bwMode="auto">
        <a:xfrm>
          <a:off x="10274300" y="65704745"/>
          <a:ext cx="1158875" cy="199621"/>
          <a:chOff x="1039" y="6733"/>
          <a:chExt cx="115" cy="24"/>
        </a:xfrm>
      </xdr:grpSpPr>
      <xdr:sp macro="" textlink="">
        <xdr:nvSpPr>
          <xdr:cNvPr id="1424" name="Text Box 400"/>
          <xdr:cNvSpPr txBox="1">
            <a:spLocks noChangeArrowheads="1"/>
          </xdr:cNvSpPr>
        </xdr:nvSpPr>
        <xdr:spPr bwMode="auto">
          <a:xfrm>
            <a:off x="1052" y="6733"/>
            <a:ext cx="89" cy="22"/>
          </a:xfrm>
          <a:prstGeom prst="rect">
            <a:avLst/>
          </a:prstGeom>
          <a:solidFill>
            <a:srgbClr val="000000"/>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FFFF99"/>
                </a:solidFill>
                <a:latin typeface="Arial"/>
                <a:cs typeface="Arial"/>
              </a:rPr>
              <a:t>H</a:t>
            </a:r>
            <a:r>
              <a:rPr lang="en-US" sz="1000" b="0" i="0" strike="noStrike" baseline="-25000">
                <a:solidFill>
                  <a:srgbClr val="FFFF99"/>
                </a:solidFill>
                <a:latin typeface="Arial"/>
                <a:cs typeface="Arial"/>
              </a:rPr>
              <a:t>2</a:t>
            </a:r>
            <a:r>
              <a:rPr lang="en-US" sz="1000" b="0" i="0" strike="noStrike">
                <a:solidFill>
                  <a:srgbClr val="FFFF99"/>
                </a:solidFill>
                <a:latin typeface="Arial"/>
                <a:cs typeface="Arial"/>
              </a:rPr>
              <a:t>SO</a:t>
            </a:r>
            <a:r>
              <a:rPr lang="en-US" sz="1000" b="0" i="0" strike="noStrike" baseline="-25000">
                <a:solidFill>
                  <a:srgbClr val="FFFF99"/>
                </a:solidFill>
                <a:latin typeface="Arial"/>
                <a:cs typeface="Arial"/>
              </a:rPr>
              <a:t>4</a:t>
            </a:r>
            <a:r>
              <a:rPr lang="en-US" sz="1000" b="0" i="0" strike="noStrike">
                <a:solidFill>
                  <a:srgbClr val="FFFF99"/>
                </a:solidFill>
                <a:latin typeface="Arial"/>
                <a:cs typeface="Arial"/>
              </a:rPr>
              <a:t>, 140</a:t>
            </a:r>
            <a:r>
              <a:rPr lang="en-US" sz="1000" b="0" i="0" strike="noStrike" baseline="30000">
                <a:solidFill>
                  <a:srgbClr val="FFFF99"/>
                </a:solidFill>
                <a:latin typeface="Arial"/>
                <a:cs typeface="Arial"/>
              </a:rPr>
              <a:t>o</a:t>
            </a:r>
            <a:r>
              <a:rPr lang="en-US" sz="1000" b="0" i="0" strike="noStrike">
                <a:solidFill>
                  <a:srgbClr val="FFFF99"/>
                </a:solidFill>
                <a:latin typeface="Arial"/>
                <a:cs typeface="Arial"/>
              </a:rPr>
              <a:t>C</a:t>
            </a:r>
          </a:p>
        </xdr:txBody>
      </xdr:sp>
      <xdr:sp macro="" textlink="">
        <xdr:nvSpPr>
          <xdr:cNvPr id="1425" name="Line 401"/>
          <xdr:cNvSpPr>
            <a:spLocks noChangeShapeType="1"/>
          </xdr:cNvSpPr>
        </xdr:nvSpPr>
        <xdr:spPr bwMode="auto">
          <a:xfrm>
            <a:off x="1039" y="6757"/>
            <a:ext cx="115" cy="0"/>
          </a:xfrm>
          <a:prstGeom prst="line">
            <a:avLst/>
          </a:prstGeom>
          <a:noFill/>
          <a:ln w="9525">
            <a:solidFill>
              <a:srgbClr val="FF0000"/>
            </a:solidFill>
            <a:round/>
            <a:headEnd/>
            <a:tailEnd type="triangle" w="med" len="med"/>
          </a:ln>
        </xdr:spPr>
      </xdr:sp>
    </xdr:grpSp>
    <xdr:clientData/>
  </xdr:twoCellAnchor>
  <xdr:twoCellAnchor>
    <xdr:from>
      <xdr:col>17</xdr:col>
      <xdr:colOff>59055</xdr:colOff>
      <xdr:row>420</xdr:row>
      <xdr:rowOff>102871</xdr:rowOff>
    </xdr:from>
    <xdr:to>
      <xdr:col>17</xdr:col>
      <xdr:colOff>329565</xdr:colOff>
      <xdr:row>424</xdr:row>
      <xdr:rowOff>167640</xdr:rowOff>
    </xdr:to>
    <xdr:grpSp>
      <xdr:nvGrpSpPr>
        <xdr:cNvPr id="1433" name="Group 409"/>
        <xdr:cNvGrpSpPr>
          <a:grpSpLocks/>
        </xdr:cNvGrpSpPr>
      </xdr:nvGrpSpPr>
      <xdr:grpSpPr bwMode="auto">
        <a:xfrm>
          <a:off x="9971405" y="65647571"/>
          <a:ext cx="270510" cy="655319"/>
          <a:chOff x="996" y="6720"/>
          <a:chExt cx="30" cy="64"/>
        </a:xfrm>
      </xdr:grpSpPr>
      <xdr:sp macro="" textlink="">
        <xdr:nvSpPr>
          <xdr:cNvPr id="1427" name="Line 403"/>
          <xdr:cNvSpPr>
            <a:spLocks noChangeShapeType="1"/>
          </xdr:cNvSpPr>
        </xdr:nvSpPr>
        <xdr:spPr bwMode="auto">
          <a:xfrm>
            <a:off x="1008" y="6720"/>
            <a:ext cx="0" cy="34"/>
          </a:xfrm>
          <a:prstGeom prst="line">
            <a:avLst/>
          </a:prstGeom>
          <a:noFill/>
          <a:ln w="9525">
            <a:solidFill>
              <a:srgbClr val="99CCFF"/>
            </a:solidFill>
            <a:round/>
            <a:headEnd/>
            <a:tailEnd/>
          </a:ln>
        </xdr:spPr>
      </xdr:sp>
      <xdr:sp macro="" textlink="">
        <xdr:nvSpPr>
          <xdr:cNvPr id="1428" name="Line 404"/>
          <xdr:cNvSpPr>
            <a:spLocks noChangeShapeType="1"/>
          </xdr:cNvSpPr>
        </xdr:nvSpPr>
        <xdr:spPr bwMode="auto">
          <a:xfrm>
            <a:off x="996" y="6755"/>
            <a:ext cx="0" cy="28"/>
          </a:xfrm>
          <a:prstGeom prst="line">
            <a:avLst/>
          </a:prstGeom>
          <a:noFill/>
          <a:ln w="9525">
            <a:solidFill>
              <a:srgbClr val="99CCFF"/>
            </a:solidFill>
            <a:round/>
            <a:headEnd/>
            <a:tailEnd/>
          </a:ln>
        </xdr:spPr>
      </xdr:sp>
      <xdr:sp macro="" textlink="">
        <xdr:nvSpPr>
          <xdr:cNvPr id="1429" name="Line 405"/>
          <xdr:cNvSpPr>
            <a:spLocks noChangeShapeType="1"/>
          </xdr:cNvSpPr>
        </xdr:nvSpPr>
        <xdr:spPr bwMode="auto">
          <a:xfrm>
            <a:off x="996" y="6784"/>
            <a:ext cx="30" cy="0"/>
          </a:xfrm>
          <a:prstGeom prst="line">
            <a:avLst/>
          </a:prstGeom>
          <a:noFill/>
          <a:ln w="9525">
            <a:solidFill>
              <a:srgbClr val="99CCFF"/>
            </a:solidFill>
            <a:round/>
            <a:headEnd/>
            <a:tailEnd/>
          </a:ln>
        </xdr:spPr>
      </xdr:sp>
      <xdr:sp macro="" textlink="">
        <xdr:nvSpPr>
          <xdr:cNvPr id="1430" name="Line 406"/>
          <xdr:cNvSpPr>
            <a:spLocks noChangeShapeType="1"/>
          </xdr:cNvSpPr>
        </xdr:nvSpPr>
        <xdr:spPr bwMode="auto">
          <a:xfrm flipV="1">
            <a:off x="1026" y="6720"/>
            <a:ext cx="0" cy="63"/>
          </a:xfrm>
          <a:prstGeom prst="line">
            <a:avLst/>
          </a:prstGeom>
          <a:noFill/>
          <a:ln w="9525">
            <a:solidFill>
              <a:srgbClr val="99CCFF"/>
            </a:solidFill>
            <a:round/>
            <a:headEnd/>
            <a:tailEnd/>
          </a:ln>
        </xdr:spPr>
      </xdr:sp>
      <xdr:sp macro="" textlink="">
        <xdr:nvSpPr>
          <xdr:cNvPr id="1431" name="Line 407"/>
          <xdr:cNvSpPr>
            <a:spLocks noChangeShapeType="1"/>
          </xdr:cNvSpPr>
        </xdr:nvSpPr>
        <xdr:spPr bwMode="auto">
          <a:xfrm>
            <a:off x="996" y="6754"/>
            <a:ext cx="11" cy="0"/>
          </a:xfrm>
          <a:prstGeom prst="line">
            <a:avLst/>
          </a:prstGeom>
          <a:noFill/>
          <a:ln w="9525">
            <a:solidFill>
              <a:srgbClr val="99CCFF"/>
            </a:solidFill>
            <a:round/>
            <a:headEnd/>
            <a:tailEnd/>
          </a:ln>
        </xdr:spPr>
      </xdr:sp>
      <xdr:sp macro="" textlink="">
        <xdr:nvSpPr>
          <xdr:cNvPr id="1432" name="Line 408"/>
          <xdr:cNvSpPr>
            <a:spLocks noChangeShapeType="1"/>
          </xdr:cNvSpPr>
        </xdr:nvSpPr>
        <xdr:spPr bwMode="auto">
          <a:xfrm>
            <a:off x="1008" y="6720"/>
            <a:ext cx="18" cy="0"/>
          </a:xfrm>
          <a:prstGeom prst="line">
            <a:avLst/>
          </a:prstGeom>
          <a:noFill/>
          <a:ln w="9525">
            <a:solidFill>
              <a:srgbClr val="99CCFF"/>
            </a:solidFill>
            <a:round/>
            <a:headEnd/>
            <a:tailEnd/>
          </a:ln>
        </xdr:spPr>
      </xdr:sp>
    </xdr:grpSp>
    <xdr:clientData/>
  </xdr:twoCellAnchor>
  <xdr:twoCellAnchor>
    <xdr:from>
      <xdr:col>16</xdr:col>
      <xdr:colOff>228600</xdr:colOff>
      <xdr:row>419</xdr:row>
      <xdr:rowOff>22860</xdr:rowOff>
    </xdr:from>
    <xdr:to>
      <xdr:col>17</xdr:col>
      <xdr:colOff>91440</xdr:colOff>
      <xdr:row>420</xdr:row>
      <xdr:rowOff>163245</xdr:rowOff>
    </xdr:to>
    <xdr:grpSp>
      <xdr:nvGrpSpPr>
        <xdr:cNvPr id="5" name="Ομάδα 4"/>
        <xdr:cNvGrpSpPr/>
      </xdr:nvGrpSpPr>
      <xdr:grpSpPr>
        <a:xfrm>
          <a:off x="9499600" y="65389760"/>
          <a:ext cx="504190" cy="318185"/>
          <a:chOff x="9058275" y="65669160"/>
          <a:chExt cx="472440" cy="311835"/>
        </a:xfrm>
      </xdr:grpSpPr>
      <xdr:sp macro="" textlink="">
        <xdr:nvSpPr>
          <xdr:cNvPr id="222" name="221 - TextBox"/>
          <xdr:cNvSpPr txBox="1"/>
        </xdr:nvSpPr>
        <xdr:spPr>
          <a:xfrm>
            <a:off x="9058275" y="65669160"/>
            <a:ext cx="472440"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b="1">
                <a:solidFill>
                  <a:srgbClr val="FFFF99"/>
                </a:solidFill>
                <a:latin typeface="Arial" pitchFamily="34" charset="0"/>
                <a:cs typeface="Arial" pitchFamily="34" charset="0"/>
              </a:rPr>
              <a:t>CH</a:t>
            </a:r>
            <a:r>
              <a:rPr lang="en-US" sz="1100" b="1" baseline="-25000">
                <a:solidFill>
                  <a:srgbClr val="FFFF99"/>
                </a:solidFill>
                <a:latin typeface="Arial" pitchFamily="34" charset="0"/>
                <a:cs typeface="Arial" pitchFamily="34" charset="0"/>
              </a:rPr>
              <a:t>3</a:t>
            </a:r>
            <a:endParaRPr lang="el-GR" sz="1100" b="1" baseline="-25000">
              <a:solidFill>
                <a:srgbClr val="FFFF99"/>
              </a:solidFill>
              <a:latin typeface="Arial" pitchFamily="34" charset="0"/>
              <a:cs typeface="Arial" pitchFamily="34" charset="0"/>
            </a:endParaRPr>
          </a:p>
        </xdr:txBody>
      </xdr:sp>
      <xdr:sp macro="" textlink="">
        <xdr:nvSpPr>
          <xdr:cNvPr id="1434" name="Line 410"/>
          <xdr:cNvSpPr>
            <a:spLocks noChangeShapeType="1"/>
          </xdr:cNvSpPr>
        </xdr:nvSpPr>
        <xdr:spPr bwMode="auto">
          <a:xfrm>
            <a:off x="9210675" y="65872995"/>
            <a:ext cx="0" cy="108000"/>
          </a:xfrm>
          <a:prstGeom prst="line">
            <a:avLst/>
          </a:prstGeom>
          <a:noFill/>
          <a:ln w="15875">
            <a:solidFill>
              <a:srgbClr val="FFFF99"/>
            </a:solidFill>
            <a:round/>
            <a:headEnd/>
            <a:tailEnd/>
          </a:ln>
        </xdr:spPr>
      </xdr:sp>
    </xdr:grpSp>
    <xdr:clientData/>
  </xdr:twoCellAnchor>
  <xdr:twoCellAnchor>
    <xdr:from>
      <xdr:col>19</xdr:col>
      <xdr:colOff>211455</xdr:colOff>
      <xdr:row>62</xdr:row>
      <xdr:rowOff>146685</xdr:rowOff>
    </xdr:from>
    <xdr:to>
      <xdr:col>19</xdr:col>
      <xdr:colOff>211455</xdr:colOff>
      <xdr:row>63</xdr:row>
      <xdr:rowOff>13335</xdr:rowOff>
    </xdr:to>
    <xdr:sp macro="" textlink="">
      <xdr:nvSpPr>
        <xdr:cNvPr id="1063" name="Line 39"/>
        <xdr:cNvSpPr>
          <a:spLocks noChangeShapeType="1"/>
        </xdr:cNvSpPr>
      </xdr:nvSpPr>
      <xdr:spPr bwMode="auto">
        <a:xfrm>
          <a:off x="10869930" y="10671810"/>
          <a:ext cx="0" cy="28575"/>
        </a:xfrm>
        <a:prstGeom prst="line">
          <a:avLst/>
        </a:prstGeom>
        <a:noFill/>
        <a:ln w="9525">
          <a:solidFill>
            <a:srgbClr val="FFFF99"/>
          </a:solidFill>
          <a:round/>
          <a:headEnd/>
          <a:tailEnd/>
        </a:ln>
      </xdr:spPr>
    </xdr:sp>
    <xdr:clientData/>
  </xdr:twoCellAnchor>
  <xdr:twoCellAnchor>
    <xdr:from>
      <xdr:col>20</xdr:col>
      <xdr:colOff>596265</xdr:colOff>
      <xdr:row>420</xdr:row>
      <xdr:rowOff>68580</xdr:rowOff>
    </xdr:from>
    <xdr:to>
      <xdr:col>21</xdr:col>
      <xdr:colOff>459105</xdr:colOff>
      <xdr:row>422</xdr:row>
      <xdr:rowOff>140385</xdr:rowOff>
    </xdr:to>
    <xdr:grpSp>
      <xdr:nvGrpSpPr>
        <xdr:cNvPr id="4" name="Ομάδα 3"/>
        <xdr:cNvGrpSpPr/>
      </xdr:nvGrpSpPr>
      <xdr:grpSpPr>
        <a:xfrm>
          <a:off x="12432665" y="65613280"/>
          <a:ext cx="504190" cy="306755"/>
          <a:chOff x="11740515" y="65886330"/>
          <a:chExt cx="472440" cy="300405"/>
        </a:xfrm>
      </xdr:grpSpPr>
      <xdr:sp macro="" textlink="">
        <xdr:nvSpPr>
          <xdr:cNvPr id="221" name="220 - TextBox"/>
          <xdr:cNvSpPr txBox="1"/>
        </xdr:nvSpPr>
        <xdr:spPr>
          <a:xfrm>
            <a:off x="11740515" y="65886330"/>
            <a:ext cx="472440" cy="25146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b="1">
                <a:solidFill>
                  <a:srgbClr val="FFFF99"/>
                </a:solidFill>
                <a:latin typeface="Arial" pitchFamily="34" charset="0"/>
                <a:cs typeface="Arial" pitchFamily="34" charset="0"/>
              </a:rPr>
              <a:t>CH</a:t>
            </a:r>
            <a:r>
              <a:rPr lang="en-US" sz="1100" b="1" baseline="-25000">
                <a:solidFill>
                  <a:srgbClr val="FFFF99"/>
                </a:solidFill>
                <a:latin typeface="Arial" pitchFamily="34" charset="0"/>
                <a:cs typeface="Arial" pitchFamily="34" charset="0"/>
              </a:rPr>
              <a:t>3</a:t>
            </a:r>
            <a:endParaRPr lang="el-GR" sz="1100" b="1" baseline="-25000">
              <a:solidFill>
                <a:srgbClr val="FFFF99"/>
              </a:solidFill>
              <a:latin typeface="Arial" pitchFamily="34" charset="0"/>
              <a:cs typeface="Arial" pitchFamily="34" charset="0"/>
            </a:endParaRPr>
          </a:p>
        </xdr:txBody>
      </xdr:sp>
      <xdr:sp macro="" textlink="">
        <xdr:nvSpPr>
          <xdr:cNvPr id="223" name="Line 410"/>
          <xdr:cNvSpPr>
            <a:spLocks noChangeShapeType="1"/>
          </xdr:cNvSpPr>
        </xdr:nvSpPr>
        <xdr:spPr bwMode="auto">
          <a:xfrm>
            <a:off x="11894820" y="66078735"/>
            <a:ext cx="0" cy="108000"/>
          </a:xfrm>
          <a:prstGeom prst="line">
            <a:avLst/>
          </a:prstGeom>
          <a:noFill/>
          <a:ln w="15875">
            <a:solidFill>
              <a:srgbClr val="FFFF99"/>
            </a:solidFill>
            <a:round/>
            <a:headEnd/>
            <a:tailEnd/>
          </a:ln>
        </xdr:spPr>
      </xdr:sp>
    </xdr:grpSp>
    <xdr:clientData/>
  </xdr:twoCellAnchor>
  <xdr:twoCellAnchor>
    <xdr:from>
      <xdr:col>20</xdr:col>
      <xdr:colOff>118110</xdr:colOff>
      <xdr:row>420</xdr:row>
      <xdr:rowOff>60960</xdr:rowOff>
    </xdr:from>
    <xdr:to>
      <xdr:col>20</xdr:col>
      <xdr:colOff>605790</xdr:colOff>
      <xdr:row>422</xdr:row>
      <xdr:rowOff>140385</xdr:rowOff>
    </xdr:to>
    <xdr:grpSp>
      <xdr:nvGrpSpPr>
        <xdr:cNvPr id="3" name="Ομάδα 2"/>
        <xdr:cNvGrpSpPr/>
      </xdr:nvGrpSpPr>
      <xdr:grpSpPr>
        <a:xfrm>
          <a:off x="11954510" y="65605660"/>
          <a:ext cx="487680" cy="314375"/>
          <a:chOff x="11290935" y="65878710"/>
          <a:chExt cx="487680" cy="308025"/>
        </a:xfrm>
      </xdr:grpSpPr>
      <xdr:sp macro="" textlink="">
        <xdr:nvSpPr>
          <xdr:cNvPr id="220" name="219 - TextBox"/>
          <xdr:cNvSpPr txBox="1"/>
        </xdr:nvSpPr>
        <xdr:spPr>
          <a:xfrm>
            <a:off x="11290935" y="65878710"/>
            <a:ext cx="487680" cy="25146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b="1">
                <a:solidFill>
                  <a:srgbClr val="FFFF99"/>
                </a:solidFill>
                <a:latin typeface="Arial" pitchFamily="34" charset="0"/>
                <a:cs typeface="Arial" pitchFamily="34" charset="0"/>
              </a:rPr>
              <a:t>CH</a:t>
            </a:r>
            <a:r>
              <a:rPr lang="en-US" sz="1100" b="1" baseline="-25000">
                <a:solidFill>
                  <a:srgbClr val="FFFF99"/>
                </a:solidFill>
                <a:latin typeface="Arial" pitchFamily="34" charset="0"/>
                <a:cs typeface="Arial" pitchFamily="34" charset="0"/>
              </a:rPr>
              <a:t>3</a:t>
            </a:r>
            <a:endParaRPr lang="el-GR" sz="1100" b="1" baseline="-25000">
              <a:solidFill>
                <a:srgbClr val="FFFF99"/>
              </a:solidFill>
              <a:latin typeface="Arial" pitchFamily="34" charset="0"/>
              <a:cs typeface="Arial" pitchFamily="34" charset="0"/>
            </a:endParaRPr>
          </a:p>
        </xdr:txBody>
      </xdr:sp>
      <xdr:sp macro="" textlink="">
        <xdr:nvSpPr>
          <xdr:cNvPr id="224" name="Line 410"/>
          <xdr:cNvSpPr>
            <a:spLocks noChangeShapeType="1"/>
          </xdr:cNvSpPr>
        </xdr:nvSpPr>
        <xdr:spPr bwMode="auto">
          <a:xfrm>
            <a:off x="11452860" y="66078735"/>
            <a:ext cx="0" cy="108000"/>
          </a:xfrm>
          <a:prstGeom prst="line">
            <a:avLst/>
          </a:prstGeom>
          <a:noFill/>
          <a:ln w="15875">
            <a:solidFill>
              <a:srgbClr val="FFFF99"/>
            </a:solidFill>
            <a:round/>
            <a:headEnd/>
            <a:tailEnd/>
          </a:ln>
        </xdr:spPr>
      </xdr:sp>
    </xdr:grpSp>
    <xdr:clientData/>
  </xdr:twoCellAnchor>
  <xdr:twoCellAnchor>
    <xdr:from>
      <xdr:col>16</xdr:col>
      <xdr:colOff>297180</xdr:colOff>
      <xdr:row>424</xdr:row>
      <xdr:rowOff>146685</xdr:rowOff>
    </xdr:from>
    <xdr:to>
      <xdr:col>17</xdr:col>
      <xdr:colOff>160020</xdr:colOff>
      <xdr:row>427</xdr:row>
      <xdr:rowOff>7620</xdr:rowOff>
    </xdr:to>
    <xdr:grpSp>
      <xdr:nvGrpSpPr>
        <xdr:cNvPr id="6" name="Ομάδα 5"/>
        <xdr:cNvGrpSpPr/>
      </xdr:nvGrpSpPr>
      <xdr:grpSpPr>
        <a:xfrm>
          <a:off x="9568180" y="66281935"/>
          <a:ext cx="504190" cy="318135"/>
          <a:chOff x="9126855" y="66574035"/>
          <a:chExt cx="472440" cy="318135"/>
        </a:xfrm>
      </xdr:grpSpPr>
      <xdr:sp macro="" textlink="">
        <xdr:nvSpPr>
          <xdr:cNvPr id="219" name="218 - TextBox"/>
          <xdr:cNvSpPr txBox="1"/>
        </xdr:nvSpPr>
        <xdr:spPr>
          <a:xfrm>
            <a:off x="9126855" y="66640710"/>
            <a:ext cx="472440" cy="25146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b="1">
                <a:solidFill>
                  <a:srgbClr val="FFFF99"/>
                </a:solidFill>
                <a:latin typeface="Arial" pitchFamily="34" charset="0"/>
                <a:cs typeface="Arial" pitchFamily="34" charset="0"/>
              </a:rPr>
              <a:t>CH</a:t>
            </a:r>
            <a:r>
              <a:rPr lang="en-US" sz="1100" b="1" baseline="-25000">
                <a:solidFill>
                  <a:srgbClr val="FFFF99"/>
                </a:solidFill>
                <a:latin typeface="Arial" pitchFamily="34" charset="0"/>
                <a:cs typeface="Arial" pitchFamily="34" charset="0"/>
              </a:rPr>
              <a:t>3</a:t>
            </a:r>
            <a:endParaRPr lang="el-GR" sz="1100" b="1" baseline="-25000">
              <a:solidFill>
                <a:srgbClr val="FFFF99"/>
              </a:solidFill>
              <a:latin typeface="Arial" pitchFamily="34" charset="0"/>
              <a:cs typeface="Arial" pitchFamily="34" charset="0"/>
            </a:endParaRPr>
          </a:p>
        </xdr:txBody>
      </xdr:sp>
      <xdr:sp macro="" textlink="">
        <xdr:nvSpPr>
          <xdr:cNvPr id="225" name="Line 410"/>
          <xdr:cNvSpPr>
            <a:spLocks noChangeShapeType="1"/>
          </xdr:cNvSpPr>
        </xdr:nvSpPr>
        <xdr:spPr bwMode="auto">
          <a:xfrm>
            <a:off x="9286875" y="66574035"/>
            <a:ext cx="0" cy="108000"/>
          </a:xfrm>
          <a:prstGeom prst="line">
            <a:avLst/>
          </a:prstGeom>
          <a:noFill/>
          <a:ln w="15875">
            <a:solidFill>
              <a:srgbClr val="FFFF99"/>
            </a:solidFill>
            <a:round/>
            <a:headEnd/>
            <a:tailEnd/>
          </a:ln>
        </xdr:spPr>
      </xdr:sp>
    </xdr:grpSp>
    <xdr:clientData/>
  </xdr:twoCellAnchor>
  <mc:AlternateContent xmlns:mc="http://schemas.openxmlformats.org/markup-compatibility/2006">
    <mc:Choice xmlns:a14="http://schemas.microsoft.com/office/drawing/2010/main" Requires="a14">
      <xdr:twoCellAnchor>
        <xdr:from>
          <xdr:col>1</xdr:col>
          <xdr:colOff>0</xdr:colOff>
          <xdr:row>62</xdr:row>
          <xdr:rowOff>47625</xdr:rowOff>
        </xdr:from>
        <xdr:to>
          <xdr:col>4</xdr:col>
          <xdr:colOff>0</xdr:colOff>
          <xdr:row>100</xdr:row>
          <xdr:rowOff>38100</xdr:rowOff>
        </xdr:to>
        <xdr:grpSp>
          <xdr:nvGrpSpPr>
            <xdr:cNvPr id="1386" name="Group 362"/>
            <xdr:cNvGrpSpPr>
              <a:grpSpLocks/>
            </xdr:cNvGrpSpPr>
          </xdr:nvGrpSpPr>
          <xdr:grpSpPr bwMode="auto">
            <a:xfrm>
              <a:off x="698500" y="10506075"/>
              <a:ext cx="1924050" cy="6137275"/>
              <a:chOff x="70" y="1049"/>
              <a:chExt cx="192" cy="657"/>
            </a:xfrm>
          </xdr:grpSpPr>
          <xdr:sp macro="" textlink="">
            <xdr:nvSpPr>
              <xdr:cNvPr id="1034" name="Object 10" hidden="1">
                <a:extLst>
                  <a:ext uri="{63B3BB69-23CF-44E3-9099-C40C66FF867C}">
                    <a14:compatExt spid="_x0000_s1034"/>
                  </a:ext>
                </a:extLst>
              </xdr:cNvPr>
              <xdr:cNvSpPr/>
            </xdr:nvSpPr>
            <xdr:spPr bwMode="auto">
              <a:xfrm>
                <a:off x="70" y="1049"/>
                <a:ext cx="192" cy="161"/>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036" name="Object 12" hidden="1">
                <a:extLst>
                  <a:ext uri="{63B3BB69-23CF-44E3-9099-C40C66FF867C}">
                    <a14:compatExt spid="_x0000_s1036"/>
                  </a:ext>
                </a:extLst>
              </xdr:cNvPr>
              <xdr:cNvSpPr/>
            </xdr:nvSpPr>
            <xdr:spPr bwMode="auto">
              <a:xfrm>
                <a:off x="70" y="1210"/>
                <a:ext cx="192" cy="173"/>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037" name="Object 13" hidden="1">
                <a:extLst>
                  <a:ext uri="{63B3BB69-23CF-44E3-9099-C40C66FF867C}">
                    <a14:compatExt spid="_x0000_s1037"/>
                  </a:ext>
                </a:extLst>
              </xdr:cNvPr>
              <xdr:cNvSpPr/>
            </xdr:nvSpPr>
            <xdr:spPr bwMode="auto">
              <a:xfrm>
                <a:off x="70" y="1384"/>
                <a:ext cx="192" cy="171"/>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1038" name="Object 14" hidden="1">
                <a:extLst>
                  <a:ext uri="{63B3BB69-23CF-44E3-9099-C40C66FF867C}">
                    <a14:compatExt spid="_x0000_s1038"/>
                  </a:ext>
                </a:extLst>
              </xdr:cNvPr>
              <xdr:cNvSpPr/>
            </xdr:nvSpPr>
            <xdr:spPr bwMode="auto">
              <a:xfrm>
                <a:off x="70" y="1554"/>
                <a:ext cx="192" cy="152"/>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grpSp>
        <xdr:clientData/>
      </xdr:twoCellAnchor>
    </mc:Choice>
    <mc:Fallback/>
  </mc:AlternateContent>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comments" Target="../comments1.xml"/><Relationship Id="rId3" Type="http://schemas.openxmlformats.org/officeDocument/2006/relationships/drawing" Target="../drawings/drawing1.xml"/><Relationship Id="rId7" Type="http://schemas.openxmlformats.org/officeDocument/2006/relationships/oleObject" Target="../embeddings/oleObject2.bin"/><Relationship Id="rId12" Type="http://schemas.openxmlformats.org/officeDocument/2006/relationships/image" Target="../media/image4.emf"/><Relationship Id="rId2" Type="http://schemas.openxmlformats.org/officeDocument/2006/relationships/printerSettings" Target="../printerSettings/printerSettings1.bin"/><Relationship Id="rId1" Type="http://schemas.openxmlformats.org/officeDocument/2006/relationships/hyperlink" Target="ALKOHTEST.xlsx" TargetMode="External"/><Relationship Id="rId6" Type="http://schemas.openxmlformats.org/officeDocument/2006/relationships/image" Target="../media/image1.emf"/><Relationship Id="rId11" Type="http://schemas.openxmlformats.org/officeDocument/2006/relationships/oleObject" Target="../embeddings/oleObject4.bin"/><Relationship Id="rId5" Type="http://schemas.openxmlformats.org/officeDocument/2006/relationships/oleObject" Target="../embeddings/oleObject1.bin"/><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661"/>
  <sheetViews>
    <sheetView tabSelected="1" workbookViewId="0"/>
  </sheetViews>
  <sheetFormatPr defaultColWidth="9.1796875" defaultRowHeight="12.5" x14ac:dyDescent="0.25"/>
  <cols>
    <col min="1" max="1" width="10" style="2" bestFit="1" customWidth="1"/>
    <col min="2" max="6" width="9.1796875" style="2"/>
    <col min="7" max="7" width="7.81640625" style="2" customWidth="1"/>
    <col min="8" max="9" width="10" style="2" customWidth="1"/>
    <col min="10" max="10" width="3" style="2" customWidth="1"/>
    <col min="11" max="11" width="9.26953125" style="2" bestFit="1" customWidth="1"/>
    <col min="12" max="14" width="9.1796875" style="2"/>
    <col min="15" max="15" width="0" style="2" hidden="1" customWidth="1"/>
    <col min="16" max="16384" width="9.1796875" style="2"/>
  </cols>
  <sheetData>
    <row r="1" spans="1:26" x14ac:dyDescent="0.25">
      <c r="A1" s="21"/>
      <c r="B1" s="21"/>
      <c r="C1" s="21"/>
      <c r="D1" s="21"/>
      <c r="E1" s="21"/>
      <c r="F1" s="21"/>
      <c r="G1" s="21"/>
      <c r="H1" s="21"/>
      <c r="I1" s="21"/>
      <c r="J1" s="22"/>
      <c r="K1" s="23"/>
      <c r="L1" s="23"/>
      <c r="M1" s="24"/>
      <c r="Z1" s="31"/>
    </row>
    <row r="2" spans="1:26" ht="26.25" customHeight="1" x14ac:dyDescent="0.25">
      <c r="A2" s="302" t="s">
        <v>125</v>
      </c>
      <c r="B2" s="302"/>
      <c r="C2" s="302"/>
      <c r="D2" s="302"/>
      <c r="E2" s="302"/>
      <c r="F2" s="302"/>
      <c r="G2" s="302"/>
      <c r="H2" s="302"/>
      <c r="I2" s="302"/>
      <c r="J2" s="302"/>
      <c r="K2" s="23"/>
      <c r="L2" s="23"/>
      <c r="M2" s="24"/>
      <c r="Z2" s="31"/>
    </row>
    <row r="3" spans="1:26" ht="26.25" customHeight="1" x14ac:dyDescent="0.25">
      <c r="A3" s="303"/>
      <c r="B3" s="303"/>
      <c r="C3" s="303"/>
      <c r="D3" s="303"/>
      <c r="E3" s="303"/>
      <c r="F3" s="303"/>
      <c r="G3" s="303"/>
      <c r="H3" s="303"/>
      <c r="I3" s="303"/>
      <c r="J3" s="303"/>
      <c r="K3" s="23"/>
      <c r="L3" s="23"/>
      <c r="M3" s="24"/>
      <c r="Z3" s="31"/>
    </row>
    <row r="4" spans="1:26" x14ac:dyDescent="0.25">
      <c r="A4" s="23"/>
      <c r="B4" s="23"/>
      <c r="C4" s="23"/>
      <c r="D4" s="23"/>
      <c r="E4" s="23"/>
      <c r="F4" s="301" t="s">
        <v>82</v>
      </c>
      <c r="G4" s="301"/>
      <c r="H4" s="301"/>
      <c r="I4" s="301"/>
      <c r="J4" s="301"/>
      <c r="K4" s="23"/>
      <c r="L4" s="23"/>
      <c r="M4" s="24"/>
      <c r="Z4" s="31"/>
    </row>
    <row r="5" spans="1:26" x14ac:dyDescent="0.25">
      <c r="A5" s="25"/>
      <c r="B5" s="25"/>
      <c r="C5" s="25"/>
      <c r="D5" s="25"/>
      <c r="E5" s="25"/>
      <c r="F5" s="25"/>
      <c r="G5" s="25"/>
      <c r="H5" s="25"/>
      <c r="I5" s="25"/>
      <c r="J5" s="26"/>
      <c r="K5" s="23"/>
      <c r="L5" s="23"/>
      <c r="M5" s="24"/>
      <c r="O5" s="304" t="s">
        <v>92</v>
      </c>
      <c r="Z5" s="31"/>
    </row>
    <row r="6" spans="1:26" ht="12.75" customHeight="1" x14ac:dyDescent="0.25">
      <c r="B6" s="293" t="s">
        <v>280</v>
      </c>
      <c r="C6" s="294"/>
      <c r="D6" s="294"/>
      <c r="E6" s="294"/>
      <c r="F6" s="294"/>
      <c r="G6" s="294"/>
      <c r="H6" s="294"/>
      <c r="I6" s="294"/>
      <c r="J6" s="294"/>
      <c r="K6" s="295"/>
      <c r="L6" s="23"/>
      <c r="M6" s="24"/>
      <c r="O6" s="304"/>
      <c r="Z6" s="31"/>
    </row>
    <row r="7" spans="1:26" x14ac:dyDescent="0.25">
      <c r="B7" s="296"/>
      <c r="C7" s="233"/>
      <c r="D7" s="233"/>
      <c r="E7" s="233"/>
      <c r="F7" s="233"/>
      <c r="G7" s="233"/>
      <c r="H7" s="233"/>
      <c r="I7" s="233"/>
      <c r="J7" s="233"/>
      <c r="K7" s="297"/>
      <c r="L7" s="23"/>
      <c r="M7" s="24"/>
      <c r="O7" s="304"/>
      <c r="Z7" s="31"/>
    </row>
    <row r="8" spans="1:26" x14ac:dyDescent="0.25">
      <c r="B8" s="296"/>
      <c r="C8" s="233"/>
      <c r="D8" s="233"/>
      <c r="E8" s="233"/>
      <c r="F8" s="233"/>
      <c r="G8" s="233"/>
      <c r="H8" s="233"/>
      <c r="I8" s="233"/>
      <c r="J8" s="233"/>
      <c r="K8" s="297"/>
      <c r="L8" s="23"/>
      <c r="M8" s="24"/>
      <c r="Z8" s="31"/>
    </row>
    <row r="9" spans="1:26" x14ac:dyDescent="0.25">
      <c r="B9" s="296"/>
      <c r="C9" s="233"/>
      <c r="D9" s="233"/>
      <c r="E9" s="233"/>
      <c r="F9" s="233"/>
      <c r="G9" s="233"/>
      <c r="H9" s="233"/>
      <c r="I9" s="233"/>
      <c r="J9" s="233"/>
      <c r="K9" s="297"/>
      <c r="L9" s="23"/>
      <c r="M9" s="24"/>
      <c r="O9" s="304" t="s">
        <v>93</v>
      </c>
      <c r="Z9" s="31"/>
    </row>
    <row r="10" spans="1:26" x14ac:dyDescent="0.25">
      <c r="B10" s="296"/>
      <c r="C10" s="233"/>
      <c r="D10" s="233"/>
      <c r="E10" s="233"/>
      <c r="F10" s="233"/>
      <c r="G10" s="233"/>
      <c r="H10" s="233"/>
      <c r="I10" s="233"/>
      <c r="J10" s="233"/>
      <c r="K10" s="297"/>
      <c r="L10" s="23"/>
      <c r="M10" s="24"/>
      <c r="O10" s="304"/>
      <c r="Z10" s="31"/>
    </row>
    <row r="11" spans="1:26" x14ac:dyDescent="0.25">
      <c r="B11" s="296"/>
      <c r="C11" s="233"/>
      <c r="D11" s="233"/>
      <c r="E11" s="233"/>
      <c r="F11" s="233"/>
      <c r="G11" s="233"/>
      <c r="H11" s="233"/>
      <c r="I11" s="233"/>
      <c r="J11" s="233"/>
      <c r="K11" s="297"/>
      <c r="L11" s="23"/>
      <c r="M11" s="24"/>
      <c r="O11" s="304"/>
      <c r="Z11" s="31"/>
    </row>
    <row r="12" spans="1:26" ht="24.5" x14ac:dyDescent="0.25">
      <c r="B12" s="296"/>
      <c r="C12" s="233"/>
      <c r="D12" s="233"/>
      <c r="E12" s="233"/>
      <c r="F12" s="233"/>
      <c r="G12" s="233"/>
      <c r="H12" s="233"/>
      <c r="I12" s="233"/>
      <c r="J12" s="233"/>
      <c r="K12" s="297"/>
      <c r="L12" s="23"/>
      <c r="M12" s="24"/>
      <c r="O12" s="61"/>
      <c r="Z12" s="31"/>
    </row>
    <row r="13" spans="1:26" x14ac:dyDescent="0.25">
      <c r="B13" s="296"/>
      <c r="C13" s="233"/>
      <c r="D13" s="233"/>
      <c r="E13" s="233"/>
      <c r="F13" s="233"/>
      <c r="G13" s="233"/>
      <c r="H13" s="233"/>
      <c r="I13" s="233"/>
      <c r="J13" s="233"/>
      <c r="K13" s="297"/>
      <c r="L13" s="23"/>
      <c r="M13" s="24"/>
      <c r="Z13" s="31"/>
    </row>
    <row r="14" spans="1:26" x14ac:dyDescent="0.25">
      <c r="B14" s="296"/>
      <c r="C14" s="233"/>
      <c r="D14" s="233"/>
      <c r="E14" s="233"/>
      <c r="F14" s="233"/>
      <c r="G14" s="233"/>
      <c r="H14" s="233"/>
      <c r="I14" s="233"/>
      <c r="J14" s="233"/>
      <c r="K14" s="297"/>
      <c r="L14" s="23"/>
      <c r="M14" s="24"/>
      <c r="Z14" s="31"/>
    </row>
    <row r="15" spans="1:26" ht="16.149999999999999" customHeight="1" x14ac:dyDescent="0.25">
      <c r="B15" s="298"/>
      <c r="C15" s="299"/>
      <c r="D15" s="299"/>
      <c r="E15" s="299"/>
      <c r="F15" s="299"/>
      <c r="G15" s="299"/>
      <c r="H15" s="299"/>
      <c r="I15" s="299"/>
      <c r="J15" s="299"/>
      <c r="K15" s="300"/>
      <c r="L15" s="23"/>
      <c r="M15" s="24"/>
      <c r="Z15" s="31"/>
    </row>
    <row r="16" spans="1:26" ht="12.75" customHeight="1" x14ac:dyDescent="0.25">
      <c r="A16" s="21"/>
      <c r="B16" s="21"/>
      <c r="C16" s="21"/>
      <c r="D16" s="21"/>
      <c r="E16" s="21"/>
      <c r="F16" s="21"/>
      <c r="G16" s="21"/>
      <c r="H16" s="21"/>
      <c r="I16" s="21"/>
      <c r="J16" s="22"/>
      <c r="K16" s="23"/>
      <c r="L16" s="23"/>
      <c r="M16" s="24"/>
      <c r="Z16" s="31"/>
    </row>
    <row r="17" spans="1:26" ht="12.75" customHeight="1" x14ac:dyDescent="0.25">
      <c r="A17" s="27"/>
      <c r="B17" s="27"/>
      <c r="C17" s="27"/>
      <c r="D17" s="27"/>
      <c r="E17" s="27"/>
      <c r="F17" s="27"/>
      <c r="G17" s="27"/>
      <c r="H17" s="27"/>
      <c r="I17" s="27"/>
      <c r="J17" s="27"/>
      <c r="K17" s="23"/>
      <c r="L17" s="23"/>
      <c r="M17" s="24"/>
      <c r="Z17" s="31"/>
    </row>
    <row r="18" spans="1:26" ht="12.75" customHeight="1" x14ac:dyDescent="0.25">
      <c r="A18" s="27"/>
      <c r="B18" s="255" t="s">
        <v>126</v>
      </c>
      <c r="C18" s="256"/>
      <c r="D18" s="257"/>
      <c r="E18" s="27"/>
      <c r="F18" s="27"/>
      <c r="G18" s="27"/>
      <c r="H18" s="27"/>
      <c r="I18" s="27"/>
      <c r="J18" s="27"/>
      <c r="K18" s="23"/>
      <c r="L18" s="23"/>
      <c r="M18" s="24"/>
      <c r="Z18" s="31"/>
    </row>
    <row r="19" spans="1:26" ht="12.75" customHeight="1" x14ac:dyDescent="0.25">
      <c r="A19" s="27"/>
      <c r="B19" s="258"/>
      <c r="C19" s="259"/>
      <c r="D19" s="260"/>
      <c r="E19" s="27"/>
      <c r="F19" s="27"/>
      <c r="G19" s="27"/>
      <c r="H19" s="27"/>
      <c r="I19" s="27"/>
      <c r="J19" s="27"/>
      <c r="K19" s="23"/>
      <c r="L19" s="23"/>
      <c r="M19" s="24"/>
      <c r="Z19" s="31"/>
    </row>
    <row r="20" spans="1:26" ht="12.75" customHeight="1" x14ac:dyDescent="0.25">
      <c r="A20" s="27"/>
      <c r="B20" s="28"/>
      <c r="C20" s="28"/>
      <c r="D20" s="28"/>
      <c r="E20" s="27"/>
      <c r="F20" s="27"/>
      <c r="G20" s="27"/>
      <c r="H20" s="27"/>
      <c r="I20" s="27"/>
      <c r="J20" s="27"/>
      <c r="K20" s="23"/>
      <c r="L20" s="23"/>
      <c r="M20" s="24"/>
      <c r="Z20" s="31"/>
    </row>
    <row r="21" spans="1:26" ht="12.75" customHeight="1" x14ac:dyDescent="0.25">
      <c r="A21" s="25"/>
      <c r="B21" s="25"/>
      <c r="C21" s="25"/>
      <c r="D21" s="25"/>
      <c r="E21" s="25"/>
      <c r="F21" s="25"/>
      <c r="G21" s="25"/>
      <c r="H21" s="25"/>
      <c r="I21" s="25"/>
      <c r="J21" s="26"/>
      <c r="K21" s="23"/>
      <c r="L21" s="23"/>
      <c r="M21" s="24"/>
      <c r="Z21" s="31"/>
    </row>
    <row r="22" spans="1:26" ht="12.75" customHeight="1" x14ac:dyDescent="0.25">
      <c r="A22" s="29" t="s">
        <v>87</v>
      </c>
      <c r="B22" s="82" t="s">
        <v>83</v>
      </c>
      <c r="C22" s="82"/>
      <c r="D22" s="82"/>
      <c r="E22" s="82"/>
      <c r="F22" s="305" t="s">
        <v>91</v>
      </c>
      <c r="G22" s="209"/>
      <c r="H22" s="238" t="str">
        <f>IF(AND(G22="",G24="",G26="",G28=""),"",IF(AND(G22="Σ",G24="",G26="",G28=""),"Εύγε!","Πρέπει να είσαι πιο προσεχτικός και να διαβάζεις περισσότερο."))</f>
        <v/>
      </c>
      <c r="I22" s="239"/>
      <c r="J22" s="30"/>
      <c r="K22" s="23"/>
      <c r="L22" s="23"/>
      <c r="M22" s="24"/>
      <c r="Z22" s="31"/>
    </row>
    <row r="23" spans="1:26" x14ac:dyDescent="0.25">
      <c r="A23" s="32"/>
      <c r="B23" s="82"/>
      <c r="C23" s="82"/>
      <c r="D23" s="82"/>
      <c r="E23" s="82"/>
      <c r="F23" s="305"/>
      <c r="G23" s="209"/>
      <c r="H23" s="240"/>
      <c r="I23" s="241"/>
      <c r="J23" s="30"/>
      <c r="K23" s="23"/>
      <c r="L23" s="23"/>
      <c r="M23" s="24"/>
      <c r="Z23" s="31"/>
    </row>
    <row r="24" spans="1:26" x14ac:dyDescent="0.25">
      <c r="A24" s="32"/>
      <c r="B24" s="82"/>
      <c r="C24" s="82"/>
      <c r="D24" s="82"/>
      <c r="E24" s="82"/>
      <c r="F24" s="305" t="s">
        <v>88</v>
      </c>
      <c r="G24" s="209"/>
      <c r="H24" s="240"/>
      <c r="I24" s="241"/>
      <c r="J24" s="30"/>
      <c r="K24" s="23"/>
      <c r="L24" s="23"/>
      <c r="M24" s="24"/>
      <c r="Z24" s="31"/>
    </row>
    <row r="25" spans="1:26" x14ac:dyDescent="0.25">
      <c r="A25" s="32"/>
      <c r="B25" s="82"/>
      <c r="C25" s="82"/>
      <c r="D25" s="82"/>
      <c r="E25" s="82"/>
      <c r="F25" s="305"/>
      <c r="G25" s="209"/>
      <c r="H25" s="240"/>
      <c r="I25" s="241"/>
      <c r="J25" s="30"/>
      <c r="K25" s="23"/>
      <c r="L25" s="23"/>
      <c r="M25" s="24"/>
      <c r="Z25" s="31"/>
    </row>
    <row r="26" spans="1:26" x14ac:dyDescent="0.25">
      <c r="A26" s="32"/>
      <c r="B26" s="82"/>
      <c r="C26" s="82"/>
      <c r="D26" s="82"/>
      <c r="E26" s="82"/>
      <c r="F26" s="305" t="s">
        <v>89</v>
      </c>
      <c r="G26" s="209"/>
      <c r="H26" s="240"/>
      <c r="I26" s="241"/>
      <c r="J26" s="30"/>
      <c r="K26" s="23"/>
      <c r="L26" s="23"/>
      <c r="M26" s="24"/>
      <c r="Z26" s="31"/>
    </row>
    <row r="27" spans="1:26" ht="12.75" customHeight="1" x14ac:dyDescent="0.25">
      <c r="A27" s="32"/>
      <c r="B27" s="82"/>
      <c r="C27" s="82"/>
      <c r="D27" s="82"/>
      <c r="E27" s="82"/>
      <c r="F27" s="305"/>
      <c r="G27" s="209"/>
      <c r="H27" s="240"/>
      <c r="I27" s="241"/>
      <c r="J27" s="30"/>
      <c r="K27" s="170" t="str">
        <f>IF(H22="","",IF(H22="Εύγε!",O5,O9))</f>
        <v/>
      </c>
      <c r="L27" s="173" t="str">
        <f>IF(H22&lt;&gt;"Εύγε!","",5)</f>
        <v/>
      </c>
      <c r="M27" s="24"/>
      <c r="O27" s="122">
        <v>5</v>
      </c>
      <c r="Z27" s="31"/>
    </row>
    <row r="28" spans="1:26" ht="12.75" customHeight="1" x14ac:dyDescent="0.25">
      <c r="A28" s="32"/>
      <c r="B28" s="82"/>
      <c r="C28" s="82"/>
      <c r="D28" s="82"/>
      <c r="E28" s="82"/>
      <c r="F28" s="305" t="s">
        <v>90</v>
      </c>
      <c r="G28" s="209"/>
      <c r="H28" s="240"/>
      <c r="I28" s="241"/>
      <c r="J28" s="30"/>
      <c r="K28" s="171"/>
      <c r="L28" s="174"/>
      <c r="M28" s="24"/>
      <c r="O28" s="122"/>
      <c r="Z28" s="31"/>
    </row>
    <row r="29" spans="1:26" ht="12.75" customHeight="1" x14ac:dyDescent="0.25">
      <c r="A29" s="32"/>
      <c r="B29" s="82"/>
      <c r="C29" s="82"/>
      <c r="D29" s="82"/>
      <c r="E29" s="82"/>
      <c r="F29" s="305"/>
      <c r="G29" s="209"/>
      <c r="H29" s="242"/>
      <c r="I29" s="243"/>
      <c r="J29" s="30"/>
      <c r="K29" s="172"/>
      <c r="L29" s="175"/>
      <c r="M29" s="24"/>
      <c r="O29" s="122"/>
      <c r="Z29" s="31"/>
    </row>
    <row r="30" spans="1:26" x14ac:dyDescent="0.25">
      <c r="A30" s="21"/>
      <c r="B30" s="21"/>
      <c r="C30" s="21"/>
      <c r="D30" s="21"/>
      <c r="E30" s="21"/>
      <c r="F30" s="21"/>
      <c r="G30" s="21"/>
      <c r="H30" s="21"/>
      <c r="I30" s="21"/>
      <c r="J30" s="22"/>
      <c r="K30" s="23"/>
      <c r="L30" s="23"/>
      <c r="M30" s="24"/>
      <c r="Z30" s="31"/>
    </row>
    <row r="31" spans="1:26" x14ac:dyDescent="0.25">
      <c r="A31" s="27"/>
      <c r="B31" s="27"/>
      <c r="C31" s="27"/>
      <c r="D31" s="27"/>
      <c r="E31" s="27"/>
      <c r="F31" s="27"/>
      <c r="G31" s="27"/>
      <c r="H31" s="27"/>
      <c r="I31" s="27"/>
      <c r="J31" s="27"/>
      <c r="K31" s="27"/>
      <c r="L31" s="23"/>
      <c r="M31" s="24"/>
      <c r="Z31" s="31"/>
    </row>
    <row r="32" spans="1:26" x14ac:dyDescent="0.25">
      <c r="A32" s="25"/>
      <c r="B32" s="25"/>
      <c r="C32" s="25"/>
      <c r="D32" s="25"/>
      <c r="E32" s="25"/>
      <c r="F32" s="25"/>
      <c r="G32" s="25"/>
      <c r="H32" s="25"/>
      <c r="I32" s="25"/>
      <c r="J32" s="26"/>
      <c r="K32" s="23"/>
      <c r="L32" s="23"/>
      <c r="M32" s="24"/>
      <c r="Z32" s="31"/>
    </row>
    <row r="33" spans="1:26" ht="13.9" customHeight="1" x14ac:dyDescent="0.25">
      <c r="A33" s="33" t="s">
        <v>94</v>
      </c>
      <c r="B33" s="244" t="s">
        <v>84</v>
      </c>
      <c r="C33" s="244"/>
      <c r="D33" s="244"/>
      <c r="E33" s="244"/>
      <c r="F33" s="306"/>
      <c r="G33" s="306"/>
      <c r="H33" s="284" t="str">
        <f>IF(F33="","",IF(OR(F33="Υδροξύλιο",F33="Υδροξύλιον",F33="ΥΔΡΟΞΥΛΙΟ",F33="ΥΔΡΟΞΥΛΙΟΝ"),"Μπράβο!","Είναι εύκολο, έπρεπε να το είχες βρει."))</f>
        <v/>
      </c>
      <c r="I33" s="309"/>
      <c r="J33" s="30"/>
      <c r="K33" s="170" t="str">
        <f>IF(H33="","",IF(H33="Μπράβο!",O5,O9))</f>
        <v/>
      </c>
      <c r="L33" s="173" t="str">
        <f>IF(H33&lt;&gt;"Μπράβο!","",5)</f>
        <v/>
      </c>
      <c r="M33" s="24"/>
      <c r="O33" s="122">
        <v>5</v>
      </c>
      <c r="Z33" s="31"/>
    </row>
    <row r="34" spans="1:26" ht="13.9" customHeight="1" x14ac:dyDescent="0.25">
      <c r="A34" s="32"/>
      <c r="B34" s="245"/>
      <c r="C34" s="245"/>
      <c r="D34" s="245"/>
      <c r="E34" s="245"/>
      <c r="F34" s="307"/>
      <c r="G34" s="307"/>
      <c r="H34" s="286"/>
      <c r="I34" s="310"/>
      <c r="J34" s="30"/>
      <c r="K34" s="171"/>
      <c r="L34" s="174"/>
      <c r="M34" s="24"/>
      <c r="O34" s="122"/>
      <c r="Z34" s="31"/>
    </row>
    <row r="35" spans="1:26" ht="13.9" customHeight="1" x14ac:dyDescent="0.25">
      <c r="A35" s="32"/>
      <c r="B35" s="246"/>
      <c r="C35" s="246"/>
      <c r="D35" s="246"/>
      <c r="E35" s="246"/>
      <c r="F35" s="308"/>
      <c r="G35" s="308"/>
      <c r="H35" s="288"/>
      <c r="I35" s="311"/>
      <c r="J35" s="30"/>
      <c r="K35" s="172"/>
      <c r="L35" s="175"/>
      <c r="M35" s="24"/>
      <c r="O35" s="122"/>
      <c r="Z35" s="31"/>
    </row>
    <row r="36" spans="1:26" x14ac:dyDescent="0.25">
      <c r="A36" s="21"/>
      <c r="B36" s="21"/>
      <c r="C36" s="21"/>
      <c r="D36" s="21"/>
      <c r="E36" s="21"/>
      <c r="F36" s="21"/>
      <c r="G36" s="21"/>
      <c r="H36" s="21"/>
      <c r="I36" s="21"/>
      <c r="J36" s="22"/>
      <c r="K36" s="23"/>
      <c r="L36" s="23"/>
      <c r="M36" s="24"/>
      <c r="Z36" s="31"/>
    </row>
    <row r="37" spans="1:26" x14ac:dyDescent="0.25">
      <c r="A37" s="27"/>
      <c r="B37" s="27"/>
      <c r="C37" s="27"/>
      <c r="D37" s="27"/>
      <c r="E37" s="27"/>
      <c r="F37" s="27"/>
      <c r="G37" s="27"/>
      <c r="H37" s="27"/>
      <c r="I37" s="27"/>
      <c r="J37" s="27"/>
      <c r="K37" s="23"/>
      <c r="L37" s="23"/>
      <c r="M37" s="24"/>
      <c r="Z37" s="31"/>
    </row>
    <row r="38" spans="1:26" x14ac:dyDescent="0.25">
      <c r="A38" s="25"/>
      <c r="B38" s="25"/>
      <c r="C38" s="25"/>
      <c r="D38" s="25"/>
      <c r="E38" s="25"/>
      <c r="F38" s="25"/>
      <c r="G38" s="25"/>
      <c r="H38" s="25"/>
      <c r="I38" s="25"/>
      <c r="J38" s="26"/>
      <c r="K38" s="23"/>
      <c r="L38" s="23"/>
      <c r="M38" s="24"/>
      <c r="Z38" s="31"/>
    </row>
    <row r="39" spans="1:26" ht="13" x14ac:dyDescent="0.25">
      <c r="A39" s="33" t="s">
        <v>95</v>
      </c>
      <c r="B39" s="100" t="s">
        <v>232</v>
      </c>
      <c r="C39" s="101"/>
      <c r="D39" s="101"/>
      <c r="E39" s="101"/>
      <c r="F39" s="101"/>
      <c r="G39" s="101"/>
      <c r="H39" s="101"/>
      <c r="I39" s="102"/>
      <c r="J39" s="30"/>
      <c r="K39" s="23"/>
      <c r="L39" s="23"/>
      <c r="M39" s="24"/>
      <c r="Z39" s="31"/>
    </row>
    <row r="40" spans="1:26" ht="14.25" customHeight="1" x14ac:dyDescent="0.25">
      <c r="A40" s="32"/>
      <c r="B40" s="103"/>
      <c r="C40" s="104"/>
      <c r="D40" s="104"/>
      <c r="E40" s="104"/>
      <c r="F40" s="104"/>
      <c r="G40" s="104"/>
      <c r="H40" s="104"/>
      <c r="I40" s="105"/>
      <c r="J40" s="30"/>
      <c r="K40" s="23"/>
      <c r="L40" s="23"/>
      <c r="M40" s="24"/>
      <c r="P40" s="278" t="s">
        <v>255</v>
      </c>
      <c r="Q40" s="85"/>
      <c r="R40" s="85"/>
      <c r="S40" s="85"/>
      <c r="T40" s="85"/>
      <c r="U40" s="85"/>
      <c r="V40" s="85"/>
      <c r="W40" s="85"/>
      <c r="X40" s="85"/>
      <c r="Z40" s="31"/>
    </row>
    <row r="41" spans="1:26" ht="14.25" customHeight="1" x14ac:dyDescent="0.25">
      <c r="A41" s="32"/>
      <c r="B41" s="103"/>
      <c r="C41" s="104"/>
      <c r="D41" s="104"/>
      <c r="E41" s="104"/>
      <c r="F41" s="104"/>
      <c r="G41" s="104"/>
      <c r="H41" s="104"/>
      <c r="I41" s="105"/>
      <c r="J41" s="30"/>
      <c r="K41" s="23"/>
      <c r="L41" s="23"/>
      <c r="M41" s="24"/>
      <c r="P41" s="85"/>
      <c r="Q41" s="85"/>
      <c r="R41" s="85"/>
      <c r="S41" s="85"/>
      <c r="T41" s="85"/>
      <c r="U41" s="85"/>
      <c r="V41" s="85"/>
      <c r="W41" s="85"/>
      <c r="X41" s="85"/>
      <c r="Z41" s="31"/>
    </row>
    <row r="42" spans="1:26" x14ac:dyDescent="0.25">
      <c r="A42" s="32"/>
      <c r="B42" s="106"/>
      <c r="C42" s="107"/>
      <c r="D42" s="107"/>
      <c r="E42" s="107"/>
      <c r="F42" s="107"/>
      <c r="G42" s="107"/>
      <c r="H42" s="107"/>
      <c r="I42" s="108"/>
      <c r="J42" s="30"/>
      <c r="K42" s="23"/>
      <c r="L42" s="23"/>
      <c r="M42" s="24"/>
      <c r="P42" s="85"/>
      <c r="Q42" s="85"/>
      <c r="R42" s="85"/>
      <c r="S42" s="85"/>
      <c r="T42" s="85"/>
      <c r="U42" s="85"/>
      <c r="V42" s="85"/>
      <c r="W42" s="85"/>
      <c r="X42" s="85"/>
      <c r="Z42" s="31"/>
    </row>
    <row r="43" spans="1:26" ht="6" customHeight="1" x14ac:dyDescent="0.25">
      <c r="A43" s="32"/>
      <c r="B43" s="32"/>
      <c r="C43" s="32"/>
      <c r="D43" s="32"/>
      <c r="E43" s="32"/>
      <c r="F43" s="32"/>
      <c r="G43" s="32"/>
      <c r="H43" s="32"/>
      <c r="I43" s="32"/>
      <c r="J43" s="30"/>
      <c r="K43" s="23"/>
      <c r="L43" s="23"/>
      <c r="M43" s="24"/>
      <c r="P43" s="85"/>
      <c r="Q43" s="85"/>
      <c r="R43" s="85"/>
      <c r="S43" s="85"/>
      <c r="T43" s="85"/>
      <c r="U43" s="85"/>
      <c r="V43" s="85"/>
      <c r="W43" s="85"/>
      <c r="X43" s="85"/>
      <c r="Z43" s="31"/>
    </row>
    <row r="44" spans="1:26" ht="12.75" customHeight="1" x14ac:dyDescent="0.25">
      <c r="A44" s="15" t="str">
        <f>IF(E44="","",IF(E44="ΙΙταγής","G","R"))</f>
        <v/>
      </c>
      <c r="B44" s="312" t="s">
        <v>96</v>
      </c>
      <c r="C44" s="312"/>
      <c r="D44" s="312"/>
      <c r="E44" s="209"/>
      <c r="F44" s="209"/>
      <c r="G44" s="238" t="str">
        <f>IF(L53="","",IF(L53&lt;20,"Χρειάζεται να αντιμετωπίσεις με μεγαλύτερη σοβαρότητα αυτό το test…",IF(AND(L53&gt;15,L53&lt;30),"Λίγο περισσότερη προσοχή δε θα έβλαπτε…","Μην περιμένεις καλά λόγια επειδή αντιμετώπισες με επιτυχία ένα τόσο εύκολο θέμα. Προχώρα στο επόμενο ζήτημα...")))</f>
        <v/>
      </c>
      <c r="H44" s="238"/>
      <c r="I44" s="239"/>
      <c r="J44" s="30"/>
      <c r="K44" s="23"/>
      <c r="L44" s="23"/>
      <c r="M44" s="24"/>
      <c r="P44" s="85"/>
      <c r="Q44" s="85"/>
      <c r="R44" s="85"/>
      <c r="S44" s="85"/>
      <c r="T44" s="85"/>
      <c r="U44" s="85"/>
      <c r="V44" s="85"/>
      <c r="W44" s="85"/>
      <c r="X44" s="85"/>
      <c r="Z44" s="31"/>
    </row>
    <row r="45" spans="1:26" ht="12.75" customHeight="1" x14ac:dyDescent="0.25">
      <c r="A45" s="32"/>
      <c r="B45" s="312"/>
      <c r="C45" s="312"/>
      <c r="D45" s="312"/>
      <c r="E45" s="209"/>
      <c r="F45" s="209"/>
      <c r="G45" s="240"/>
      <c r="H45" s="240"/>
      <c r="I45" s="241"/>
      <c r="J45" s="30"/>
      <c r="K45" s="23"/>
      <c r="L45" s="23"/>
      <c r="M45" s="24"/>
      <c r="P45" s="85"/>
      <c r="Q45" s="85"/>
      <c r="R45" s="85"/>
      <c r="S45" s="85"/>
      <c r="T45" s="85"/>
      <c r="U45" s="85"/>
      <c r="V45" s="85"/>
      <c r="W45" s="85"/>
      <c r="X45" s="85"/>
      <c r="Z45" s="31"/>
    </row>
    <row r="46" spans="1:26" ht="12.75" customHeight="1" x14ac:dyDescent="0.4">
      <c r="A46" s="15" t="str">
        <f>IF(E46="","",IF(E46="ΙΙΙταγής","G","R"))</f>
        <v/>
      </c>
      <c r="B46" s="312" t="s">
        <v>98</v>
      </c>
      <c r="C46" s="312"/>
      <c r="D46" s="312"/>
      <c r="E46" s="209"/>
      <c r="F46" s="209"/>
      <c r="G46" s="240"/>
      <c r="H46" s="240"/>
      <c r="I46" s="241"/>
      <c r="J46" s="30"/>
      <c r="K46" s="23"/>
      <c r="L46" s="23"/>
      <c r="M46" s="24"/>
      <c r="P46" s="291" t="s">
        <v>31</v>
      </c>
      <c r="Q46" s="291"/>
      <c r="R46" s="291"/>
      <c r="S46" s="291"/>
      <c r="T46" s="291"/>
      <c r="U46" s="291"/>
      <c r="V46" s="291"/>
      <c r="W46" s="291"/>
      <c r="X46" s="291"/>
      <c r="Z46" s="31"/>
    </row>
    <row r="47" spans="1:26" ht="13.9" customHeight="1" x14ac:dyDescent="0.25">
      <c r="A47" s="32"/>
      <c r="B47" s="312"/>
      <c r="C47" s="312"/>
      <c r="D47" s="312"/>
      <c r="E47" s="209"/>
      <c r="F47" s="209"/>
      <c r="G47" s="240"/>
      <c r="H47" s="240"/>
      <c r="I47" s="241"/>
      <c r="J47" s="30"/>
      <c r="K47" s="23"/>
      <c r="L47" s="23"/>
      <c r="M47" s="24"/>
      <c r="P47" s="85" t="s">
        <v>32</v>
      </c>
      <c r="Q47" s="85"/>
      <c r="R47" s="85"/>
      <c r="S47" s="85"/>
      <c r="T47" s="85"/>
      <c r="U47" s="85"/>
      <c r="V47" s="85"/>
      <c r="W47" s="85"/>
      <c r="X47" s="85"/>
      <c r="Z47" s="31"/>
    </row>
    <row r="48" spans="1:26" ht="13.9" customHeight="1" x14ac:dyDescent="0.25">
      <c r="A48" s="15" t="str">
        <f>IF(E48="","",IF(E48="Ιταγής","G","R"))</f>
        <v/>
      </c>
      <c r="B48" s="312" t="s">
        <v>100</v>
      </c>
      <c r="C48" s="312"/>
      <c r="D48" s="312"/>
      <c r="E48" s="209"/>
      <c r="F48" s="209"/>
      <c r="G48" s="240"/>
      <c r="H48" s="240"/>
      <c r="I48" s="241"/>
      <c r="J48" s="30"/>
      <c r="K48" s="23"/>
      <c r="L48" s="23"/>
      <c r="M48" s="24"/>
      <c r="P48" s="85"/>
      <c r="Q48" s="85"/>
      <c r="R48" s="85"/>
      <c r="S48" s="85"/>
      <c r="T48" s="85"/>
      <c r="U48" s="85"/>
      <c r="V48" s="85"/>
      <c r="W48" s="85"/>
      <c r="X48" s="85"/>
      <c r="Z48" s="31"/>
    </row>
    <row r="49" spans="1:26" ht="13.9" customHeight="1" x14ac:dyDescent="0.25">
      <c r="A49" s="32"/>
      <c r="B49" s="312"/>
      <c r="C49" s="312"/>
      <c r="D49" s="312"/>
      <c r="E49" s="209"/>
      <c r="F49" s="209"/>
      <c r="G49" s="240"/>
      <c r="H49" s="240"/>
      <c r="I49" s="241"/>
      <c r="J49" s="30"/>
      <c r="K49" s="23"/>
      <c r="L49" s="23"/>
      <c r="M49" s="24"/>
      <c r="P49" s="85"/>
      <c r="Q49" s="85"/>
      <c r="R49" s="85"/>
      <c r="S49" s="85"/>
      <c r="T49" s="85"/>
      <c r="U49" s="85"/>
      <c r="V49" s="85"/>
      <c r="W49" s="85"/>
      <c r="X49" s="85"/>
      <c r="Z49" s="31"/>
    </row>
    <row r="50" spans="1:26" ht="12.75" customHeight="1" x14ac:dyDescent="0.25">
      <c r="A50" s="15" t="str">
        <f>IF(E50="","",IF(E50="ΙΙταγής","G","R"))</f>
        <v/>
      </c>
      <c r="B50" s="312" t="s">
        <v>99</v>
      </c>
      <c r="C50" s="312"/>
      <c r="D50" s="312"/>
      <c r="E50" s="209"/>
      <c r="F50" s="209"/>
      <c r="G50" s="240"/>
      <c r="H50" s="240"/>
      <c r="I50" s="241"/>
      <c r="J50" s="30"/>
      <c r="K50" s="23"/>
      <c r="L50" s="23"/>
      <c r="M50" s="24"/>
      <c r="P50" s="85" t="s">
        <v>256</v>
      </c>
      <c r="Q50" s="85"/>
      <c r="R50" s="85"/>
      <c r="S50" s="85"/>
      <c r="T50" s="85"/>
      <c r="U50" s="85"/>
      <c r="V50" s="85"/>
      <c r="W50" s="85"/>
      <c r="X50" s="85"/>
      <c r="Z50" s="31"/>
    </row>
    <row r="51" spans="1:26" ht="12.75" customHeight="1" x14ac:dyDescent="0.25">
      <c r="A51" s="32"/>
      <c r="B51" s="312"/>
      <c r="C51" s="312"/>
      <c r="D51" s="312"/>
      <c r="E51" s="209"/>
      <c r="F51" s="209"/>
      <c r="G51" s="240"/>
      <c r="H51" s="240"/>
      <c r="I51" s="241"/>
      <c r="J51" s="30"/>
      <c r="K51" s="23"/>
      <c r="L51" s="23"/>
      <c r="M51" s="24"/>
      <c r="P51" s="85"/>
      <c r="Q51" s="85"/>
      <c r="R51" s="85"/>
      <c r="S51" s="85"/>
      <c r="T51" s="85"/>
      <c r="U51" s="85"/>
      <c r="V51" s="85"/>
      <c r="W51" s="85"/>
      <c r="X51" s="85"/>
      <c r="Z51" s="31"/>
    </row>
    <row r="52" spans="1:26" ht="12.75" customHeight="1" x14ac:dyDescent="0.25">
      <c r="A52" s="15" t="str">
        <f>IF(E52="","",IF(E52="ΙΙΙταγής","G","R"))</f>
        <v/>
      </c>
      <c r="B52" s="312" t="s">
        <v>101</v>
      </c>
      <c r="C52" s="312"/>
      <c r="D52" s="312"/>
      <c r="E52" s="209"/>
      <c r="F52" s="209"/>
      <c r="G52" s="240"/>
      <c r="H52" s="240"/>
      <c r="I52" s="241"/>
      <c r="J52" s="30"/>
      <c r="K52" s="23"/>
      <c r="L52" s="23"/>
      <c r="M52" s="24"/>
      <c r="P52" s="85"/>
      <c r="Q52" s="85"/>
      <c r="R52" s="85"/>
      <c r="S52" s="85"/>
      <c r="T52" s="85"/>
      <c r="U52" s="85"/>
      <c r="V52" s="85"/>
      <c r="W52" s="85"/>
      <c r="X52" s="85"/>
      <c r="Z52" s="31"/>
    </row>
    <row r="53" spans="1:26" ht="12.75" customHeight="1" x14ac:dyDescent="0.25">
      <c r="A53" s="32"/>
      <c r="B53" s="312"/>
      <c r="C53" s="312"/>
      <c r="D53" s="312"/>
      <c r="E53" s="209"/>
      <c r="F53" s="209"/>
      <c r="G53" s="240"/>
      <c r="H53" s="240"/>
      <c r="I53" s="241"/>
      <c r="J53" s="30"/>
      <c r="K53" s="170" t="str">
        <f>IF(L53="","",IF(L53=30,O5,O9))</f>
        <v/>
      </c>
      <c r="L53" s="173" t="str">
        <f>IF(OR(A44="",A46="",A48="",A50="",A52="",A54=""),"",SUM(B56:G56))</f>
        <v/>
      </c>
      <c r="M53" s="24"/>
      <c r="O53" s="122">
        <v>30</v>
      </c>
      <c r="P53" s="85"/>
      <c r="Q53" s="85"/>
      <c r="R53" s="85"/>
      <c r="S53" s="85"/>
      <c r="T53" s="85"/>
      <c r="U53" s="85"/>
      <c r="V53" s="85"/>
      <c r="W53" s="85"/>
      <c r="X53" s="85"/>
      <c r="Z53" s="31"/>
    </row>
    <row r="54" spans="1:26" ht="12.75" customHeight="1" x14ac:dyDescent="0.4">
      <c r="A54" s="15" t="str">
        <f>IF(E54="","",IF(E54="Ιταγής","G","R"))</f>
        <v/>
      </c>
      <c r="B54" s="312" t="s">
        <v>102</v>
      </c>
      <c r="C54" s="312"/>
      <c r="D54" s="312"/>
      <c r="E54" s="209"/>
      <c r="F54" s="209"/>
      <c r="G54" s="240"/>
      <c r="H54" s="240"/>
      <c r="I54" s="241"/>
      <c r="J54" s="30"/>
      <c r="K54" s="171"/>
      <c r="L54" s="174"/>
      <c r="M54" s="24"/>
      <c r="O54" s="122"/>
      <c r="P54" s="292" t="s">
        <v>33</v>
      </c>
      <c r="Q54" s="292"/>
      <c r="R54" s="292"/>
      <c r="S54" s="292"/>
      <c r="T54" s="292"/>
      <c r="U54" s="292"/>
      <c r="V54" s="292"/>
      <c r="W54" s="292"/>
      <c r="X54" s="292"/>
      <c r="Z54" s="31"/>
    </row>
    <row r="55" spans="1:26" ht="12.75" customHeight="1" x14ac:dyDescent="0.25">
      <c r="A55" s="32"/>
      <c r="B55" s="312"/>
      <c r="C55" s="312"/>
      <c r="D55" s="312"/>
      <c r="E55" s="209"/>
      <c r="F55" s="209"/>
      <c r="G55" s="242"/>
      <c r="H55" s="242"/>
      <c r="I55" s="243"/>
      <c r="J55" s="30"/>
      <c r="K55" s="172"/>
      <c r="L55" s="175"/>
      <c r="M55" s="24"/>
      <c r="O55" s="122"/>
      <c r="T55" s="2" t="s">
        <v>114</v>
      </c>
      <c r="Z55" s="31"/>
    </row>
    <row r="56" spans="1:26" ht="13.9" customHeight="1" x14ac:dyDescent="0.25">
      <c r="A56" s="21"/>
      <c r="B56" s="16" t="str">
        <f>IF(A44&lt;&gt;"G","",5)</f>
        <v/>
      </c>
      <c r="C56" s="16" t="str">
        <f>IF(A46&lt;&gt;"G","",5)</f>
        <v/>
      </c>
      <c r="D56" s="16" t="str">
        <f>IF(A48&lt;&gt;"G","",5)</f>
        <v/>
      </c>
      <c r="E56" s="16" t="str">
        <f>IF(A50&lt;&gt;"G","",5)</f>
        <v/>
      </c>
      <c r="F56" s="16" t="str">
        <f>IF(A52&lt;&gt;"G","",5)</f>
        <v/>
      </c>
      <c r="G56" s="16" t="str">
        <f>IF(A54&lt;&gt;"G","",5)</f>
        <v/>
      </c>
      <c r="H56" s="21"/>
      <c r="I56" s="21"/>
      <c r="J56" s="22"/>
      <c r="K56" s="23"/>
      <c r="L56" s="23"/>
      <c r="M56" s="24"/>
      <c r="P56" s="85" t="s">
        <v>34</v>
      </c>
      <c r="Q56" s="85"/>
      <c r="R56" s="85"/>
      <c r="S56" s="85"/>
      <c r="T56" s="85"/>
      <c r="U56" s="85"/>
      <c r="V56" s="85"/>
      <c r="W56" s="85"/>
      <c r="X56" s="85"/>
      <c r="Z56" s="31"/>
    </row>
    <row r="57" spans="1:26" ht="13.9" customHeight="1" x14ac:dyDescent="0.25">
      <c r="A57" s="27"/>
      <c r="B57" s="27"/>
      <c r="C57" s="27"/>
      <c r="D57" s="27"/>
      <c r="E57" s="27"/>
      <c r="F57" s="27"/>
      <c r="G57" s="27"/>
      <c r="H57" s="27"/>
      <c r="I57" s="27"/>
      <c r="J57" s="27"/>
      <c r="K57" s="23"/>
      <c r="L57" s="23"/>
      <c r="M57" s="24"/>
      <c r="P57" s="85"/>
      <c r="Q57" s="85"/>
      <c r="R57" s="85"/>
      <c r="S57" s="85"/>
      <c r="T57" s="85"/>
      <c r="U57" s="85"/>
      <c r="V57" s="85"/>
      <c r="W57" s="85"/>
      <c r="X57" s="85"/>
      <c r="Z57" s="31"/>
    </row>
    <row r="58" spans="1:26" x14ac:dyDescent="0.25">
      <c r="A58" s="25"/>
      <c r="B58" s="5"/>
      <c r="C58" s="5"/>
      <c r="D58" s="5"/>
      <c r="E58" s="5"/>
      <c r="F58" s="5"/>
      <c r="G58" s="5"/>
      <c r="H58" s="25"/>
      <c r="I58" s="25"/>
      <c r="J58" s="26"/>
      <c r="K58" s="23"/>
      <c r="L58" s="23"/>
      <c r="M58" s="24"/>
      <c r="P58" s="85" t="s">
        <v>257</v>
      </c>
      <c r="Q58" s="85"/>
      <c r="R58" s="85"/>
      <c r="S58" s="85"/>
      <c r="T58" s="85"/>
      <c r="U58" s="85"/>
      <c r="V58" s="85"/>
      <c r="W58" s="85"/>
      <c r="X58" s="85"/>
      <c r="Z58" s="31"/>
    </row>
    <row r="59" spans="1:26" ht="15" customHeight="1" x14ac:dyDescent="0.25">
      <c r="A59" s="33" t="s">
        <v>105</v>
      </c>
      <c r="B59" s="100" t="s">
        <v>85</v>
      </c>
      <c r="C59" s="101"/>
      <c r="D59" s="101"/>
      <c r="E59" s="101"/>
      <c r="F59" s="101"/>
      <c r="G59" s="101"/>
      <c r="H59" s="101"/>
      <c r="I59" s="102"/>
      <c r="J59" s="30"/>
      <c r="K59" s="23"/>
      <c r="L59" s="23"/>
      <c r="M59" s="24"/>
      <c r="P59" s="85"/>
      <c r="Q59" s="85"/>
      <c r="R59" s="85"/>
      <c r="S59" s="85"/>
      <c r="T59" s="85"/>
      <c r="U59" s="85"/>
      <c r="V59" s="85"/>
      <c r="W59" s="85"/>
      <c r="X59" s="85"/>
      <c r="Z59" s="31"/>
    </row>
    <row r="60" spans="1:26" ht="15" customHeight="1" x14ac:dyDescent="0.25">
      <c r="A60" s="32"/>
      <c r="B60" s="103"/>
      <c r="C60" s="104"/>
      <c r="D60" s="104"/>
      <c r="E60" s="104"/>
      <c r="F60" s="104"/>
      <c r="G60" s="104"/>
      <c r="H60" s="104"/>
      <c r="I60" s="105"/>
      <c r="J60" s="30"/>
      <c r="K60" s="23"/>
      <c r="L60" s="23"/>
      <c r="M60" s="24"/>
      <c r="P60" s="85"/>
      <c r="Q60" s="85"/>
      <c r="R60" s="85"/>
      <c r="S60" s="85"/>
      <c r="T60" s="85"/>
      <c r="U60" s="85"/>
      <c r="V60" s="85"/>
      <c r="W60" s="85"/>
      <c r="X60" s="85"/>
      <c r="Z60" s="31"/>
    </row>
    <row r="61" spans="1:26" ht="15" customHeight="1" x14ac:dyDescent="0.25">
      <c r="A61" s="32"/>
      <c r="B61" s="106"/>
      <c r="C61" s="107"/>
      <c r="D61" s="107"/>
      <c r="E61" s="107"/>
      <c r="F61" s="107"/>
      <c r="G61" s="107"/>
      <c r="H61" s="107"/>
      <c r="I61" s="108"/>
      <c r="J61" s="30"/>
      <c r="K61" s="23"/>
      <c r="L61" s="23"/>
      <c r="M61" s="24"/>
      <c r="P61" s="85"/>
      <c r="Q61" s="85"/>
      <c r="R61" s="85"/>
      <c r="S61" s="85"/>
      <c r="T61" s="85"/>
      <c r="U61" s="85"/>
      <c r="V61" s="85"/>
      <c r="W61" s="85"/>
      <c r="X61" s="85"/>
      <c r="Z61" s="31"/>
    </row>
    <row r="62" spans="1:26" ht="6" customHeight="1" x14ac:dyDescent="0.25">
      <c r="A62" s="32"/>
      <c r="B62" s="32"/>
      <c r="C62" s="32"/>
      <c r="D62" s="32"/>
      <c r="E62" s="32"/>
      <c r="F62" s="32"/>
      <c r="G62" s="32"/>
      <c r="H62" s="32"/>
      <c r="I62" s="32"/>
      <c r="J62" s="30"/>
      <c r="K62" s="23"/>
      <c r="L62" s="23"/>
      <c r="M62" s="24"/>
      <c r="P62" s="85"/>
      <c r="Q62" s="85"/>
      <c r="R62" s="85"/>
      <c r="S62" s="85"/>
      <c r="T62" s="85"/>
      <c r="U62" s="85"/>
      <c r="V62" s="85"/>
      <c r="W62" s="85"/>
      <c r="X62" s="85"/>
      <c r="Z62" s="31"/>
    </row>
    <row r="63" spans="1:26" ht="12.75" customHeight="1" x14ac:dyDescent="0.4">
      <c r="A63" s="15" t="str">
        <f>IF(E63="","",IF(E63="ΙΙταγής","G","R"))</f>
        <v/>
      </c>
      <c r="B63" s="32"/>
      <c r="C63" s="32"/>
      <c r="D63" s="32"/>
      <c r="E63" s="280"/>
      <c r="F63" s="281"/>
      <c r="G63" s="282" t="str">
        <f>IF(L98="","",IF(L98&lt;15,"Παρατήρησε προσεκτικότερα τα μοριακά μοντέλα και δες το άτομο άνθρακα που συνδέεται με το άτομο του οξυγόνου (κόκκινο σφαιρίδιο), με πόσα άλλα άτομα άνθρακα είναι συνδεμένο.",IF(AND(L98&gt;10,L98&lt;20),"Με λίγο περισσότερη προσοχή θα άγγιζες την τελειότητα.","ΟΥΑΟΥ!")))</f>
        <v/>
      </c>
      <c r="H63" s="283"/>
      <c r="I63" s="284"/>
      <c r="J63" s="30"/>
      <c r="K63" s="23"/>
      <c r="L63" s="23"/>
      <c r="M63" s="24"/>
      <c r="P63" s="277" t="s">
        <v>35</v>
      </c>
      <c r="Q63" s="277"/>
      <c r="R63" s="277"/>
      <c r="S63" s="277"/>
      <c r="T63" s="277"/>
      <c r="U63" s="277"/>
      <c r="V63" s="277"/>
      <c r="W63" s="277"/>
      <c r="X63" s="277"/>
      <c r="Z63" s="31"/>
    </row>
    <row r="64" spans="1:26" ht="15.5" x14ac:dyDescent="0.25">
      <c r="A64" s="32"/>
      <c r="B64" s="32"/>
      <c r="C64" s="32"/>
      <c r="D64" s="32"/>
      <c r="E64" s="280"/>
      <c r="F64" s="281"/>
      <c r="G64" s="285"/>
      <c r="H64" s="285"/>
      <c r="I64" s="286"/>
      <c r="J64" s="30"/>
      <c r="K64" s="23"/>
      <c r="L64" s="23"/>
      <c r="M64" s="24"/>
      <c r="P64" s="279" t="s">
        <v>36</v>
      </c>
      <c r="Q64" s="279"/>
      <c r="R64" s="279"/>
      <c r="S64" s="279"/>
      <c r="T64" s="279"/>
      <c r="U64" s="279"/>
      <c r="V64" s="279"/>
      <c r="W64" s="279"/>
      <c r="X64" s="279"/>
      <c r="Z64" s="31"/>
    </row>
    <row r="65" spans="1:26" ht="15.5" x14ac:dyDescent="0.25">
      <c r="A65" s="32"/>
      <c r="B65" s="32"/>
      <c r="C65" s="32"/>
      <c r="D65" s="32"/>
      <c r="E65" s="280"/>
      <c r="F65" s="281"/>
      <c r="G65" s="285"/>
      <c r="H65" s="285"/>
      <c r="I65" s="286"/>
      <c r="J65" s="30"/>
      <c r="K65" s="34"/>
      <c r="L65" s="23"/>
      <c r="M65" s="24"/>
      <c r="P65" s="279" t="s">
        <v>77</v>
      </c>
      <c r="Q65" s="279"/>
      <c r="R65" s="279"/>
      <c r="S65" s="279"/>
      <c r="T65" s="279"/>
      <c r="U65" s="279"/>
      <c r="V65" s="279"/>
      <c r="W65" s="279"/>
      <c r="X65" s="279"/>
      <c r="Z65" s="31"/>
    </row>
    <row r="66" spans="1:26" x14ac:dyDescent="0.25">
      <c r="A66" s="32"/>
      <c r="B66" s="32"/>
      <c r="C66" s="32"/>
      <c r="D66" s="32"/>
      <c r="E66" s="280"/>
      <c r="F66" s="281"/>
      <c r="G66" s="285"/>
      <c r="H66" s="285"/>
      <c r="I66" s="286"/>
      <c r="J66" s="30"/>
      <c r="K66" s="23"/>
      <c r="L66" s="23"/>
      <c r="M66" s="24"/>
      <c r="P66" s="85" t="s">
        <v>37</v>
      </c>
      <c r="Q66" s="85"/>
      <c r="R66" s="85"/>
      <c r="S66" s="85"/>
      <c r="T66" s="85"/>
      <c r="U66" s="85"/>
      <c r="V66" s="85"/>
      <c r="W66" s="85"/>
      <c r="X66" s="85"/>
      <c r="Z66" s="31"/>
    </row>
    <row r="67" spans="1:26" x14ac:dyDescent="0.25">
      <c r="A67" s="32"/>
      <c r="B67" s="32"/>
      <c r="C67" s="32"/>
      <c r="D67" s="32"/>
      <c r="E67" s="280"/>
      <c r="F67" s="281"/>
      <c r="G67" s="285"/>
      <c r="H67" s="285"/>
      <c r="I67" s="286"/>
      <c r="J67" s="30"/>
      <c r="K67" s="23"/>
      <c r="L67" s="23"/>
      <c r="M67" s="24"/>
      <c r="P67" s="85"/>
      <c r="Q67" s="85"/>
      <c r="R67" s="85"/>
      <c r="S67" s="85"/>
      <c r="T67" s="85"/>
      <c r="U67" s="85"/>
      <c r="V67" s="85"/>
      <c r="W67" s="85"/>
      <c r="X67" s="85"/>
      <c r="Z67" s="31"/>
    </row>
    <row r="68" spans="1:26" x14ac:dyDescent="0.25">
      <c r="A68" s="32"/>
      <c r="B68" s="32"/>
      <c r="C68" s="32"/>
      <c r="D68" s="32"/>
      <c r="E68" s="280"/>
      <c r="F68" s="281"/>
      <c r="G68" s="285"/>
      <c r="H68" s="285"/>
      <c r="I68" s="286"/>
      <c r="J68" s="30"/>
      <c r="K68" s="23"/>
      <c r="L68" s="23"/>
      <c r="M68" s="24"/>
      <c r="Z68" s="31"/>
    </row>
    <row r="69" spans="1:26" x14ac:dyDescent="0.25">
      <c r="A69" s="32"/>
      <c r="B69" s="32"/>
      <c r="C69" s="32"/>
      <c r="D69" s="32"/>
      <c r="E69" s="280"/>
      <c r="F69" s="281"/>
      <c r="G69" s="285"/>
      <c r="H69" s="285"/>
      <c r="I69" s="286"/>
      <c r="J69" s="30"/>
      <c r="K69" s="23"/>
      <c r="L69" s="23"/>
      <c r="M69" s="24"/>
      <c r="Z69" s="31"/>
    </row>
    <row r="70" spans="1:26" x14ac:dyDescent="0.25">
      <c r="A70" s="32"/>
      <c r="B70" s="32"/>
      <c r="C70" s="32"/>
      <c r="D70" s="32"/>
      <c r="E70" s="280"/>
      <c r="F70" s="281"/>
      <c r="G70" s="285"/>
      <c r="H70" s="285"/>
      <c r="I70" s="286"/>
      <c r="J70" s="30"/>
      <c r="K70" s="23"/>
      <c r="L70" s="23"/>
      <c r="M70" s="24"/>
      <c r="Z70" s="31"/>
    </row>
    <row r="71" spans="1:26" x14ac:dyDescent="0.25">
      <c r="A71" s="32"/>
      <c r="B71" s="32"/>
      <c r="C71" s="32"/>
      <c r="D71" s="32"/>
      <c r="E71" s="280"/>
      <c r="F71" s="281"/>
      <c r="G71" s="285"/>
      <c r="H71" s="285"/>
      <c r="I71" s="286"/>
      <c r="J71" s="30"/>
      <c r="K71" s="23"/>
      <c r="L71" s="23"/>
      <c r="M71" s="24"/>
      <c r="Z71" s="31"/>
    </row>
    <row r="72" spans="1:26" x14ac:dyDescent="0.25">
      <c r="A72" s="15" t="str">
        <f>IF(E72="","",IF(E72="ΙΙταγής","G","R"))</f>
        <v/>
      </c>
      <c r="B72" s="32"/>
      <c r="C72" s="32"/>
      <c r="D72" s="32"/>
      <c r="E72" s="280"/>
      <c r="F72" s="281"/>
      <c r="G72" s="285"/>
      <c r="H72" s="285"/>
      <c r="I72" s="286"/>
      <c r="J72" s="30"/>
      <c r="K72" s="23"/>
      <c r="L72" s="23"/>
      <c r="M72" s="24"/>
      <c r="Z72" s="31"/>
    </row>
    <row r="73" spans="1:26" x14ac:dyDescent="0.25">
      <c r="A73" s="32"/>
      <c r="B73" s="32"/>
      <c r="C73" s="32"/>
      <c r="D73" s="32"/>
      <c r="E73" s="280"/>
      <c r="F73" s="281"/>
      <c r="G73" s="285"/>
      <c r="H73" s="285"/>
      <c r="I73" s="286"/>
      <c r="J73" s="30"/>
      <c r="K73" s="23"/>
      <c r="L73" s="23"/>
      <c r="M73" s="24"/>
      <c r="Z73" s="31"/>
    </row>
    <row r="74" spans="1:26" x14ac:dyDescent="0.25">
      <c r="A74" s="32"/>
      <c r="B74" s="32"/>
      <c r="C74" s="32"/>
      <c r="D74" s="32"/>
      <c r="E74" s="280"/>
      <c r="F74" s="281"/>
      <c r="G74" s="285"/>
      <c r="H74" s="285"/>
      <c r="I74" s="286"/>
      <c r="J74" s="30"/>
      <c r="K74" s="23"/>
      <c r="L74" s="23"/>
      <c r="M74" s="24"/>
      <c r="Z74" s="31"/>
    </row>
    <row r="75" spans="1:26" x14ac:dyDescent="0.25">
      <c r="A75" s="32"/>
      <c r="B75" s="32"/>
      <c r="C75" s="32"/>
      <c r="D75" s="32"/>
      <c r="E75" s="280"/>
      <c r="F75" s="281"/>
      <c r="G75" s="285"/>
      <c r="H75" s="285"/>
      <c r="I75" s="286"/>
      <c r="J75" s="30"/>
      <c r="K75" s="23"/>
      <c r="L75" s="23"/>
      <c r="M75" s="24"/>
      <c r="Z75" s="31"/>
    </row>
    <row r="76" spans="1:26" x14ac:dyDescent="0.25">
      <c r="A76" s="32"/>
      <c r="B76" s="32"/>
      <c r="C76" s="32"/>
      <c r="D76" s="32"/>
      <c r="E76" s="280"/>
      <c r="F76" s="281"/>
      <c r="G76" s="285"/>
      <c r="H76" s="285"/>
      <c r="I76" s="286"/>
      <c r="J76" s="30"/>
      <c r="K76" s="23"/>
      <c r="L76" s="23"/>
      <c r="M76" s="24"/>
      <c r="Z76" s="31"/>
    </row>
    <row r="77" spans="1:26" x14ac:dyDescent="0.25">
      <c r="A77" s="32"/>
      <c r="B77" s="32"/>
      <c r="C77" s="32"/>
      <c r="D77" s="32"/>
      <c r="E77" s="280"/>
      <c r="F77" s="281"/>
      <c r="G77" s="285"/>
      <c r="H77" s="285"/>
      <c r="I77" s="286"/>
      <c r="J77" s="30"/>
      <c r="K77" s="23"/>
      <c r="L77" s="23"/>
      <c r="M77" s="24"/>
      <c r="Z77" s="31"/>
    </row>
    <row r="78" spans="1:26" x14ac:dyDescent="0.25">
      <c r="A78" s="32"/>
      <c r="B78" s="32"/>
      <c r="C78" s="32"/>
      <c r="D78" s="32"/>
      <c r="E78" s="280"/>
      <c r="F78" s="281"/>
      <c r="G78" s="285"/>
      <c r="H78" s="285"/>
      <c r="I78" s="286"/>
      <c r="J78" s="30"/>
      <c r="K78" s="23"/>
      <c r="L78" s="23"/>
      <c r="M78" s="24"/>
      <c r="Z78" s="31"/>
    </row>
    <row r="79" spans="1:26" x14ac:dyDescent="0.25">
      <c r="A79" s="32"/>
      <c r="B79" s="32"/>
      <c r="C79" s="32"/>
      <c r="D79" s="32"/>
      <c r="E79" s="280"/>
      <c r="F79" s="281"/>
      <c r="G79" s="285"/>
      <c r="H79" s="285"/>
      <c r="I79" s="286"/>
      <c r="J79" s="30"/>
      <c r="K79" s="23"/>
      <c r="L79" s="23"/>
      <c r="M79" s="24"/>
      <c r="Z79" s="31"/>
    </row>
    <row r="80" spans="1:26" x14ac:dyDescent="0.25">
      <c r="A80" s="32"/>
      <c r="B80" s="32"/>
      <c r="C80" s="32"/>
      <c r="D80" s="32"/>
      <c r="E80" s="280"/>
      <c r="F80" s="281"/>
      <c r="G80" s="285"/>
      <c r="H80" s="285"/>
      <c r="I80" s="286"/>
      <c r="J80" s="30"/>
      <c r="K80" s="23"/>
      <c r="L80" s="23"/>
      <c r="M80" s="24"/>
      <c r="Z80" s="31"/>
    </row>
    <row r="81" spans="1:26" ht="15.75" customHeight="1" x14ac:dyDescent="0.25">
      <c r="A81" s="32"/>
      <c r="B81" s="32"/>
      <c r="C81" s="32"/>
      <c r="D81" s="32"/>
      <c r="E81" s="280"/>
      <c r="F81" s="281"/>
      <c r="G81" s="285"/>
      <c r="H81" s="285"/>
      <c r="I81" s="286"/>
      <c r="J81" s="30"/>
      <c r="K81" s="23"/>
      <c r="L81" s="23"/>
      <c r="M81" s="24"/>
      <c r="Z81" s="31"/>
    </row>
    <row r="82" spans="1:26" x14ac:dyDescent="0.25">
      <c r="A82" s="15" t="str">
        <f>IF(E82="","",IF(E82="ΙΙΙταγής","G","R"))</f>
        <v/>
      </c>
      <c r="B82" s="32"/>
      <c r="C82" s="32"/>
      <c r="D82" s="32"/>
      <c r="E82" s="280"/>
      <c r="F82" s="281"/>
      <c r="G82" s="285"/>
      <c r="H82" s="285"/>
      <c r="I82" s="286"/>
      <c r="J82" s="30"/>
      <c r="K82" s="23"/>
      <c r="L82" s="23"/>
      <c r="M82" s="24"/>
      <c r="Z82" s="31"/>
    </row>
    <row r="83" spans="1:26" x14ac:dyDescent="0.25">
      <c r="A83" s="32"/>
      <c r="B83" s="32"/>
      <c r="C83" s="32"/>
      <c r="D83" s="32"/>
      <c r="E83" s="280"/>
      <c r="F83" s="281"/>
      <c r="G83" s="285"/>
      <c r="H83" s="285"/>
      <c r="I83" s="286"/>
      <c r="J83" s="30"/>
      <c r="K83" s="23"/>
      <c r="L83" s="23"/>
      <c r="M83" s="24"/>
      <c r="Z83" s="31"/>
    </row>
    <row r="84" spans="1:26" x14ac:dyDescent="0.25">
      <c r="A84" s="32"/>
      <c r="B84" s="32"/>
      <c r="C84" s="32"/>
      <c r="D84" s="32"/>
      <c r="E84" s="280"/>
      <c r="F84" s="281"/>
      <c r="G84" s="285"/>
      <c r="H84" s="285"/>
      <c r="I84" s="286"/>
      <c r="J84" s="30"/>
      <c r="K84" s="23"/>
      <c r="L84" s="23"/>
      <c r="M84" s="24"/>
      <c r="Z84" s="31"/>
    </row>
    <row r="85" spans="1:26" x14ac:dyDescent="0.25">
      <c r="A85" s="32"/>
      <c r="B85" s="32"/>
      <c r="C85" s="32"/>
      <c r="D85" s="32"/>
      <c r="E85" s="280"/>
      <c r="F85" s="281"/>
      <c r="G85" s="285"/>
      <c r="H85" s="285"/>
      <c r="I85" s="286"/>
      <c r="J85" s="30"/>
      <c r="K85" s="23"/>
      <c r="L85" s="23"/>
      <c r="M85" s="24"/>
      <c r="Z85" s="31"/>
    </row>
    <row r="86" spans="1:26" x14ac:dyDescent="0.25">
      <c r="A86" s="32"/>
      <c r="B86" s="32"/>
      <c r="C86" s="32"/>
      <c r="D86" s="32"/>
      <c r="E86" s="280"/>
      <c r="F86" s="281"/>
      <c r="G86" s="285"/>
      <c r="H86" s="285"/>
      <c r="I86" s="286"/>
      <c r="J86" s="30"/>
      <c r="K86" s="23"/>
      <c r="L86" s="23"/>
      <c r="M86" s="24"/>
      <c r="Z86" s="31"/>
    </row>
    <row r="87" spans="1:26" x14ac:dyDescent="0.25">
      <c r="A87" s="32"/>
      <c r="B87" s="32"/>
      <c r="C87" s="32"/>
      <c r="D87" s="32"/>
      <c r="E87" s="280"/>
      <c r="F87" s="281"/>
      <c r="G87" s="285"/>
      <c r="H87" s="285"/>
      <c r="I87" s="286"/>
      <c r="J87" s="30"/>
      <c r="K87" s="23"/>
      <c r="L87" s="23"/>
      <c r="M87" s="24"/>
      <c r="Z87" s="31"/>
    </row>
    <row r="88" spans="1:26" x14ac:dyDescent="0.25">
      <c r="A88" s="32"/>
      <c r="B88" s="32"/>
      <c r="C88" s="32"/>
      <c r="D88" s="32"/>
      <c r="E88" s="280"/>
      <c r="F88" s="281"/>
      <c r="G88" s="285"/>
      <c r="H88" s="285"/>
      <c r="I88" s="286"/>
      <c r="J88" s="30"/>
      <c r="K88" s="23"/>
      <c r="L88" s="23"/>
      <c r="M88" s="24"/>
      <c r="Z88" s="31"/>
    </row>
    <row r="89" spans="1:26" x14ac:dyDescent="0.25">
      <c r="A89" s="32"/>
      <c r="B89" s="32"/>
      <c r="C89" s="32"/>
      <c r="D89" s="32"/>
      <c r="E89" s="280"/>
      <c r="F89" s="281"/>
      <c r="G89" s="285"/>
      <c r="H89" s="285"/>
      <c r="I89" s="286"/>
      <c r="J89" s="30"/>
      <c r="K89" s="23"/>
      <c r="L89" s="23"/>
      <c r="M89" s="24"/>
      <c r="Z89" s="31"/>
    </row>
    <row r="90" spans="1:26" x14ac:dyDescent="0.25">
      <c r="A90" s="32"/>
      <c r="B90" s="32"/>
      <c r="C90" s="32"/>
      <c r="D90" s="32"/>
      <c r="E90" s="280"/>
      <c r="F90" s="281"/>
      <c r="G90" s="285"/>
      <c r="H90" s="285"/>
      <c r="I90" s="286"/>
      <c r="J90" s="30"/>
      <c r="K90" s="23"/>
      <c r="L90" s="23"/>
      <c r="M90" s="24"/>
      <c r="Z90" s="31"/>
    </row>
    <row r="91" spans="1:26" x14ac:dyDescent="0.25">
      <c r="A91" s="32"/>
      <c r="B91" s="32"/>
      <c r="C91" s="32"/>
      <c r="D91" s="32"/>
      <c r="E91" s="280"/>
      <c r="F91" s="281"/>
      <c r="G91" s="285"/>
      <c r="H91" s="285"/>
      <c r="I91" s="286"/>
      <c r="J91" s="30"/>
      <c r="K91" s="23"/>
      <c r="L91" s="23"/>
      <c r="M91" s="24"/>
      <c r="Z91" s="31"/>
    </row>
    <row r="92" spans="1:26" x14ac:dyDescent="0.25">
      <c r="A92" s="15" t="str">
        <f>IF(E92="","",IF(E92="Ιταγής","G","R"))</f>
        <v/>
      </c>
      <c r="B92" s="32"/>
      <c r="C92" s="32"/>
      <c r="D92" s="32"/>
      <c r="E92" s="280"/>
      <c r="F92" s="281"/>
      <c r="G92" s="285"/>
      <c r="H92" s="285"/>
      <c r="I92" s="286"/>
      <c r="J92" s="30"/>
      <c r="K92" s="23"/>
      <c r="L92" s="23"/>
      <c r="M92" s="24"/>
      <c r="Z92" s="31"/>
    </row>
    <row r="93" spans="1:26" x14ac:dyDescent="0.25">
      <c r="A93" s="32"/>
      <c r="B93" s="32"/>
      <c r="C93" s="32"/>
      <c r="D93" s="32"/>
      <c r="E93" s="280"/>
      <c r="F93" s="281"/>
      <c r="G93" s="285"/>
      <c r="H93" s="285"/>
      <c r="I93" s="286"/>
      <c r="J93" s="30"/>
      <c r="K93" s="23"/>
      <c r="L93" s="23"/>
      <c r="M93" s="24"/>
      <c r="Z93" s="31"/>
    </row>
    <row r="94" spans="1:26" x14ac:dyDescent="0.25">
      <c r="A94" s="32"/>
      <c r="B94" s="32"/>
      <c r="C94" s="32"/>
      <c r="D94" s="32"/>
      <c r="E94" s="280"/>
      <c r="F94" s="281"/>
      <c r="G94" s="285"/>
      <c r="H94" s="285"/>
      <c r="I94" s="286"/>
      <c r="J94" s="30"/>
      <c r="K94" s="23"/>
      <c r="L94" s="23"/>
      <c r="M94" s="24"/>
      <c r="Z94" s="31"/>
    </row>
    <row r="95" spans="1:26" x14ac:dyDescent="0.25">
      <c r="A95" s="32"/>
      <c r="B95" s="32"/>
      <c r="C95" s="32"/>
      <c r="D95" s="32"/>
      <c r="E95" s="280"/>
      <c r="F95" s="281"/>
      <c r="G95" s="285"/>
      <c r="H95" s="285"/>
      <c r="I95" s="286"/>
      <c r="J95" s="30"/>
      <c r="K95" s="23"/>
      <c r="L95" s="23"/>
      <c r="M95" s="24"/>
      <c r="Z95" s="31"/>
    </row>
    <row r="96" spans="1:26" x14ac:dyDescent="0.25">
      <c r="A96" s="32"/>
      <c r="B96" s="32"/>
      <c r="C96" s="32"/>
      <c r="D96" s="32"/>
      <c r="E96" s="280"/>
      <c r="F96" s="281"/>
      <c r="G96" s="285"/>
      <c r="H96" s="285"/>
      <c r="I96" s="286"/>
      <c r="J96" s="30"/>
      <c r="K96" s="23"/>
      <c r="L96" s="23"/>
      <c r="M96" s="24"/>
      <c r="Z96" s="31"/>
    </row>
    <row r="97" spans="1:26" x14ac:dyDescent="0.25">
      <c r="A97" s="32"/>
      <c r="B97" s="32"/>
      <c r="C97" s="32"/>
      <c r="D97" s="32"/>
      <c r="E97" s="280"/>
      <c r="F97" s="281"/>
      <c r="G97" s="285"/>
      <c r="H97" s="285"/>
      <c r="I97" s="286"/>
      <c r="J97" s="30"/>
      <c r="K97" s="23"/>
      <c r="L97" s="23"/>
      <c r="M97" s="24"/>
      <c r="Z97" s="31"/>
    </row>
    <row r="98" spans="1:26" ht="12.75" customHeight="1" x14ac:dyDescent="0.25">
      <c r="A98" s="32"/>
      <c r="B98" s="32"/>
      <c r="C98" s="32"/>
      <c r="D98" s="32"/>
      <c r="E98" s="280"/>
      <c r="F98" s="281"/>
      <c r="G98" s="285"/>
      <c r="H98" s="285"/>
      <c r="I98" s="286"/>
      <c r="J98" s="30"/>
      <c r="K98" s="170" t="str">
        <f>IF(G63="","",IF(G63="ΟΥΑΟΥ!",O5,O9))</f>
        <v/>
      </c>
      <c r="L98" s="173" t="str">
        <f>IF(OR(A63="",A72="",A82="",A92=""),"",SUM(B101:E101))</f>
        <v/>
      </c>
      <c r="M98" s="24"/>
      <c r="O98" s="122">
        <v>20</v>
      </c>
      <c r="Z98" s="31"/>
    </row>
    <row r="99" spans="1:26" ht="12.75" customHeight="1" x14ac:dyDescent="0.25">
      <c r="A99" s="32"/>
      <c r="B99" s="32"/>
      <c r="C99" s="32"/>
      <c r="D99" s="32"/>
      <c r="E99" s="280"/>
      <c r="F99" s="281"/>
      <c r="G99" s="285"/>
      <c r="H99" s="285"/>
      <c r="I99" s="286"/>
      <c r="J99" s="30"/>
      <c r="K99" s="171"/>
      <c r="L99" s="174"/>
      <c r="M99" s="24"/>
      <c r="O99" s="122"/>
      <c r="Z99" s="31"/>
    </row>
    <row r="100" spans="1:26" ht="12.75" customHeight="1" x14ac:dyDescent="0.25">
      <c r="A100" s="32"/>
      <c r="B100" s="32"/>
      <c r="C100" s="32"/>
      <c r="D100" s="32"/>
      <c r="E100" s="280"/>
      <c r="F100" s="281"/>
      <c r="G100" s="287"/>
      <c r="H100" s="287"/>
      <c r="I100" s="288"/>
      <c r="J100" s="30"/>
      <c r="K100" s="172"/>
      <c r="L100" s="175"/>
      <c r="M100" s="24"/>
      <c r="O100" s="122"/>
      <c r="Z100" s="31"/>
    </row>
    <row r="101" spans="1:26" x14ac:dyDescent="0.25">
      <c r="A101" s="21"/>
      <c r="B101" s="16" t="str">
        <f>IF(A63&lt;&gt;"G","",5)</f>
        <v/>
      </c>
      <c r="C101" s="16" t="str">
        <f>IF(A72&lt;&gt;"G","",5)</f>
        <v/>
      </c>
      <c r="D101" s="16" t="str">
        <f>IF(A82&lt;&gt;"G","",5)</f>
        <v/>
      </c>
      <c r="E101" s="16" t="str">
        <f>IF(A92&lt;&gt;"G","",5)</f>
        <v/>
      </c>
      <c r="F101" s="21"/>
      <c r="G101" s="21"/>
      <c r="H101" s="21"/>
      <c r="I101" s="21"/>
      <c r="J101" s="22"/>
      <c r="K101" s="23"/>
      <c r="L101" s="23"/>
      <c r="M101" s="24"/>
      <c r="Z101" s="31"/>
    </row>
    <row r="102" spans="1:26" x14ac:dyDescent="0.25">
      <c r="A102" s="27"/>
      <c r="B102" s="27"/>
      <c r="C102" s="27"/>
      <c r="D102" s="27"/>
      <c r="E102" s="27"/>
      <c r="F102" s="27"/>
      <c r="G102" s="27"/>
      <c r="H102" s="27"/>
      <c r="I102" s="27"/>
      <c r="J102" s="27"/>
      <c r="K102" s="23"/>
      <c r="L102" s="23"/>
      <c r="M102" s="24"/>
      <c r="Z102" s="31"/>
    </row>
    <row r="103" spans="1:26" x14ac:dyDescent="0.25">
      <c r="A103" s="27"/>
      <c r="B103" s="255" t="s">
        <v>127</v>
      </c>
      <c r="C103" s="256"/>
      <c r="D103" s="257"/>
      <c r="E103" s="27"/>
      <c r="F103" s="27"/>
      <c r="G103" s="27"/>
      <c r="H103" s="27"/>
      <c r="I103" s="27"/>
      <c r="J103" s="27"/>
      <c r="K103" s="23"/>
      <c r="L103" s="23"/>
      <c r="M103" s="24"/>
      <c r="Z103" s="31"/>
    </row>
    <row r="104" spans="1:26" x14ac:dyDescent="0.25">
      <c r="A104" s="27"/>
      <c r="B104" s="258"/>
      <c r="C104" s="259"/>
      <c r="D104" s="260"/>
      <c r="E104" s="27"/>
      <c r="F104" s="27"/>
      <c r="G104" s="27"/>
      <c r="H104" s="27"/>
      <c r="I104" s="27"/>
      <c r="J104" s="27"/>
      <c r="K104" s="23"/>
      <c r="L104" s="23"/>
      <c r="M104" s="24"/>
      <c r="Z104" s="31"/>
    </row>
    <row r="105" spans="1:26" x14ac:dyDescent="0.25">
      <c r="A105" s="27"/>
      <c r="B105" s="27"/>
      <c r="C105" s="27"/>
      <c r="D105" s="27"/>
      <c r="E105" s="27"/>
      <c r="F105" s="27"/>
      <c r="G105" s="27"/>
      <c r="H105" s="27"/>
      <c r="I105" s="27"/>
      <c r="J105" s="27"/>
      <c r="K105" s="23"/>
      <c r="L105" s="23"/>
      <c r="M105" s="24"/>
      <c r="Z105" s="31"/>
    </row>
    <row r="106" spans="1:26" x14ac:dyDescent="0.25">
      <c r="A106" s="25"/>
      <c r="B106" s="5"/>
      <c r="C106" s="5"/>
      <c r="D106" s="5"/>
      <c r="E106" s="5"/>
      <c r="F106" s="25"/>
      <c r="G106" s="25"/>
      <c r="H106" s="25"/>
      <c r="I106" s="25"/>
      <c r="J106" s="26"/>
      <c r="K106" s="23"/>
      <c r="L106" s="23"/>
      <c r="M106" s="24"/>
      <c r="Z106" s="31"/>
    </row>
    <row r="107" spans="1:26" ht="12.75" customHeight="1" x14ac:dyDescent="0.25">
      <c r="A107" s="33" t="s">
        <v>106</v>
      </c>
      <c r="B107" s="268" t="s">
        <v>279</v>
      </c>
      <c r="C107" s="269"/>
      <c r="D107" s="269"/>
      <c r="E107" s="269"/>
      <c r="F107" s="269"/>
      <c r="G107" s="269"/>
      <c r="H107" s="269"/>
      <c r="I107" s="270"/>
      <c r="J107" s="30"/>
      <c r="K107" s="23"/>
      <c r="L107" s="23"/>
      <c r="M107" s="24"/>
      <c r="P107" s="278" t="s">
        <v>258</v>
      </c>
      <c r="Q107" s="278"/>
      <c r="R107" s="278"/>
      <c r="S107" s="278"/>
      <c r="T107" s="278"/>
      <c r="U107" s="278"/>
      <c r="V107" s="278"/>
      <c r="W107" s="278"/>
      <c r="X107" s="278"/>
      <c r="Z107" s="31"/>
    </row>
    <row r="108" spans="1:26" ht="12.75" customHeight="1" x14ac:dyDescent="0.25">
      <c r="A108" s="32"/>
      <c r="B108" s="271"/>
      <c r="C108" s="272"/>
      <c r="D108" s="272"/>
      <c r="E108" s="272"/>
      <c r="F108" s="272"/>
      <c r="G108" s="272"/>
      <c r="H108" s="272"/>
      <c r="I108" s="273"/>
      <c r="J108" s="30"/>
      <c r="K108" s="23"/>
      <c r="L108" s="23"/>
      <c r="M108" s="24"/>
      <c r="P108" s="278"/>
      <c r="Q108" s="278"/>
      <c r="R108" s="278"/>
      <c r="S108" s="278"/>
      <c r="T108" s="278"/>
      <c r="U108" s="278"/>
      <c r="V108" s="278"/>
      <c r="W108" s="278"/>
      <c r="X108" s="278"/>
      <c r="Z108" s="31"/>
    </row>
    <row r="109" spans="1:26" ht="12.75" customHeight="1" x14ac:dyDescent="0.25">
      <c r="A109" s="32"/>
      <c r="B109" s="271"/>
      <c r="C109" s="272"/>
      <c r="D109" s="272"/>
      <c r="E109" s="272"/>
      <c r="F109" s="272"/>
      <c r="G109" s="272"/>
      <c r="H109" s="272"/>
      <c r="I109" s="273"/>
      <c r="J109" s="30"/>
      <c r="K109" s="23"/>
      <c r="L109" s="23"/>
      <c r="M109" s="24"/>
      <c r="P109" s="278"/>
      <c r="Q109" s="278"/>
      <c r="R109" s="278"/>
      <c r="S109" s="278"/>
      <c r="T109" s="278"/>
      <c r="U109" s="278"/>
      <c r="V109" s="278"/>
      <c r="W109" s="278"/>
      <c r="X109" s="278"/>
      <c r="Z109" s="31"/>
    </row>
    <row r="110" spans="1:26" ht="13.9" customHeight="1" x14ac:dyDescent="0.25">
      <c r="A110" s="32"/>
      <c r="B110" s="271"/>
      <c r="C110" s="272"/>
      <c r="D110" s="272"/>
      <c r="E110" s="272"/>
      <c r="F110" s="272"/>
      <c r="G110" s="272"/>
      <c r="H110" s="272"/>
      <c r="I110" s="273"/>
      <c r="J110" s="30"/>
      <c r="K110" s="23"/>
      <c r="L110" s="23"/>
      <c r="M110" s="24"/>
      <c r="P110" s="278"/>
      <c r="Q110" s="278"/>
      <c r="R110" s="278"/>
      <c r="S110" s="278"/>
      <c r="T110" s="278"/>
      <c r="U110" s="278"/>
      <c r="V110" s="278"/>
      <c r="W110" s="278"/>
      <c r="X110" s="278"/>
      <c r="Z110" s="31"/>
    </row>
    <row r="111" spans="1:26" ht="16.149999999999999" customHeight="1" x14ac:dyDescent="0.25">
      <c r="A111" s="32"/>
      <c r="B111" s="274"/>
      <c r="C111" s="275"/>
      <c r="D111" s="275"/>
      <c r="E111" s="275"/>
      <c r="F111" s="275"/>
      <c r="G111" s="275"/>
      <c r="H111" s="275"/>
      <c r="I111" s="276"/>
      <c r="J111" s="30"/>
      <c r="K111" s="23"/>
      <c r="L111" s="23"/>
      <c r="M111" s="24"/>
      <c r="P111" s="278"/>
      <c r="Q111" s="278"/>
      <c r="R111" s="278"/>
      <c r="S111" s="278"/>
      <c r="T111" s="278"/>
      <c r="U111" s="278"/>
      <c r="V111" s="278"/>
      <c r="W111" s="278"/>
      <c r="X111" s="278"/>
      <c r="Z111" s="31"/>
    </row>
    <row r="112" spans="1:26" ht="6" customHeight="1" x14ac:dyDescent="0.25">
      <c r="A112" s="32"/>
      <c r="B112" s="32"/>
      <c r="C112" s="32"/>
      <c r="D112" s="32"/>
      <c r="E112" s="32"/>
      <c r="F112" s="32"/>
      <c r="G112" s="32"/>
      <c r="H112" s="32"/>
      <c r="I112" s="32"/>
      <c r="J112" s="30"/>
      <c r="K112" s="23"/>
      <c r="L112" s="23"/>
      <c r="M112" s="24"/>
      <c r="P112" s="278"/>
      <c r="Q112" s="278"/>
      <c r="R112" s="278"/>
      <c r="S112" s="278"/>
      <c r="T112" s="278"/>
      <c r="U112" s="278"/>
      <c r="V112" s="278"/>
      <c r="W112" s="278"/>
      <c r="X112" s="278"/>
      <c r="Z112" s="31"/>
    </row>
    <row r="113" spans="1:26" ht="15.5" x14ac:dyDescent="0.25">
      <c r="A113" s="15" t="str">
        <f>IF(AND(H113="",H114="",H115=""),"",IF(AND(H113="",H114="Σ",H115=""),"G","R"))</f>
        <v/>
      </c>
      <c r="B113" s="261" t="s">
        <v>78</v>
      </c>
      <c r="C113" s="261"/>
      <c r="D113" s="261"/>
      <c r="E113" s="262" t="s">
        <v>107</v>
      </c>
      <c r="F113" s="262"/>
      <c r="G113" s="262"/>
      <c r="H113" s="68"/>
      <c r="I113" s="264" t="str">
        <f>IF(L133="","",IF(L133=30,"ΟΛΑΛΑΑΑ!",IF(L133&lt;20,"Προσοχή! Για να βρεις ποια αλκοόλη συμμετείχε στο σχηματισμό του εστέρα, σκέψου ότι όλη η ανθρακική αλυσίδα της αλκοόλης έχει περάσει μέσα στο μόριο του εστέρα, όπου βρίσκεται ενωμένη με το 2ο άτομο Ο του καρβοξυλίου...",IF(AND(L133&gt;15,L133&lt;30),"Πρόσεχε περισσότερο!"))))</f>
        <v/>
      </c>
      <c r="J113" s="30"/>
      <c r="K113" s="23"/>
      <c r="L113" s="23"/>
      <c r="M113" s="24"/>
      <c r="P113" s="278"/>
      <c r="Q113" s="278"/>
      <c r="R113" s="278"/>
      <c r="S113" s="278"/>
      <c r="T113" s="278"/>
      <c r="U113" s="278"/>
      <c r="V113" s="278"/>
      <c r="W113" s="278"/>
      <c r="X113" s="278"/>
      <c r="Z113" s="31"/>
    </row>
    <row r="114" spans="1:26" ht="15.5" x14ac:dyDescent="0.25">
      <c r="A114" s="32"/>
      <c r="B114" s="261"/>
      <c r="C114" s="261"/>
      <c r="D114" s="261"/>
      <c r="E114" s="262" t="s">
        <v>102</v>
      </c>
      <c r="F114" s="262"/>
      <c r="G114" s="262"/>
      <c r="H114" s="68"/>
      <c r="I114" s="265"/>
      <c r="J114" s="30"/>
      <c r="K114" s="23"/>
      <c r="L114" s="23"/>
      <c r="M114" s="24"/>
      <c r="P114" s="278"/>
      <c r="Q114" s="278"/>
      <c r="R114" s="278"/>
      <c r="S114" s="278"/>
      <c r="T114" s="278"/>
      <c r="U114" s="278"/>
      <c r="V114" s="278"/>
      <c r="W114" s="278"/>
      <c r="X114" s="278"/>
      <c r="Z114" s="31"/>
    </row>
    <row r="115" spans="1:26" ht="15.5" x14ac:dyDescent="0.25">
      <c r="A115" s="32"/>
      <c r="B115" s="261"/>
      <c r="C115" s="261"/>
      <c r="D115" s="261"/>
      <c r="E115" s="262" t="s">
        <v>108</v>
      </c>
      <c r="F115" s="262"/>
      <c r="G115" s="262"/>
      <c r="H115" s="68"/>
      <c r="I115" s="265"/>
      <c r="J115" s="30"/>
      <c r="K115" s="23"/>
      <c r="L115" s="23"/>
      <c r="M115" s="24"/>
      <c r="P115" s="278"/>
      <c r="Q115" s="278"/>
      <c r="R115" s="278"/>
      <c r="S115" s="278"/>
      <c r="T115" s="278"/>
      <c r="U115" s="278"/>
      <c r="V115" s="278"/>
      <c r="W115" s="278"/>
      <c r="X115" s="278"/>
      <c r="Z115" s="31"/>
    </row>
    <row r="116" spans="1:26" ht="4.5" customHeight="1" x14ac:dyDescent="0.25">
      <c r="A116" s="32"/>
      <c r="B116" s="32"/>
      <c r="C116" s="32"/>
      <c r="D116" s="32"/>
      <c r="E116" s="32"/>
      <c r="F116" s="32"/>
      <c r="G116" s="32"/>
      <c r="H116" s="32"/>
      <c r="I116" s="266"/>
      <c r="J116" s="30"/>
      <c r="K116" s="23"/>
      <c r="L116" s="23"/>
      <c r="M116" s="24"/>
      <c r="P116" s="98" t="s">
        <v>247</v>
      </c>
      <c r="Q116" s="98"/>
      <c r="R116" s="98"/>
      <c r="S116" s="98"/>
      <c r="T116" s="98"/>
      <c r="U116" s="98"/>
      <c r="V116" s="98"/>
      <c r="W116" s="98"/>
      <c r="X116" s="98"/>
      <c r="Z116" s="31"/>
    </row>
    <row r="117" spans="1:26" ht="15.5" x14ac:dyDescent="0.25">
      <c r="A117" s="15" t="str">
        <f>IF(AND(H117="",H118="",H119=""),"",IF(AND(H117="",H118="",H119="Σ"),"G","R"))</f>
        <v/>
      </c>
      <c r="B117" s="261" t="s">
        <v>79</v>
      </c>
      <c r="C117" s="261"/>
      <c r="D117" s="261"/>
      <c r="E117" s="262" t="s">
        <v>109</v>
      </c>
      <c r="F117" s="262"/>
      <c r="G117" s="262"/>
      <c r="H117" s="68"/>
      <c r="I117" s="265"/>
      <c r="J117" s="30"/>
      <c r="K117" s="23"/>
      <c r="L117" s="23"/>
      <c r="M117" s="24"/>
      <c r="P117" s="98"/>
      <c r="Q117" s="98"/>
      <c r="R117" s="98"/>
      <c r="S117" s="98"/>
      <c r="T117" s="98"/>
      <c r="U117" s="98"/>
      <c r="V117" s="98"/>
      <c r="W117" s="98"/>
      <c r="X117" s="98"/>
      <c r="Z117" s="31"/>
    </row>
    <row r="118" spans="1:26" ht="15.5" x14ac:dyDescent="0.25">
      <c r="A118" s="32"/>
      <c r="B118" s="261"/>
      <c r="C118" s="261"/>
      <c r="D118" s="261"/>
      <c r="E118" s="262" t="s">
        <v>110</v>
      </c>
      <c r="F118" s="262"/>
      <c r="G118" s="262"/>
      <c r="H118" s="68"/>
      <c r="I118" s="265"/>
      <c r="J118" s="30"/>
      <c r="K118" s="23"/>
      <c r="L118" s="23"/>
      <c r="M118" s="24"/>
      <c r="P118" s="98"/>
      <c r="Q118" s="98"/>
      <c r="R118" s="98"/>
      <c r="S118" s="98"/>
      <c r="T118" s="98"/>
      <c r="U118" s="98"/>
      <c r="V118" s="98"/>
      <c r="W118" s="98"/>
      <c r="X118" s="98"/>
      <c r="Z118" s="31"/>
    </row>
    <row r="119" spans="1:26" ht="15.5" x14ac:dyDescent="0.25">
      <c r="A119" s="32"/>
      <c r="B119" s="261"/>
      <c r="C119" s="261"/>
      <c r="D119" s="261"/>
      <c r="E119" s="262" t="s">
        <v>102</v>
      </c>
      <c r="F119" s="262"/>
      <c r="G119" s="262"/>
      <c r="H119" s="68"/>
      <c r="I119" s="265"/>
      <c r="J119" s="30"/>
      <c r="K119" s="23"/>
      <c r="L119" s="23"/>
      <c r="M119" s="24"/>
      <c r="P119" s="85" t="s">
        <v>259</v>
      </c>
      <c r="Q119" s="85"/>
      <c r="R119" s="85"/>
      <c r="S119" s="85"/>
      <c r="T119" s="85"/>
      <c r="U119" s="85"/>
      <c r="V119" s="85"/>
      <c r="W119" s="85"/>
      <c r="X119" s="85"/>
      <c r="Z119" s="31"/>
    </row>
    <row r="120" spans="1:26" ht="4.5" customHeight="1" x14ac:dyDescent="0.25">
      <c r="A120" s="32"/>
      <c r="B120" s="32"/>
      <c r="C120" s="32"/>
      <c r="D120" s="32"/>
      <c r="E120" s="32"/>
      <c r="F120" s="32"/>
      <c r="G120" s="32"/>
      <c r="H120" s="32"/>
      <c r="I120" s="266"/>
      <c r="J120" s="30"/>
      <c r="K120" s="23"/>
      <c r="L120" s="23"/>
      <c r="M120" s="24"/>
      <c r="P120" s="85"/>
      <c r="Q120" s="85"/>
      <c r="R120" s="85"/>
      <c r="S120" s="85"/>
      <c r="T120" s="85"/>
      <c r="U120" s="85"/>
      <c r="V120" s="85"/>
      <c r="W120" s="85"/>
      <c r="X120" s="85"/>
      <c r="Z120" s="31"/>
    </row>
    <row r="121" spans="1:26" ht="12.75" customHeight="1" x14ac:dyDescent="0.25">
      <c r="A121" s="15" t="str">
        <f>IF(AND(H121="",H122="",H123=""),"",IF(AND(H121="",H122="Σ",H123=""),"G","R"))</f>
        <v/>
      </c>
      <c r="B121" s="263" t="s">
        <v>243</v>
      </c>
      <c r="C121" s="263"/>
      <c r="D121" s="263"/>
      <c r="E121" s="262" t="s">
        <v>111</v>
      </c>
      <c r="F121" s="262"/>
      <c r="G121" s="262"/>
      <c r="H121" s="68"/>
      <c r="I121" s="265"/>
      <c r="J121" s="30"/>
      <c r="K121" s="23"/>
      <c r="L121" s="23"/>
      <c r="M121" s="24"/>
      <c r="P121" s="85"/>
      <c r="Q121" s="85"/>
      <c r="R121" s="85"/>
      <c r="S121" s="85"/>
      <c r="T121" s="85"/>
      <c r="U121" s="85"/>
      <c r="V121" s="85"/>
      <c r="W121" s="85"/>
      <c r="X121" s="85"/>
      <c r="Z121" s="31"/>
    </row>
    <row r="122" spans="1:26" ht="15.5" x14ac:dyDescent="0.25">
      <c r="A122" s="32"/>
      <c r="B122" s="263"/>
      <c r="C122" s="263"/>
      <c r="D122" s="263"/>
      <c r="E122" s="262" t="s">
        <v>107</v>
      </c>
      <c r="F122" s="262"/>
      <c r="G122" s="262"/>
      <c r="H122" s="68"/>
      <c r="I122" s="265"/>
      <c r="J122" s="30"/>
      <c r="K122" s="23"/>
      <c r="L122" s="23"/>
      <c r="M122" s="24"/>
      <c r="P122" s="85"/>
      <c r="Q122" s="85"/>
      <c r="R122" s="85"/>
      <c r="S122" s="85"/>
      <c r="T122" s="85"/>
      <c r="U122" s="85"/>
      <c r="V122" s="85"/>
      <c r="W122" s="85"/>
      <c r="X122" s="85"/>
      <c r="Z122" s="31"/>
    </row>
    <row r="123" spans="1:26" ht="15.5" x14ac:dyDescent="0.25">
      <c r="A123" s="32"/>
      <c r="B123" s="263"/>
      <c r="C123" s="263"/>
      <c r="D123" s="263"/>
      <c r="E123" s="262" t="s">
        <v>102</v>
      </c>
      <c r="F123" s="262"/>
      <c r="G123" s="262"/>
      <c r="H123" s="68"/>
      <c r="I123" s="265"/>
      <c r="J123" s="30"/>
      <c r="K123" s="23"/>
      <c r="L123" s="23"/>
      <c r="M123" s="24"/>
      <c r="P123" s="85"/>
      <c r="Q123" s="85"/>
      <c r="R123" s="85"/>
      <c r="S123" s="85"/>
      <c r="T123" s="85"/>
      <c r="U123" s="85"/>
      <c r="V123" s="85"/>
      <c r="W123" s="85"/>
      <c r="X123" s="85"/>
      <c r="Z123" s="31"/>
    </row>
    <row r="124" spans="1:26" ht="4.5" customHeight="1" x14ac:dyDescent="0.25">
      <c r="A124" s="32"/>
      <c r="B124" s="32"/>
      <c r="C124" s="32"/>
      <c r="D124" s="32"/>
      <c r="E124" s="32"/>
      <c r="F124" s="32"/>
      <c r="G124" s="32"/>
      <c r="H124" s="32"/>
      <c r="I124" s="266"/>
      <c r="J124" s="30"/>
      <c r="K124" s="23"/>
      <c r="L124" s="23"/>
      <c r="M124" s="24"/>
      <c r="P124" s="85" t="s">
        <v>38</v>
      </c>
      <c r="Q124" s="85"/>
      <c r="R124" s="85"/>
      <c r="S124" s="85"/>
      <c r="T124" s="85"/>
      <c r="U124" s="85"/>
      <c r="V124" s="85"/>
      <c r="W124" s="85"/>
      <c r="X124" s="85"/>
      <c r="Z124" s="31"/>
    </row>
    <row r="125" spans="1:26" ht="15.5" x14ac:dyDescent="0.25">
      <c r="A125" s="15" t="str">
        <f>IF(AND(H125="",H126="",H127=""),"",IF(AND(H125="Σ",H126="",H127=""),"G","R"))</f>
        <v/>
      </c>
      <c r="B125" s="263" t="s">
        <v>244</v>
      </c>
      <c r="C125" s="263"/>
      <c r="D125" s="263"/>
      <c r="E125" s="262" t="s">
        <v>110</v>
      </c>
      <c r="F125" s="262"/>
      <c r="G125" s="262"/>
      <c r="H125" s="68"/>
      <c r="I125" s="265"/>
      <c r="J125" s="30"/>
      <c r="K125" s="23"/>
      <c r="L125" s="23"/>
      <c r="M125" s="24"/>
      <c r="P125" s="85"/>
      <c r="Q125" s="85"/>
      <c r="R125" s="85"/>
      <c r="S125" s="85"/>
      <c r="T125" s="85"/>
      <c r="U125" s="85"/>
      <c r="V125" s="85"/>
      <c r="W125" s="85"/>
      <c r="X125" s="85"/>
      <c r="Z125" s="31"/>
    </row>
    <row r="126" spans="1:26" ht="15.5" x14ac:dyDescent="0.25">
      <c r="A126" s="32"/>
      <c r="B126" s="263"/>
      <c r="C126" s="263"/>
      <c r="D126" s="263"/>
      <c r="E126" s="262" t="s">
        <v>107</v>
      </c>
      <c r="F126" s="262"/>
      <c r="G126" s="262"/>
      <c r="H126" s="68"/>
      <c r="I126" s="265"/>
      <c r="J126" s="30"/>
      <c r="K126" s="23"/>
      <c r="L126" s="23"/>
      <c r="M126" s="24"/>
      <c r="P126" s="85"/>
      <c r="Q126" s="85"/>
      <c r="R126" s="85"/>
      <c r="S126" s="85"/>
      <c r="T126" s="85"/>
      <c r="U126" s="85"/>
      <c r="V126" s="85"/>
      <c r="W126" s="85"/>
      <c r="X126" s="85"/>
      <c r="Z126" s="31"/>
    </row>
    <row r="127" spans="1:26" ht="15.5" x14ac:dyDescent="0.25">
      <c r="A127" s="32"/>
      <c r="B127" s="263"/>
      <c r="C127" s="263"/>
      <c r="D127" s="263"/>
      <c r="E127" s="262" t="s">
        <v>109</v>
      </c>
      <c r="F127" s="262"/>
      <c r="G127" s="262"/>
      <c r="H127" s="68"/>
      <c r="I127" s="265"/>
      <c r="J127" s="30"/>
      <c r="K127" s="23"/>
      <c r="L127" s="23"/>
      <c r="M127" s="24"/>
      <c r="P127" s="85" t="s">
        <v>260</v>
      </c>
      <c r="Q127" s="85"/>
      <c r="R127" s="85"/>
      <c r="S127" s="85"/>
      <c r="T127" s="85"/>
      <c r="U127" s="85"/>
      <c r="V127" s="85"/>
      <c r="W127" s="85"/>
      <c r="X127" s="85"/>
      <c r="Z127" s="31"/>
    </row>
    <row r="128" spans="1:26" ht="4.5" customHeight="1" x14ac:dyDescent="0.25">
      <c r="A128" s="32"/>
      <c r="B128" s="32"/>
      <c r="C128" s="32"/>
      <c r="D128" s="32"/>
      <c r="E128" s="32"/>
      <c r="F128" s="32"/>
      <c r="G128" s="32"/>
      <c r="H128" s="32"/>
      <c r="I128" s="266"/>
      <c r="J128" s="30"/>
      <c r="K128" s="23"/>
      <c r="L128" s="23"/>
      <c r="M128" s="24"/>
      <c r="P128" s="85"/>
      <c r="Q128" s="85"/>
      <c r="R128" s="85"/>
      <c r="S128" s="85"/>
      <c r="T128" s="85"/>
      <c r="U128" s="85"/>
      <c r="V128" s="85"/>
      <c r="W128" s="85"/>
      <c r="X128" s="85"/>
      <c r="Z128" s="31"/>
    </row>
    <row r="129" spans="1:26" ht="15.5" x14ac:dyDescent="0.25">
      <c r="A129" s="15" t="str">
        <f>IF(AND(H129="",H130="",H131=""),"",IF(AND(H129="",H130="",H131="Σ"),"G","R"))</f>
        <v/>
      </c>
      <c r="B129" s="261" t="s">
        <v>80</v>
      </c>
      <c r="C129" s="261"/>
      <c r="D129" s="261"/>
      <c r="E129" s="262" t="s">
        <v>107</v>
      </c>
      <c r="F129" s="262"/>
      <c r="G129" s="262"/>
      <c r="H129" s="68"/>
      <c r="I129" s="265"/>
      <c r="J129" s="30"/>
      <c r="K129" s="23"/>
      <c r="L129" s="23"/>
      <c r="M129" s="24"/>
      <c r="P129" s="85"/>
      <c r="Q129" s="85"/>
      <c r="R129" s="85"/>
      <c r="S129" s="85"/>
      <c r="T129" s="85"/>
      <c r="U129" s="85"/>
      <c r="V129" s="85"/>
      <c r="W129" s="85"/>
      <c r="X129" s="85"/>
      <c r="Z129" s="31"/>
    </row>
    <row r="130" spans="1:26" ht="15.5" x14ac:dyDescent="0.25">
      <c r="A130" s="32"/>
      <c r="B130" s="261"/>
      <c r="C130" s="261"/>
      <c r="D130" s="261"/>
      <c r="E130" s="262" t="s">
        <v>102</v>
      </c>
      <c r="F130" s="262"/>
      <c r="G130" s="262"/>
      <c r="H130" s="68"/>
      <c r="I130" s="265"/>
      <c r="J130" s="30"/>
      <c r="K130" s="23"/>
      <c r="L130" s="23"/>
      <c r="M130" s="24"/>
      <c r="P130" s="85"/>
      <c r="Q130" s="85"/>
      <c r="R130" s="85"/>
      <c r="S130" s="85"/>
      <c r="T130" s="85"/>
      <c r="U130" s="85"/>
      <c r="V130" s="85"/>
      <c r="W130" s="85"/>
      <c r="X130" s="85"/>
      <c r="Z130" s="31"/>
    </row>
    <row r="131" spans="1:26" ht="15.5" x14ac:dyDescent="0.25">
      <c r="A131" s="32"/>
      <c r="B131" s="261"/>
      <c r="C131" s="261"/>
      <c r="D131" s="261"/>
      <c r="E131" s="262" t="s">
        <v>109</v>
      </c>
      <c r="F131" s="262"/>
      <c r="G131" s="262"/>
      <c r="H131" s="68"/>
      <c r="I131" s="265"/>
      <c r="J131" s="30"/>
      <c r="K131" s="23"/>
      <c r="L131" s="23"/>
      <c r="M131" s="24"/>
      <c r="S131" s="91" t="s">
        <v>39</v>
      </c>
      <c r="T131" s="92"/>
      <c r="U131" s="92"/>
      <c r="Z131" s="31"/>
    </row>
    <row r="132" spans="1:26" ht="4.5" customHeight="1" x14ac:dyDescent="0.25">
      <c r="A132" s="32"/>
      <c r="B132" s="32"/>
      <c r="C132" s="32"/>
      <c r="D132" s="32"/>
      <c r="E132" s="32"/>
      <c r="F132" s="32"/>
      <c r="G132" s="32"/>
      <c r="H132" s="32"/>
      <c r="I132" s="266"/>
      <c r="J132" s="30"/>
      <c r="K132" s="23"/>
      <c r="L132" s="23"/>
      <c r="M132" s="24"/>
      <c r="S132" s="92"/>
      <c r="T132" s="92"/>
      <c r="U132" s="92"/>
      <c r="Z132" s="31"/>
    </row>
    <row r="133" spans="1:26" ht="15.75" customHeight="1" x14ac:dyDescent="0.25">
      <c r="A133" s="15" t="str">
        <f>IF(AND(H133="",H134="",H135=""),"",IF(AND(H133="",H134="",H135="Σ"),"G","R"))</f>
        <v/>
      </c>
      <c r="B133" s="263" t="s">
        <v>245</v>
      </c>
      <c r="C133" s="263"/>
      <c r="D133" s="263"/>
      <c r="E133" s="262" t="s">
        <v>112</v>
      </c>
      <c r="F133" s="262"/>
      <c r="G133" s="262"/>
      <c r="H133" s="68"/>
      <c r="I133" s="265"/>
      <c r="J133" s="30"/>
      <c r="K133" s="170" t="str">
        <f>IF(I113="","",IF(I113="ΟΛΑΛΑΑΑ!",O5,O9))</f>
        <v/>
      </c>
      <c r="L133" s="173" t="str">
        <f>IF(OR(A113="",A117="",A121="",A125="",A129="",A133=""),"",SUM(B136:G136))</f>
        <v/>
      </c>
      <c r="M133" s="24"/>
      <c r="Z133" s="31"/>
    </row>
    <row r="134" spans="1:26" ht="15.75" customHeight="1" x14ac:dyDescent="0.25">
      <c r="A134" s="32"/>
      <c r="B134" s="263"/>
      <c r="C134" s="263"/>
      <c r="D134" s="263"/>
      <c r="E134" s="262" t="s">
        <v>113</v>
      </c>
      <c r="F134" s="262"/>
      <c r="G134" s="262"/>
      <c r="H134" s="68"/>
      <c r="I134" s="265"/>
      <c r="J134" s="30"/>
      <c r="K134" s="171"/>
      <c r="L134" s="174"/>
      <c r="M134" s="24"/>
      <c r="Z134" s="31"/>
    </row>
    <row r="135" spans="1:26" ht="15.75" customHeight="1" x14ac:dyDescent="0.25">
      <c r="A135" s="32"/>
      <c r="B135" s="263"/>
      <c r="C135" s="263"/>
      <c r="D135" s="263"/>
      <c r="E135" s="262" t="s">
        <v>96</v>
      </c>
      <c r="F135" s="262"/>
      <c r="G135" s="262"/>
      <c r="H135" s="68"/>
      <c r="I135" s="267"/>
      <c r="J135" s="30"/>
      <c r="K135" s="172"/>
      <c r="L135" s="175"/>
      <c r="M135" s="24"/>
      <c r="Z135" s="31"/>
    </row>
    <row r="136" spans="1:26" x14ac:dyDescent="0.25">
      <c r="A136" s="21"/>
      <c r="B136" s="16" t="str">
        <f>IF(A113&lt;&gt;"G","",5)</f>
        <v/>
      </c>
      <c r="C136" s="16" t="str">
        <f>IF(A117&lt;&gt;"G","",5)</f>
        <v/>
      </c>
      <c r="D136" s="16" t="str">
        <f>IF(A121&lt;&gt;"G","",5)</f>
        <v/>
      </c>
      <c r="E136" s="16" t="str">
        <f>IF(A125&lt;&gt;"G","",5)</f>
        <v/>
      </c>
      <c r="F136" s="16" t="str">
        <f>IF(A129&lt;&gt;"G","",5)</f>
        <v/>
      </c>
      <c r="G136" s="16" t="str">
        <f>IF(A133&lt;&gt;"G","",5)</f>
        <v/>
      </c>
      <c r="H136" s="21"/>
      <c r="I136" s="21"/>
      <c r="J136" s="22"/>
      <c r="K136" s="23"/>
      <c r="L136" s="23"/>
      <c r="M136" s="24"/>
      <c r="Z136" s="31"/>
    </row>
    <row r="137" spans="1:26" x14ac:dyDescent="0.25">
      <c r="A137" s="27"/>
      <c r="B137" s="27"/>
      <c r="C137" s="27"/>
      <c r="D137" s="27"/>
      <c r="E137" s="27"/>
      <c r="F137" s="27"/>
      <c r="G137" s="27"/>
      <c r="H137" s="27"/>
      <c r="I137" s="27"/>
      <c r="J137" s="27"/>
      <c r="K137" s="27"/>
      <c r="L137" s="23"/>
      <c r="M137" s="24"/>
      <c r="P137" s="87" t="s">
        <v>40</v>
      </c>
      <c r="Q137" s="87"/>
      <c r="R137" s="87"/>
      <c r="S137" s="87"/>
      <c r="T137" s="87"/>
      <c r="U137" s="87"/>
      <c r="V137" s="87"/>
      <c r="W137" s="87"/>
      <c r="X137" s="87"/>
      <c r="Z137" s="31"/>
    </row>
    <row r="138" spans="1:26" x14ac:dyDescent="0.25">
      <c r="A138" s="25"/>
      <c r="B138" s="5"/>
      <c r="C138" s="5"/>
      <c r="D138" s="5"/>
      <c r="E138" s="5"/>
      <c r="F138" s="5"/>
      <c r="G138" s="5"/>
      <c r="H138" s="25"/>
      <c r="I138" s="25"/>
      <c r="J138" s="26"/>
      <c r="K138" s="23"/>
      <c r="L138" s="23"/>
      <c r="M138" s="24"/>
      <c r="P138" s="290" t="s">
        <v>248</v>
      </c>
      <c r="Q138" s="290"/>
      <c r="R138" s="290"/>
      <c r="S138" s="290"/>
      <c r="T138" s="290"/>
      <c r="U138" s="290"/>
      <c r="V138" s="290"/>
      <c r="W138" s="290"/>
      <c r="X138" s="290"/>
      <c r="Z138" s="31"/>
    </row>
    <row r="139" spans="1:26" ht="15" customHeight="1" x14ac:dyDescent="0.25">
      <c r="A139" s="33" t="s">
        <v>115</v>
      </c>
      <c r="B139" s="316" t="s">
        <v>209</v>
      </c>
      <c r="C139" s="101"/>
      <c r="D139" s="101"/>
      <c r="E139" s="101"/>
      <c r="F139" s="101"/>
      <c r="G139" s="101"/>
      <c r="H139" s="101"/>
      <c r="I139" s="102"/>
      <c r="J139" s="30"/>
      <c r="K139" s="23"/>
      <c r="L139" s="23"/>
      <c r="M139" s="24"/>
      <c r="P139" s="290"/>
      <c r="Q139" s="290"/>
      <c r="R139" s="290"/>
      <c r="S139" s="290"/>
      <c r="T139" s="290"/>
      <c r="U139" s="290"/>
      <c r="V139" s="290"/>
      <c r="W139" s="290"/>
      <c r="X139" s="290"/>
      <c r="Z139" s="31"/>
    </row>
    <row r="140" spans="1:26" ht="15" customHeight="1" x14ac:dyDescent="0.25">
      <c r="A140" s="32"/>
      <c r="B140" s="103"/>
      <c r="C140" s="104"/>
      <c r="D140" s="104"/>
      <c r="E140" s="104"/>
      <c r="F140" s="104"/>
      <c r="G140" s="104"/>
      <c r="H140" s="104"/>
      <c r="I140" s="105"/>
      <c r="J140" s="30"/>
      <c r="K140" s="23"/>
      <c r="L140" s="23"/>
      <c r="M140" s="24"/>
      <c r="P140" s="290"/>
      <c r="Q140" s="290"/>
      <c r="R140" s="290"/>
      <c r="S140" s="290"/>
      <c r="T140" s="290"/>
      <c r="U140" s="290"/>
      <c r="V140" s="290"/>
      <c r="W140" s="290"/>
      <c r="X140" s="290"/>
      <c r="Z140" s="31"/>
    </row>
    <row r="141" spans="1:26" ht="15" customHeight="1" x14ac:dyDescent="0.25">
      <c r="A141" s="32"/>
      <c r="B141" s="106"/>
      <c r="C141" s="107"/>
      <c r="D141" s="107"/>
      <c r="E141" s="107"/>
      <c r="F141" s="107"/>
      <c r="G141" s="107"/>
      <c r="H141" s="107"/>
      <c r="I141" s="108"/>
      <c r="J141" s="30"/>
      <c r="K141" s="23"/>
      <c r="L141" s="23"/>
      <c r="M141" s="24"/>
      <c r="P141" s="87" t="s">
        <v>41</v>
      </c>
      <c r="Q141" s="87"/>
      <c r="R141" s="87"/>
      <c r="S141" s="87"/>
      <c r="T141" s="87"/>
      <c r="U141" s="87"/>
      <c r="V141" s="87"/>
      <c r="W141" s="87"/>
      <c r="X141" s="87"/>
      <c r="Z141" s="31"/>
    </row>
    <row r="142" spans="1:26" ht="6" customHeight="1" x14ac:dyDescent="0.25">
      <c r="A142" s="32"/>
      <c r="B142" s="32"/>
      <c r="C142" s="32"/>
      <c r="D142" s="32"/>
      <c r="E142" s="32"/>
      <c r="F142" s="32"/>
      <c r="G142" s="32"/>
      <c r="H142" s="32"/>
      <c r="I142" s="32"/>
      <c r="J142" s="30"/>
      <c r="K142" s="23"/>
      <c r="L142" s="23"/>
      <c r="M142" s="24"/>
      <c r="P142" s="290" t="s">
        <v>249</v>
      </c>
      <c r="Q142" s="290"/>
      <c r="R142" s="290"/>
      <c r="S142" s="290"/>
      <c r="T142" s="290"/>
      <c r="U142" s="290"/>
      <c r="V142" s="290"/>
      <c r="W142" s="290"/>
      <c r="X142" s="290"/>
      <c r="Z142" s="31"/>
    </row>
    <row r="143" spans="1:26" ht="18" customHeight="1" x14ac:dyDescent="0.3">
      <c r="A143" s="35" t="s">
        <v>116</v>
      </c>
      <c r="B143" s="229" t="s">
        <v>246</v>
      </c>
      <c r="C143" s="230"/>
      <c r="D143" s="230"/>
      <c r="E143" s="230"/>
      <c r="F143" s="230"/>
      <c r="G143" s="230"/>
      <c r="H143" s="230"/>
      <c r="I143" s="231"/>
      <c r="J143" s="30"/>
      <c r="K143" s="23"/>
      <c r="L143" s="23"/>
      <c r="M143" s="24"/>
      <c r="P143" s="290"/>
      <c r="Q143" s="290"/>
      <c r="R143" s="290"/>
      <c r="S143" s="290"/>
      <c r="T143" s="290"/>
      <c r="U143" s="290"/>
      <c r="V143" s="290"/>
      <c r="W143" s="290"/>
      <c r="X143" s="290"/>
      <c r="Z143" s="31"/>
    </row>
    <row r="144" spans="1:26" ht="18" customHeight="1" x14ac:dyDescent="0.25">
      <c r="A144" s="4"/>
      <c r="B144" s="232"/>
      <c r="C144" s="233"/>
      <c r="D144" s="233"/>
      <c r="E144" s="233"/>
      <c r="F144" s="233"/>
      <c r="G144" s="233"/>
      <c r="H144" s="233"/>
      <c r="I144" s="234"/>
      <c r="J144" s="30"/>
      <c r="K144" s="23"/>
      <c r="L144" s="23"/>
      <c r="M144" s="24"/>
      <c r="P144" s="290"/>
      <c r="Q144" s="290"/>
      <c r="R144" s="290"/>
      <c r="S144" s="290"/>
      <c r="T144" s="290"/>
      <c r="U144" s="290"/>
      <c r="V144" s="290"/>
      <c r="W144" s="290"/>
      <c r="X144" s="290"/>
      <c r="Z144" s="31"/>
    </row>
    <row r="145" spans="1:26" ht="15" customHeight="1" x14ac:dyDescent="0.25">
      <c r="A145" s="32"/>
      <c r="B145" s="232"/>
      <c r="C145" s="233"/>
      <c r="D145" s="233"/>
      <c r="E145" s="233"/>
      <c r="F145" s="233"/>
      <c r="G145" s="233"/>
      <c r="H145" s="233"/>
      <c r="I145" s="234"/>
      <c r="J145" s="30"/>
      <c r="K145" s="23"/>
      <c r="L145" s="23"/>
      <c r="M145" s="24"/>
      <c r="P145" s="290"/>
      <c r="Q145" s="290"/>
      <c r="R145" s="290"/>
      <c r="S145" s="290"/>
      <c r="T145" s="290"/>
      <c r="U145" s="290"/>
      <c r="V145" s="290"/>
      <c r="W145" s="290"/>
      <c r="X145" s="290"/>
      <c r="Z145" s="31"/>
    </row>
    <row r="146" spans="1:26" ht="15" customHeight="1" x14ac:dyDescent="0.25">
      <c r="A146" s="32"/>
      <c r="B146" s="235"/>
      <c r="C146" s="236"/>
      <c r="D146" s="236"/>
      <c r="E146" s="236"/>
      <c r="F146" s="236"/>
      <c r="G146" s="236"/>
      <c r="H146" s="236"/>
      <c r="I146" s="237"/>
      <c r="J146" s="30"/>
      <c r="K146" s="23"/>
      <c r="L146" s="23"/>
      <c r="M146" s="24"/>
      <c r="P146" s="87" t="s">
        <v>42</v>
      </c>
      <c r="Q146" s="87"/>
      <c r="R146" s="87"/>
      <c r="S146" s="87"/>
      <c r="T146" s="87"/>
      <c r="U146" s="87"/>
      <c r="V146" s="87"/>
      <c r="W146" s="87"/>
      <c r="X146" s="87"/>
      <c r="Z146" s="31"/>
    </row>
    <row r="147" spans="1:26" x14ac:dyDescent="0.25">
      <c r="A147" s="32"/>
      <c r="B147" s="32"/>
      <c r="C147" s="32"/>
      <c r="D147" s="32"/>
      <c r="E147" s="32"/>
      <c r="F147" s="32"/>
      <c r="G147" s="32"/>
      <c r="H147" s="32"/>
      <c r="I147" s="32"/>
      <c r="J147" s="30"/>
      <c r="K147" s="23"/>
      <c r="L147" s="23"/>
      <c r="M147" s="24"/>
      <c r="P147" s="290" t="s">
        <v>250</v>
      </c>
      <c r="Q147" s="290"/>
      <c r="R147" s="290"/>
      <c r="S147" s="290"/>
      <c r="T147" s="290"/>
      <c r="U147" s="290"/>
      <c r="V147" s="290"/>
      <c r="W147" s="290"/>
      <c r="X147" s="290"/>
      <c r="Z147" s="31"/>
    </row>
    <row r="148" spans="1:26" ht="14.25" customHeight="1" x14ac:dyDescent="0.25">
      <c r="A148" s="15" t="str">
        <f>IF(F148="","",IF(F148=102,"G","R"))</f>
        <v/>
      </c>
      <c r="B148" s="318" t="s">
        <v>171</v>
      </c>
      <c r="C148" s="318"/>
      <c r="D148" s="318"/>
      <c r="E148" s="318"/>
      <c r="F148" s="209"/>
      <c r="G148" s="209"/>
      <c r="H148" s="283" t="str">
        <f>IF(L155="","",IF(L155=20,"Πολύ ωραία! Προχώρησε έτσι.","Όταν σε ένα τόσο εύκολο πρόβλημα κάνει κάποιος λάθος, τότε σίγουρα πρέπει να του χορηγηθούν ενέσεις προσεκτικότητας!"))</f>
        <v/>
      </c>
      <c r="I148" s="284"/>
      <c r="J148" s="30"/>
      <c r="K148" s="23"/>
      <c r="L148" s="23"/>
      <c r="M148" s="24"/>
      <c r="P148" s="290"/>
      <c r="Q148" s="290"/>
      <c r="R148" s="290"/>
      <c r="S148" s="290"/>
      <c r="T148" s="290"/>
      <c r="U148" s="290"/>
      <c r="V148" s="290"/>
      <c r="W148" s="290"/>
      <c r="X148" s="290"/>
      <c r="Z148" s="31"/>
    </row>
    <row r="149" spans="1:26" x14ac:dyDescent="0.25">
      <c r="A149" s="32"/>
      <c r="B149" s="318"/>
      <c r="C149" s="318"/>
      <c r="D149" s="318"/>
      <c r="E149" s="318"/>
      <c r="F149" s="209"/>
      <c r="G149" s="209"/>
      <c r="H149" s="285"/>
      <c r="I149" s="286"/>
      <c r="J149" s="30"/>
      <c r="K149" s="23"/>
      <c r="L149" s="23"/>
      <c r="M149" s="24"/>
      <c r="P149" s="290"/>
      <c r="Q149" s="290"/>
      <c r="R149" s="290"/>
      <c r="S149" s="290"/>
      <c r="T149" s="290"/>
      <c r="U149" s="290"/>
      <c r="V149" s="290"/>
      <c r="W149" s="290"/>
      <c r="X149" s="290"/>
      <c r="Z149" s="31"/>
    </row>
    <row r="150" spans="1:26" x14ac:dyDescent="0.25">
      <c r="A150" s="32"/>
      <c r="B150" s="318"/>
      <c r="C150" s="318"/>
      <c r="D150" s="318"/>
      <c r="E150" s="318"/>
      <c r="F150" s="209"/>
      <c r="G150" s="209"/>
      <c r="H150" s="285"/>
      <c r="I150" s="286"/>
      <c r="J150" s="30"/>
      <c r="K150" s="23"/>
      <c r="L150" s="23"/>
      <c r="M150" s="24"/>
      <c r="Z150" s="31"/>
    </row>
    <row r="151" spans="1:26" ht="4.5" customHeight="1" x14ac:dyDescent="0.25">
      <c r="A151" s="32"/>
      <c r="B151" s="32"/>
      <c r="C151" s="32"/>
      <c r="D151" s="32"/>
      <c r="E151" s="32"/>
      <c r="F151" s="32"/>
      <c r="G151" s="32"/>
      <c r="H151" s="317"/>
      <c r="I151" s="286"/>
      <c r="J151" s="30"/>
      <c r="K151" s="23"/>
      <c r="L151" s="23"/>
      <c r="M151" s="24"/>
      <c r="Z151" s="31"/>
    </row>
    <row r="152" spans="1:26" ht="14.25" customHeight="1" x14ac:dyDescent="0.25">
      <c r="A152" s="15" t="str">
        <f>IF(F152="","",IF(F152=3,"G","R"))</f>
        <v/>
      </c>
      <c r="B152" s="318" t="s">
        <v>172</v>
      </c>
      <c r="C152" s="318"/>
      <c r="D152" s="318"/>
      <c r="E152" s="318"/>
      <c r="F152" s="209"/>
      <c r="G152" s="209"/>
      <c r="H152" s="285"/>
      <c r="I152" s="286"/>
      <c r="J152" s="30"/>
      <c r="K152" s="23"/>
      <c r="L152" s="23"/>
      <c r="M152" s="24"/>
      <c r="Z152" s="31"/>
    </row>
    <row r="153" spans="1:26" x14ac:dyDescent="0.25">
      <c r="A153" s="32"/>
      <c r="B153" s="318"/>
      <c r="C153" s="318"/>
      <c r="D153" s="318"/>
      <c r="E153" s="318"/>
      <c r="F153" s="209"/>
      <c r="G153" s="209"/>
      <c r="H153" s="285"/>
      <c r="I153" s="286"/>
      <c r="J153" s="30"/>
      <c r="K153" s="23"/>
      <c r="L153" s="23"/>
      <c r="M153" s="24"/>
      <c r="Z153" s="31"/>
    </row>
    <row r="154" spans="1:26" x14ac:dyDescent="0.25">
      <c r="A154" s="32"/>
      <c r="B154" s="318"/>
      <c r="C154" s="318"/>
      <c r="D154" s="318"/>
      <c r="E154" s="318"/>
      <c r="F154" s="209"/>
      <c r="G154" s="209"/>
      <c r="H154" s="285"/>
      <c r="I154" s="286"/>
      <c r="J154" s="30"/>
      <c r="K154" s="23"/>
      <c r="L154" s="23"/>
      <c r="M154" s="24"/>
      <c r="Z154" s="31"/>
    </row>
    <row r="155" spans="1:26" ht="4.5" customHeight="1" x14ac:dyDescent="0.3">
      <c r="A155" s="32"/>
      <c r="B155" s="32"/>
      <c r="C155" s="32"/>
      <c r="D155" s="32"/>
      <c r="E155" s="32"/>
      <c r="F155" s="36"/>
      <c r="G155" s="32"/>
      <c r="H155" s="317"/>
      <c r="I155" s="286"/>
      <c r="J155" s="30"/>
      <c r="K155" s="170" t="str">
        <f>IF(L155="","",IF(L155=20,O5,O9))</f>
        <v/>
      </c>
      <c r="L155" s="173" t="str">
        <f>IF(OR(A148="",A152="",A156=""),"",SUM(B158:D158))</f>
        <v/>
      </c>
      <c r="M155" s="24"/>
      <c r="O155" s="122">
        <v>20</v>
      </c>
      <c r="Z155" s="31"/>
    </row>
    <row r="156" spans="1:26" ht="15" customHeight="1" x14ac:dyDescent="0.25">
      <c r="A156" s="15" t="str">
        <f>IF(OR(F156="",F157=""),"",IF(OR(AND(F156="1-ΠΡΟΠΑΝΟΛΗ",F157="2-ΠΡΟΠΑΝΟΛΗ"),AND(F156="1-ΠΡΟΠΑΝΟΛΗ",F157="ΙΣΟΠΡΟΠΑΝΟΛΗ"),AND(F156="ΙΣΟΠΡΟΠΑΝΟΛΗ",F157="1-ΠΡΟΠΑΝΟΛΗ"),AND(F156="2-ΠΡΟΠΑΝΟΛΗ",F157="1-ΠΡΟΠΑΝΟΛΗ")),"G","R"))</f>
        <v/>
      </c>
      <c r="B156" s="82" t="s">
        <v>173</v>
      </c>
      <c r="C156" s="82"/>
      <c r="D156" s="82"/>
      <c r="E156" s="82"/>
      <c r="F156" s="157"/>
      <c r="G156" s="157"/>
      <c r="H156" s="285"/>
      <c r="I156" s="286"/>
      <c r="J156" s="30"/>
      <c r="K156" s="171"/>
      <c r="L156" s="174"/>
      <c r="M156" s="24"/>
      <c r="O156" s="122"/>
      <c r="Z156" s="31"/>
    </row>
    <row r="157" spans="1:26" ht="15" customHeight="1" x14ac:dyDescent="0.25">
      <c r="A157" s="32"/>
      <c r="B157" s="82"/>
      <c r="C157" s="82"/>
      <c r="D157" s="82"/>
      <c r="E157" s="82"/>
      <c r="F157" s="157"/>
      <c r="G157" s="157"/>
      <c r="H157" s="287"/>
      <c r="I157" s="288"/>
      <c r="J157" s="30"/>
      <c r="K157" s="172"/>
      <c r="L157" s="175"/>
      <c r="M157" s="24"/>
      <c r="O157" s="122"/>
      <c r="Z157" s="31"/>
    </row>
    <row r="158" spans="1:26" ht="12.75" customHeight="1" x14ac:dyDescent="0.25">
      <c r="A158" s="21"/>
      <c r="B158" s="16" t="str">
        <f>IF(A148&lt;&gt;"G","",5)</f>
        <v/>
      </c>
      <c r="C158" s="16" t="str">
        <f>IF(A152&lt;&gt;"G","",5)</f>
        <v/>
      </c>
      <c r="D158" s="16" t="str">
        <f>IF(A156&lt;&gt;"G","",10)</f>
        <v/>
      </c>
      <c r="E158" s="21"/>
      <c r="F158" s="21"/>
      <c r="G158" s="21"/>
      <c r="H158" s="21"/>
      <c r="I158" s="21"/>
      <c r="J158" s="22"/>
      <c r="K158" s="23"/>
      <c r="L158" s="23"/>
      <c r="M158" s="24"/>
      <c r="Z158" s="31"/>
    </row>
    <row r="159" spans="1:26" x14ac:dyDescent="0.25">
      <c r="A159" s="27"/>
      <c r="B159" s="27"/>
      <c r="C159" s="27"/>
      <c r="D159" s="27"/>
      <c r="E159" s="27"/>
      <c r="F159" s="27"/>
      <c r="G159" s="27"/>
      <c r="H159" s="27"/>
      <c r="I159" s="27"/>
      <c r="J159" s="27"/>
      <c r="K159" s="23"/>
      <c r="L159" s="23"/>
      <c r="M159" s="24"/>
      <c r="Z159" s="31"/>
    </row>
    <row r="160" spans="1:26" ht="13" x14ac:dyDescent="0.25">
      <c r="A160" s="25"/>
      <c r="B160" s="25"/>
      <c r="C160" s="25"/>
      <c r="D160" s="25"/>
      <c r="E160" s="25"/>
      <c r="F160" s="25"/>
      <c r="G160" s="25"/>
      <c r="H160" s="25"/>
      <c r="I160" s="25"/>
      <c r="J160" s="26"/>
      <c r="K160" s="23"/>
      <c r="L160" s="23"/>
      <c r="M160" s="180" t="s">
        <v>86</v>
      </c>
      <c r="N160" s="181"/>
      <c r="Q160" s="94" t="str">
        <f>IF(M163&lt;&gt;"Ναι","","Λύση του προβλήματος 7γ.")</f>
        <v/>
      </c>
      <c r="R160" s="94"/>
      <c r="S160" s="94"/>
      <c r="Z160" s="31"/>
    </row>
    <row r="161" spans="1:26" ht="15" customHeight="1" x14ac:dyDescent="0.25">
      <c r="A161" s="33" t="s">
        <v>117</v>
      </c>
      <c r="B161" s="100" t="s">
        <v>278</v>
      </c>
      <c r="C161" s="101"/>
      <c r="D161" s="101"/>
      <c r="E161" s="101"/>
      <c r="F161" s="101"/>
      <c r="G161" s="101"/>
      <c r="H161" s="101"/>
      <c r="I161" s="102"/>
      <c r="J161" s="30"/>
      <c r="K161" s="23"/>
      <c r="L161" s="23"/>
      <c r="M161" s="180"/>
      <c r="N161" s="181"/>
      <c r="Q161" s="87" t="str">
        <f>IF(M163&lt;&gt;"Ναι","","Από τον τύπο n=m/Mr μπορούμε να υπολογίσουμε το Mr του εστέρα αφού γνωρίζουμε τα n και m. Θα ισχύει…")</f>
        <v/>
      </c>
      <c r="R161" s="87"/>
      <c r="S161" s="87"/>
      <c r="T161" s="87"/>
      <c r="U161" s="87"/>
      <c r="V161" s="87"/>
      <c r="W161" s="87"/>
      <c r="X161" s="87"/>
      <c r="Z161" s="31"/>
    </row>
    <row r="162" spans="1:26" ht="15" customHeight="1" x14ac:dyDescent="0.25">
      <c r="A162" s="32"/>
      <c r="B162" s="103"/>
      <c r="C162" s="104"/>
      <c r="D162" s="104"/>
      <c r="E162" s="104"/>
      <c r="F162" s="104"/>
      <c r="G162" s="104"/>
      <c r="H162" s="104"/>
      <c r="I162" s="105"/>
      <c r="J162" s="30"/>
      <c r="K162" s="23"/>
      <c r="L162" s="23"/>
      <c r="M162" s="180"/>
      <c r="N162" s="181"/>
      <c r="Q162" s="87"/>
      <c r="R162" s="87"/>
      <c r="S162" s="87"/>
      <c r="T162" s="87"/>
      <c r="U162" s="87"/>
      <c r="V162" s="87"/>
      <c r="W162" s="87"/>
      <c r="X162" s="87"/>
      <c r="Z162" s="31"/>
    </row>
    <row r="163" spans="1:26" ht="15" customHeight="1" x14ac:dyDescent="0.25">
      <c r="A163" s="32"/>
      <c r="B163" s="103"/>
      <c r="C163" s="104"/>
      <c r="D163" s="104"/>
      <c r="E163" s="104"/>
      <c r="F163" s="104"/>
      <c r="G163" s="104"/>
      <c r="H163" s="104"/>
      <c r="I163" s="105"/>
      <c r="J163" s="30"/>
      <c r="K163" s="23"/>
      <c r="L163" s="23"/>
      <c r="M163" s="182"/>
      <c r="N163" s="183"/>
      <c r="Q163" s="289" t="str">
        <f>IF(M163&lt;&gt;"Ναι","","n=m/Mr  άρα  Mr=m/n=17,4/0,15=116.")</f>
        <v/>
      </c>
      <c r="R163" s="289"/>
      <c r="S163" s="289"/>
      <c r="T163" s="289"/>
      <c r="U163" s="289"/>
      <c r="V163" s="289"/>
      <c r="W163" s="289"/>
      <c r="X163" s="289"/>
      <c r="Z163" s="31"/>
    </row>
    <row r="164" spans="1:26" ht="15" customHeight="1" x14ac:dyDescent="0.25">
      <c r="A164" s="32"/>
      <c r="B164" s="103"/>
      <c r="C164" s="104"/>
      <c r="D164" s="104"/>
      <c r="E164" s="104"/>
      <c r="F164" s="104"/>
      <c r="G164" s="104"/>
      <c r="H164" s="104"/>
      <c r="I164" s="105"/>
      <c r="J164" s="30"/>
      <c r="K164" s="23"/>
      <c r="L164" s="23"/>
      <c r="M164" s="182"/>
      <c r="N164" s="183"/>
      <c r="Q164" s="87" t="str">
        <f>IF(M163&lt;&gt;"Ναι","","Αφού ο εστέρας Γ σχηματίστηκε από το οξύ Α που έχει ΜΤ CvH2vO2 και την αλκοόλη Β που έχει ΜΤ CvH(2v+2)O, είναι φανερό ότι θα έχει ΜΤ CaH2aO2 και φυσικά θα είναι a=2v, δηλαδή ο εστέρας Γ θα έχει ΜΤ C2vH4vO2.")</f>
        <v/>
      </c>
      <c r="R164" s="87"/>
      <c r="S164" s="87"/>
      <c r="T164" s="87"/>
      <c r="U164" s="87"/>
      <c r="V164" s="87"/>
      <c r="W164" s="87"/>
      <c r="X164" s="87"/>
      <c r="Z164" s="31"/>
    </row>
    <row r="165" spans="1:26" ht="15" customHeight="1" x14ac:dyDescent="0.25">
      <c r="A165" s="32"/>
      <c r="B165" s="103"/>
      <c r="C165" s="104"/>
      <c r="D165" s="104"/>
      <c r="E165" s="104"/>
      <c r="F165" s="104"/>
      <c r="G165" s="104"/>
      <c r="H165" s="104"/>
      <c r="I165" s="105"/>
      <c r="J165" s="30"/>
      <c r="K165" s="23"/>
      <c r="L165" s="23"/>
      <c r="M165" s="24"/>
      <c r="Q165" s="87"/>
      <c r="R165" s="87"/>
      <c r="S165" s="87"/>
      <c r="T165" s="87"/>
      <c r="U165" s="87"/>
      <c r="V165" s="87"/>
      <c r="W165" s="87"/>
      <c r="X165" s="87"/>
      <c r="Z165" s="31"/>
    </row>
    <row r="166" spans="1:26" ht="15" customHeight="1" x14ac:dyDescent="0.25">
      <c r="A166" s="32"/>
      <c r="B166" s="106"/>
      <c r="C166" s="107"/>
      <c r="D166" s="107"/>
      <c r="E166" s="107"/>
      <c r="F166" s="107"/>
      <c r="G166" s="107"/>
      <c r="H166" s="107"/>
      <c r="I166" s="108"/>
      <c r="J166" s="30"/>
      <c r="K166" s="23"/>
      <c r="L166" s="23"/>
      <c r="M166" s="24"/>
      <c r="Q166" s="87"/>
      <c r="R166" s="87"/>
      <c r="S166" s="87"/>
      <c r="T166" s="87"/>
      <c r="U166" s="87"/>
      <c r="V166" s="87"/>
      <c r="W166" s="87"/>
      <c r="X166" s="87"/>
      <c r="Z166" s="31"/>
    </row>
    <row r="167" spans="1:26" ht="6" customHeight="1" x14ac:dyDescent="0.25">
      <c r="A167" s="32"/>
      <c r="B167" s="32"/>
      <c r="C167" s="32"/>
      <c r="D167" s="32"/>
      <c r="E167" s="32"/>
      <c r="F167" s="32"/>
      <c r="G167" s="32"/>
      <c r="H167" s="32"/>
      <c r="I167" s="32"/>
      <c r="J167" s="30"/>
      <c r="K167" s="23"/>
      <c r="L167" s="23"/>
      <c r="M167" s="24"/>
      <c r="Q167" s="329" t="str">
        <f>IF(M163&lt;&gt;"Ναι","","Για το σχηματισμό του εστέρα μπορούμε να γράψουμε την παρακάτω χημική εξίσωση…")</f>
        <v/>
      </c>
      <c r="R167" s="329"/>
      <c r="S167" s="329"/>
      <c r="T167" s="329"/>
      <c r="U167" s="329"/>
      <c r="V167" s="329"/>
      <c r="W167" s="329"/>
      <c r="X167" s="329"/>
      <c r="Z167" s="31"/>
    </row>
    <row r="168" spans="1:26" ht="14.25" customHeight="1" x14ac:dyDescent="0.25">
      <c r="A168" s="37"/>
      <c r="B168" s="227" t="s">
        <v>174</v>
      </c>
      <c r="C168" s="227" t="s">
        <v>175</v>
      </c>
      <c r="D168" s="227" t="s">
        <v>176</v>
      </c>
      <c r="E168" s="314" t="s">
        <v>119</v>
      </c>
      <c r="F168" s="314" t="s">
        <v>118</v>
      </c>
      <c r="G168" s="314"/>
      <c r="H168" s="314" t="s">
        <v>123</v>
      </c>
      <c r="I168" s="314"/>
      <c r="J168" s="30"/>
      <c r="K168" s="23"/>
      <c r="L168" s="23"/>
      <c r="M168" s="24"/>
      <c r="Q168" s="329"/>
      <c r="R168" s="329"/>
      <c r="S168" s="329"/>
      <c r="T168" s="329"/>
      <c r="U168" s="329"/>
      <c r="V168" s="329"/>
      <c r="W168" s="329"/>
      <c r="X168" s="329"/>
      <c r="Z168" s="31"/>
    </row>
    <row r="169" spans="1:26" ht="14.25" customHeight="1" x14ac:dyDescent="0.25">
      <c r="A169" s="38"/>
      <c r="B169" s="227"/>
      <c r="C169" s="227"/>
      <c r="D169" s="227"/>
      <c r="E169" s="314"/>
      <c r="F169" s="314"/>
      <c r="G169" s="314"/>
      <c r="H169" s="314"/>
      <c r="I169" s="314"/>
      <c r="J169" s="30"/>
      <c r="K169" s="23"/>
      <c r="L169" s="23"/>
      <c r="M169" s="24"/>
      <c r="Q169" s="59" t="str">
        <f>IF($M$163&lt;&gt;"Ναι","","CvH2vO2")</f>
        <v/>
      </c>
      <c r="R169" s="7" t="str">
        <f>IF($M$163&lt;&gt;"Ναι","","+")</f>
        <v/>
      </c>
      <c r="S169" s="324" t="str">
        <f>IF(M163&lt;&gt;"Ναι","","CvH(2v+2)O")</f>
        <v/>
      </c>
      <c r="T169" s="324"/>
      <c r="U169" s="8" t="str">
        <f>IF(M163&lt;&gt;"Ναι","","D")</f>
        <v/>
      </c>
      <c r="V169" s="9" t="str">
        <f>IF(M163&lt;&gt;"Ναι","","C2vH4vO2")</f>
        <v/>
      </c>
      <c r="W169" s="7" t="str">
        <f>IF($M$163&lt;&gt;"Ναι","","+")</f>
        <v/>
      </c>
      <c r="X169" s="9" t="str">
        <f>IF(M163&lt;&gt;"Ναι","","H2O")</f>
        <v/>
      </c>
      <c r="Z169" s="31"/>
    </row>
    <row r="170" spans="1:26" x14ac:dyDescent="0.25">
      <c r="A170" s="313" t="s">
        <v>120</v>
      </c>
      <c r="B170" s="315">
        <v>0.2</v>
      </c>
      <c r="C170" s="315">
        <v>12</v>
      </c>
      <c r="D170" s="209"/>
      <c r="E170" s="209"/>
      <c r="F170" s="319"/>
      <c r="G170" s="319"/>
      <c r="H170" s="319"/>
      <c r="I170" s="319"/>
      <c r="J170" s="30"/>
      <c r="K170" s="321" t="str">
        <f>IF(OR(L170="",L172="",L174=""),"",IF(L170=20,O5,O9))</f>
        <v/>
      </c>
      <c r="L170" s="322" t="str">
        <f>IF(OR(D178="",E178="",F178="",H178="",M163="Ναι"),"",SUM(D181:H181))</f>
        <v/>
      </c>
      <c r="M170" s="24"/>
      <c r="O170" s="122">
        <v>20</v>
      </c>
      <c r="Q170" s="10" t="str">
        <f>IF($M$163&lt;&gt;"Ναι","","οξύ Α")</f>
        <v/>
      </c>
      <c r="S170" s="325" t="str">
        <f>IF($M$163&lt;&gt;"Ναι","","αλκοόλη Β")</f>
        <v/>
      </c>
      <c r="T170" s="325"/>
      <c r="V170" s="11" t="str">
        <f>IF($M$163&lt;&gt;"Ναι","","εστέρας Γ")</f>
        <v/>
      </c>
      <c r="Z170" s="31"/>
    </row>
    <row r="171" spans="1:26" ht="14.25" customHeight="1" x14ac:dyDescent="0.25">
      <c r="A171" s="313"/>
      <c r="B171" s="315"/>
      <c r="C171" s="315"/>
      <c r="D171" s="209"/>
      <c r="E171" s="209"/>
      <c r="F171" s="319"/>
      <c r="G171" s="319"/>
      <c r="H171" s="319"/>
      <c r="I171" s="319"/>
      <c r="J171" s="30"/>
      <c r="K171" s="321"/>
      <c r="L171" s="322"/>
      <c r="M171" s="24"/>
      <c r="O171" s="122"/>
      <c r="Q171" s="87" t="str">
        <f>IF(M163&lt;&gt;"Ναι","","Από το ΜΤ του εστέρα μπορούμε να γράψουμε για το Mr του…")</f>
        <v/>
      </c>
      <c r="R171" s="87"/>
      <c r="S171" s="87"/>
      <c r="T171" s="87"/>
      <c r="U171" s="87"/>
      <c r="V171" s="87"/>
      <c r="W171" s="87"/>
      <c r="X171" s="87"/>
      <c r="Z171" s="31"/>
    </row>
    <row r="172" spans="1:26" ht="12.75" customHeight="1" x14ac:dyDescent="0.25">
      <c r="A172" s="313" t="s">
        <v>121</v>
      </c>
      <c r="B172" s="315">
        <v>0.4</v>
      </c>
      <c r="C172" s="315">
        <v>35.200000000000003</v>
      </c>
      <c r="D172" s="209"/>
      <c r="E172" s="209"/>
      <c r="F172" s="319"/>
      <c r="G172" s="319"/>
      <c r="H172" s="319"/>
      <c r="I172" s="319"/>
      <c r="J172" s="30"/>
      <c r="K172" s="321" t="str">
        <f>IF(OR(L170="",L172="",L174=""),"",IF(L172=20,O5,O9))</f>
        <v/>
      </c>
      <c r="L172" s="322" t="str">
        <f>IF(OR(D179="",E179="",F179="",H179="",M163="Ναι"),"",SUM(D182:H182))</f>
        <v/>
      </c>
      <c r="M172" s="24"/>
      <c r="O172" s="330">
        <v>20</v>
      </c>
      <c r="Q172" s="289" t="str">
        <f>IF(M163&lt;&gt;"Ναι","","Mr=12·2v+1·4v+2·16  άρα  116=28v+32  ή  28v=84  οπότε  v=3.")</f>
        <v/>
      </c>
      <c r="R172" s="289"/>
      <c r="S172" s="289"/>
      <c r="T172" s="289"/>
      <c r="U172" s="289"/>
      <c r="V172" s="289"/>
      <c r="W172" s="289"/>
      <c r="X172" s="289"/>
      <c r="Z172" s="31"/>
    </row>
    <row r="173" spans="1:26" ht="12.75" customHeight="1" x14ac:dyDescent="0.25">
      <c r="A173" s="313"/>
      <c r="B173" s="315"/>
      <c r="C173" s="315"/>
      <c r="D173" s="209"/>
      <c r="E173" s="209"/>
      <c r="F173" s="319"/>
      <c r="G173" s="319"/>
      <c r="H173" s="319"/>
      <c r="I173" s="319"/>
      <c r="J173" s="30"/>
      <c r="K173" s="321"/>
      <c r="L173" s="322"/>
      <c r="M173" s="24"/>
      <c r="O173" s="331"/>
      <c r="Q173" s="220" t="str">
        <f>IF(M163&lt;&gt;"Ναι","","Αφού είναι v=3 η ένωση Α θα είναι το προπανικό οξύ και η ένωση Β θα είναι μια αλ- κοόλη με 3 άτομα C στο μόριό της, άρα η ένωση Β θα είναι είτε η 1-προπανόλη, είτε η   2-προπανόλη.")</f>
        <v/>
      </c>
      <c r="R173" s="220"/>
      <c r="S173" s="220"/>
      <c r="T173" s="220"/>
      <c r="U173" s="220"/>
      <c r="V173" s="220"/>
      <c r="W173" s="220"/>
      <c r="X173" s="220"/>
      <c r="Z173" s="31"/>
    </row>
    <row r="174" spans="1:26" ht="15" customHeight="1" x14ac:dyDescent="0.3">
      <c r="A174" s="313" t="s">
        <v>122</v>
      </c>
      <c r="B174" s="315">
        <v>0.15</v>
      </c>
      <c r="C174" s="315">
        <v>17.399999999999999</v>
      </c>
      <c r="D174" s="209"/>
      <c r="E174" s="209"/>
      <c r="F174" s="319"/>
      <c r="G174" s="319"/>
      <c r="H174" s="323"/>
      <c r="I174" s="323"/>
      <c r="J174" s="30"/>
      <c r="K174" s="321" t="str">
        <f>IF(OR(L170="",L172="",L174=""),"",IF(L174=20,O5,O9))</f>
        <v/>
      </c>
      <c r="L174" s="322" t="str">
        <f>IF(OR(D180="",E180="",F180="",H180="",M163="Ναι"),"",SUM(D183:H183))</f>
        <v/>
      </c>
      <c r="M174" s="24"/>
      <c r="O174" s="122">
        <v>20</v>
      </c>
      <c r="Q174" s="220"/>
      <c r="R174" s="220"/>
      <c r="S174" s="220"/>
      <c r="T174" s="220"/>
      <c r="U174" s="220"/>
      <c r="V174" s="220"/>
      <c r="W174" s="220"/>
      <c r="X174" s="220"/>
      <c r="Z174" s="31"/>
    </row>
    <row r="175" spans="1:26" ht="15" customHeight="1" x14ac:dyDescent="0.3">
      <c r="A175" s="313"/>
      <c r="B175" s="315"/>
      <c r="C175" s="315"/>
      <c r="D175" s="209"/>
      <c r="E175" s="209"/>
      <c r="F175" s="319"/>
      <c r="G175" s="319"/>
      <c r="H175" s="323"/>
      <c r="I175" s="323"/>
      <c r="J175" s="30"/>
      <c r="K175" s="321"/>
      <c r="L175" s="322"/>
      <c r="M175" s="17">
        <f>SUM(L170:L175)</f>
        <v>0</v>
      </c>
      <c r="O175" s="122"/>
      <c r="Q175" s="220"/>
      <c r="R175" s="220"/>
      <c r="S175" s="220"/>
      <c r="T175" s="220"/>
      <c r="U175" s="220"/>
      <c r="V175" s="220"/>
      <c r="W175" s="220"/>
      <c r="X175" s="220"/>
      <c r="Z175" s="31"/>
    </row>
    <row r="176" spans="1:26" ht="15" customHeight="1" x14ac:dyDescent="0.25">
      <c r="A176" s="32"/>
      <c r="B176" s="32"/>
      <c r="C176" s="32"/>
      <c r="D176" s="317" t="str">
        <f>IF(OR(L170="",L172="",L174=""),"",IF(M175=60,"Μπράβο! Τα κατάφερες πολύ καλά!",IF(AND(M175&lt;60,M175&gt;50),"Ο εχθρός του καλού είναι πάντα το καλύτερο!…",IF(AND(M175&gt;30,M175&lt;55),"Πρέπει να δουλέψεις περισσότερο πάνω στο μάθημα της Χημείας.",IF(M175&lt;35,"Αυτή η επίδοση δε σε κολακεύει καθόλου. Φρόντισε να τη βελτιώσεις.")))))</f>
        <v/>
      </c>
      <c r="E176" s="285"/>
      <c r="F176" s="285"/>
      <c r="G176" s="285"/>
      <c r="H176" s="285"/>
      <c r="I176" s="286"/>
      <c r="J176" s="30"/>
      <c r="K176" s="39"/>
      <c r="L176" s="39"/>
      <c r="M176" s="24"/>
      <c r="Z176" s="31"/>
    </row>
    <row r="177" spans="1:26" ht="15" customHeight="1" x14ac:dyDescent="0.25">
      <c r="A177" s="32"/>
      <c r="B177" s="32"/>
      <c r="C177" s="32"/>
      <c r="D177" s="320"/>
      <c r="E177" s="287"/>
      <c r="F177" s="287"/>
      <c r="G177" s="287"/>
      <c r="H177" s="287"/>
      <c r="I177" s="288"/>
      <c r="J177" s="30"/>
      <c r="K177" s="39"/>
      <c r="L177" s="39"/>
      <c r="M177" s="24"/>
      <c r="Z177" s="31"/>
    </row>
    <row r="178" spans="1:26" hidden="1" x14ac:dyDescent="0.25">
      <c r="A178" s="32"/>
      <c r="B178" s="32"/>
      <c r="C178" s="32"/>
      <c r="D178" s="15" t="str">
        <f>IF(D170="","",IF(D170=60,"G","R"))</f>
        <v/>
      </c>
      <c r="E178" s="15" t="str">
        <f>IF(E170="","",IF(E170=1,"G","R"))</f>
        <v/>
      </c>
      <c r="F178" s="15" t="str">
        <f>IF(F170="","",IF(OR(F170="ΜΥΡΜΗΓΚΙΚΟ ΟΞΥ",F170="ΜΕΘΑΝΙΚΟ ΟΞΥ"),"G","R"))</f>
        <v/>
      </c>
      <c r="G178" s="32"/>
      <c r="H178" s="15" t="str">
        <f>IF(H170="","",IF(OR(H170="ΜΕΘΑΝΟΛΗ",H170="ΜΕΘΥΛΙΚΗ ΑΛΚΟΟΛΗ"),"G","R"))</f>
        <v/>
      </c>
      <c r="I178" s="32"/>
      <c r="J178" s="30"/>
      <c r="K178" s="23"/>
      <c r="L178" s="23"/>
      <c r="M178" s="24"/>
      <c r="Z178" s="31"/>
    </row>
    <row r="179" spans="1:26" hidden="1" x14ac:dyDescent="0.25">
      <c r="A179" s="32"/>
      <c r="B179" s="32"/>
      <c r="C179" s="32"/>
      <c r="D179" s="15" t="str">
        <f>IF(D172="","",IF(D172=88,"G","R"))</f>
        <v/>
      </c>
      <c r="E179" s="15" t="str">
        <f>IF(E172="","",IF(E172=2,"G","R"))</f>
        <v/>
      </c>
      <c r="F179" s="15" t="str">
        <f>IF(F172="","",IF(OR(F172="ΟΞΙΚΟ ΟΞΥ",F172="ΑΙΘΑΝΙΚΟ ΟΞΥ"),"G","R"))</f>
        <v/>
      </c>
      <c r="G179" s="32"/>
      <c r="H179" s="15" t="str">
        <f>IF(H172="","",IF(OR(H172="ΑΙΘΑΝΟΛΗ",H172="ΑΙΘΥΛΙΚΗ ΑΛΚΟΟΛΗ"),"G","R"))</f>
        <v/>
      </c>
      <c r="I179" s="32"/>
      <c r="J179" s="30"/>
      <c r="K179" s="23"/>
      <c r="L179" s="23"/>
      <c r="M179" s="24"/>
      <c r="Z179" s="31"/>
    </row>
    <row r="180" spans="1:26" hidden="1" x14ac:dyDescent="0.25">
      <c r="A180" s="32"/>
      <c r="B180" s="32"/>
      <c r="C180" s="32"/>
      <c r="D180" s="15" t="str">
        <f>IF(D174="","",IF(D174=116,"G","R"))</f>
        <v/>
      </c>
      <c r="E180" s="15" t="str">
        <f>IF(E174="","",IF(E174=3,"G","R"))</f>
        <v/>
      </c>
      <c r="F180" s="15" t="str">
        <f>IF(F174="","",IF(OR(F174="ΠΡΟΠΑΝΙΚΟ ΟΞΥ",F174="ΠΡΟΠΙΟΝΙΚΟ ΟΞΥ"),"G","R"))</f>
        <v/>
      </c>
      <c r="G180" s="32"/>
      <c r="H180" s="15" t="str">
        <f>IF(OR(H174="",H175=""),"",IF(OR(AND(OR(H174="1-ΠΡΟΠΑΝΟΛΗ",H174="ΠΡΟΠΑΝΟΛΗ",H174="ΠΡΟΠΥΛΙΚΗ ΑΛΚΟΟΛΗ"),OR(H175="2-ΠΡΟΠΑΝΟΛΗ",H175="ΙΣΟΠΡΟΠΑΝΟΛΗ",H175="ΙΣΟΠΡΟΠΥΛΙΚΗ ΑΛΚΟΟΛΗ")),AND(OR(H174="2-ΠΡΟΠΑΝΟΛΗ",H174="ΙΣΟΠΡΟΠΑΝΟΛΗ",H174="ΙΣΟΠΡΟΠΥΛΙΚΗ ΑΛΚΟΟΛΗ"),OR(H175="1-ΠΡΟΠΑΝΟΛΗ",H175="ΠΡΟΠΑΝΟΛΗ",H175="ΠΡΟΠΥΛΙΚΗ ΑΛΚΟΟΛΗ"))),"G","R"))</f>
        <v/>
      </c>
      <c r="I180" s="32"/>
      <c r="J180" s="30"/>
      <c r="K180" s="23"/>
      <c r="L180" s="23"/>
      <c r="M180" s="24"/>
      <c r="Z180" s="31"/>
    </row>
    <row r="181" spans="1:26" hidden="1" x14ac:dyDescent="0.25">
      <c r="A181" s="32"/>
      <c r="B181" s="32"/>
      <c r="C181" s="32"/>
      <c r="D181" s="15" t="str">
        <f>IF(D178&lt;&gt;"G","",5)</f>
        <v/>
      </c>
      <c r="E181" s="15" t="str">
        <f>IF(E178&lt;&gt;"G","",5)</f>
        <v/>
      </c>
      <c r="F181" s="15" t="str">
        <f>IF(F178&lt;&gt;"G","",5)</f>
        <v/>
      </c>
      <c r="G181" s="32"/>
      <c r="H181" s="15" t="str">
        <f>IF(H178&lt;&gt;"G","",5)</f>
        <v/>
      </c>
      <c r="I181" s="32"/>
      <c r="J181" s="30"/>
      <c r="K181" s="23"/>
      <c r="L181" s="23"/>
      <c r="M181" s="24"/>
      <c r="Z181" s="31"/>
    </row>
    <row r="182" spans="1:26" hidden="1" x14ac:dyDescent="0.25">
      <c r="A182" s="32"/>
      <c r="B182" s="32"/>
      <c r="C182" s="32"/>
      <c r="D182" s="15" t="str">
        <f t="shared" ref="D182:F183" si="0">IF(D179&lt;&gt;"G","",5)</f>
        <v/>
      </c>
      <c r="E182" s="15" t="str">
        <f t="shared" si="0"/>
        <v/>
      </c>
      <c r="F182" s="15" t="str">
        <f t="shared" si="0"/>
        <v/>
      </c>
      <c r="G182" s="32"/>
      <c r="H182" s="15" t="str">
        <f>IF(H179&lt;&gt;"G","",5)</f>
        <v/>
      </c>
      <c r="I182" s="32"/>
      <c r="J182" s="30"/>
      <c r="K182" s="23"/>
      <c r="L182" s="23"/>
      <c r="M182" s="24"/>
      <c r="Z182" s="31"/>
    </row>
    <row r="183" spans="1:26" hidden="1" x14ac:dyDescent="0.25">
      <c r="A183" s="32"/>
      <c r="B183" s="32"/>
      <c r="C183" s="32"/>
      <c r="D183" s="15" t="str">
        <f t="shared" si="0"/>
        <v/>
      </c>
      <c r="E183" s="15" t="str">
        <f t="shared" si="0"/>
        <v/>
      </c>
      <c r="F183" s="15" t="str">
        <f t="shared" si="0"/>
        <v/>
      </c>
      <c r="G183" s="32"/>
      <c r="H183" s="15" t="str">
        <f>IF(H180&lt;&gt;"G","",5)</f>
        <v/>
      </c>
      <c r="I183" s="32"/>
      <c r="J183" s="30"/>
      <c r="K183" s="23"/>
      <c r="L183" s="23"/>
      <c r="M183" s="24"/>
      <c r="Z183" s="31"/>
    </row>
    <row r="184" spans="1:26" x14ac:dyDescent="0.25">
      <c r="A184" s="21"/>
      <c r="B184" s="21"/>
      <c r="C184" s="21"/>
      <c r="D184" s="21"/>
      <c r="E184" s="21"/>
      <c r="F184" s="21"/>
      <c r="G184" s="21"/>
      <c r="H184" s="21"/>
      <c r="I184" s="21"/>
      <c r="J184" s="22"/>
      <c r="K184" s="23"/>
      <c r="L184" s="23"/>
      <c r="M184" s="24"/>
      <c r="Z184" s="31"/>
    </row>
    <row r="185" spans="1:26" x14ac:dyDescent="0.25">
      <c r="A185" s="27"/>
      <c r="B185" s="27"/>
      <c r="C185" s="27"/>
      <c r="D185" s="27"/>
      <c r="E185" s="27"/>
      <c r="F185" s="27"/>
      <c r="G185" s="27"/>
      <c r="H185" s="27"/>
      <c r="I185" s="27"/>
      <c r="J185" s="27"/>
      <c r="K185" s="23"/>
      <c r="L185" s="23"/>
      <c r="M185" s="24"/>
      <c r="Z185" s="31"/>
    </row>
    <row r="186" spans="1:26" x14ac:dyDescent="0.25">
      <c r="A186" s="27"/>
      <c r="B186" s="255" t="s">
        <v>128</v>
      </c>
      <c r="C186" s="256"/>
      <c r="D186" s="257"/>
      <c r="E186" s="27"/>
      <c r="F186" s="27"/>
      <c r="G186" s="27"/>
      <c r="H186" s="27"/>
      <c r="I186" s="27"/>
      <c r="J186" s="27"/>
      <c r="K186" s="23"/>
      <c r="L186" s="23"/>
      <c r="M186" s="24"/>
      <c r="Z186" s="31"/>
    </row>
    <row r="187" spans="1:26" x14ac:dyDescent="0.25">
      <c r="A187" s="27"/>
      <c r="B187" s="258"/>
      <c r="C187" s="259"/>
      <c r="D187" s="260"/>
      <c r="E187" s="27"/>
      <c r="F187" s="27"/>
      <c r="G187" s="27"/>
      <c r="H187" s="27"/>
      <c r="I187" s="27"/>
      <c r="J187" s="27"/>
      <c r="K187" s="23"/>
      <c r="L187" s="23"/>
      <c r="M187" s="24"/>
      <c r="Z187" s="31"/>
    </row>
    <row r="188" spans="1:26" x14ac:dyDescent="0.25">
      <c r="A188" s="27"/>
      <c r="B188" s="27"/>
      <c r="C188" s="27"/>
      <c r="D188" s="27"/>
      <c r="E188" s="27"/>
      <c r="F188" s="27"/>
      <c r="G188" s="27"/>
      <c r="H188" s="27"/>
      <c r="I188" s="27"/>
      <c r="J188" s="27"/>
      <c r="K188" s="23"/>
      <c r="L188" s="23"/>
      <c r="M188" s="24"/>
      <c r="Z188" s="31"/>
    </row>
    <row r="189" spans="1:26" x14ac:dyDescent="0.25">
      <c r="A189" s="25"/>
      <c r="B189" s="25"/>
      <c r="C189" s="25"/>
      <c r="D189" s="25"/>
      <c r="E189" s="25"/>
      <c r="F189" s="25"/>
      <c r="G189" s="25"/>
      <c r="H189" s="25"/>
      <c r="I189" s="25"/>
      <c r="J189" s="26"/>
      <c r="K189" s="23"/>
      <c r="L189" s="23"/>
      <c r="M189" s="24"/>
      <c r="Z189" s="31"/>
    </row>
    <row r="190" spans="1:26" ht="15" customHeight="1" x14ac:dyDescent="0.25">
      <c r="A190" s="33" t="s">
        <v>124</v>
      </c>
      <c r="B190" s="100" t="s">
        <v>233</v>
      </c>
      <c r="C190" s="101"/>
      <c r="D190" s="101"/>
      <c r="E190" s="101"/>
      <c r="F190" s="101"/>
      <c r="G190" s="101"/>
      <c r="H190" s="101"/>
      <c r="I190" s="102"/>
      <c r="J190" s="30"/>
      <c r="K190" s="23"/>
      <c r="L190" s="23"/>
      <c r="M190" s="24"/>
      <c r="Z190" s="31"/>
    </row>
    <row r="191" spans="1:26" ht="15" customHeight="1" x14ac:dyDescent="0.25">
      <c r="A191" s="32"/>
      <c r="B191" s="103"/>
      <c r="C191" s="104"/>
      <c r="D191" s="104"/>
      <c r="E191" s="104"/>
      <c r="F191" s="104"/>
      <c r="G191" s="104"/>
      <c r="H191" s="104"/>
      <c r="I191" s="105"/>
      <c r="J191" s="30"/>
      <c r="K191" s="23"/>
      <c r="L191" s="23"/>
      <c r="M191" s="24"/>
      <c r="P191" s="85" t="s">
        <v>261</v>
      </c>
      <c r="Q191" s="85"/>
      <c r="R191" s="85"/>
      <c r="S191" s="85"/>
      <c r="T191" s="85"/>
      <c r="U191" s="85"/>
      <c r="V191" s="85"/>
      <c r="W191" s="85"/>
      <c r="X191" s="85"/>
      <c r="Z191" s="31"/>
    </row>
    <row r="192" spans="1:26" ht="15" customHeight="1" x14ac:dyDescent="0.25">
      <c r="A192" s="32"/>
      <c r="B192" s="103"/>
      <c r="C192" s="104"/>
      <c r="D192" s="104"/>
      <c r="E192" s="104"/>
      <c r="F192" s="104"/>
      <c r="G192" s="104"/>
      <c r="H192" s="104"/>
      <c r="I192" s="105"/>
      <c r="J192" s="30"/>
      <c r="K192" s="23"/>
      <c r="L192" s="23"/>
      <c r="M192" s="24"/>
      <c r="P192" s="85"/>
      <c r="Q192" s="85"/>
      <c r="R192" s="85"/>
      <c r="S192" s="85"/>
      <c r="T192" s="85"/>
      <c r="U192" s="85"/>
      <c r="V192" s="85"/>
      <c r="W192" s="85"/>
      <c r="X192" s="85"/>
      <c r="Z192" s="31"/>
    </row>
    <row r="193" spans="1:26" ht="15" customHeight="1" x14ac:dyDescent="0.25">
      <c r="A193" s="32"/>
      <c r="B193" s="106"/>
      <c r="C193" s="107"/>
      <c r="D193" s="107"/>
      <c r="E193" s="107"/>
      <c r="F193" s="107"/>
      <c r="G193" s="107"/>
      <c r="H193" s="107"/>
      <c r="I193" s="108"/>
      <c r="J193" s="30"/>
      <c r="K193" s="23"/>
      <c r="L193" s="23"/>
      <c r="M193" s="24"/>
      <c r="P193" s="85" t="s">
        <v>238</v>
      </c>
      <c r="Q193" s="85"/>
      <c r="R193" s="85"/>
      <c r="S193" s="85"/>
      <c r="T193" s="85"/>
      <c r="U193" s="85"/>
      <c r="V193" s="85"/>
      <c r="W193" s="85"/>
      <c r="X193" s="85"/>
      <c r="Z193" s="31"/>
    </row>
    <row r="194" spans="1:26" ht="6" customHeight="1" x14ac:dyDescent="0.25">
      <c r="A194" s="32"/>
      <c r="B194" s="32"/>
      <c r="C194" s="32"/>
      <c r="D194" s="32"/>
      <c r="E194" s="32"/>
      <c r="F194" s="32"/>
      <c r="G194" s="32"/>
      <c r="H194" s="32"/>
      <c r="I194" s="32"/>
      <c r="J194" s="30"/>
      <c r="K194" s="23"/>
      <c r="L194" s="23"/>
      <c r="M194" s="24"/>
      <c r="P194" s="85"/>
      <c r="Q194" s="85"/>
      <c r="R194" s="85"/>
      <c r="S194" s="85"/>
      <c r="T194" s="85"/>
      <c r="U194" s="85"/>
      <c r="V194" s="85"/>
      <c r="W194" s="85"/>
      <c r="X194" s="85"/>
      <c r="Z194" s="31"/>
    </row>
    <row r="195" spans="1:26" ht="15" customHeight="1" x14ac:dyDescent="0.25">
      <c r="A195" s="15" t="str">
        <f>IF(AND(G195="",G196="",G197=""),"",IF(AND(G195="",G197="",G196="Σ"),"G","R"))</f>
        <v/>
      </c>
      <c r="B195" s="82" t="s">
        <v>177</v>
      </c>
      <c r="C195" s="82"/>
      <c r="D195" s="82"/>
      <c r="E195" s="82"/>
      <c r="F195" s="60" t="s">
        <v>103</v>
      </c>
      <c r="G195" s="69"/>
      <c r="H195" s="283" t="str">
        <f>IF(L203="","",IF(L203=15,"Ήταν πολύ εύκολο για εσένα. Προχώρα στο επόμενο θέμα.","Λάθη σε τέτοια θέματα δεν επιτρέπονται!"))</f>
        <v/>
      </c>
      <c r="I195" s="284"/>
      <c r="J195" s="30"/>
      <c r="K195" s="23"/>
      <c r="L195" s="23"/>
      <c r="M195" s="24"/>
      <c r="P195" s="85"/>
      <c r="Q195" s="85"/>
      <c r="R195" s="85"/>
      <c r="S195" s="85"/>
      <c r="T195" s="85"/>
      <c r="U195" s="85"/>
      <c r="V195" s="85"/>
      <c r="W195" s="85"/>
      <c r="X195" s="85"/>
      <c r="Z195" s="31"/>
    </row>
    <row r="196" spans="1:26" ht="15" customHeight="1" x14ac:dyDescent="0.25">
      <c r="A196" s="32"/>
      <c r="B196" s="82"/>
      <c r="C196" s="82"/>
      <c r="D196" s="82"/>
      <c r="E196" s="82"/>
      <c r="F196" s="60" t="s">
        <v>104</v>
      </c>
      <c r="G196" s="69"/>
      <c r="H196" s="285"/>
      <c r="I196" s="286"/>
      <c r="J196" s="30"/>
      <c r="K196" s="23"/>
      <c r="L196" s="23"/>
      <c r="M196" s="24"/>
      <c r="P196" s="85"/>
      <c r="Q196" s="85"/>
      <c r="R196" s="85"/>
      <c r="S196" s="85"/>
      <c r="T196" s="85"/>
      <c r="U196" s="85"/>
      <c r="V196" s="85"/>
      <c r="W196" s="85"/>
      <c r="X196" s="85"/>
      <c r="Z196" s="31"/>
    </row>
    <row r="197" spans="1:26" ht="13" x14ac:dyDescent="0.25">
      <c r="A197" s="32"/>
      <c r="B197" s="82"/>
      <c r="C197" s="82"/>
      <c r="D197" s="82"/>
      <c r="E197" s="82"/>
      <c r="F197" s="60" t="s">
        <v>97</v>
      </c>
      <c r="G197" s="69"/>
      <c r="H197" s="285"/>
      <c r="I197" s="286"/>
      <c r="J197" s="30"/>
      <c r="K197" s="23"/>
      <c r="L197" s="23"/>
      <c r="M197" s="24"/>
      <c r="P197" s="332" t="s">
        <v>43</v>
      </c>
      <c r="Q197" s="222"/>
      <c r="R197" s="222"/>
      <c r="S197" s="222"/>
      <c r="T197" s="222"/>
      <c r="U197" s="222"/>
      <c r="V197" s="222"/>
      <c r="W197" s="222"/>
      <c r="X197" s="222"/>
      <c r="Z197" s="31"/>
    </row>
    <row r="198" spans="1:26" ht="4.5" customHeight="1" x14ac:dyDescent="0.25">
      <c r="A198" s="32"/>
      <c r="B198" s="32"/>
      <c r="C198" s="32"/>
      <c r="D198" s="32"/>
      <c r="E198" s="32"/>
      <c r="F198" s="32"/>
      <c r="G198" s="32"/>
      <c r="H198" s="317"/>
      <c r="I198" s="286"/>
      <c r="J198" s="30"/>
      <c r="K198" s="23"/>
      <c r="L198" s="23"/>
      <c r="M198" s="24"/>
      <c r="P198" s="222"/>
      <c r="Q198" s="222"/>
      <c r="R198" s="222"/>
      <c r="S198" s="222"/>
      <c r="T198" s="222"/>
      <c r="U198" s="222"/>
      <c r="V198" s="222"/>
      <c r="W198" s="222"/>
      <c r="X198" s="222"/>
      <c r="Z198" s="31"/>
    </row>
    <row r="199" spans="1:26" ht="13" x14ac:dyDescent="0.25">
      <c r="A199" s="15" t="str">
        <f>IF(AND(G199="",G200="",G201=""),"",IF(AND(G199="",G201="Σ",G200=""),"G","R"))</f>
        <v/>
      </c>
      <c r="B199" s="82" t="s">
        <v>178</v>
      </c>
      <c r="C199" s="82"/>
      <c r="D199" s="82"/>
      <c r="E199" s="82"/>
      <c r="F199" s="60" t="s">
        <v>103</v>
      </c>
      <c r="G199" s="69"/>
      <c r="H199" s="285"/>
      <c r="I199" s="286"/>
      <c r="J199" s="30"/>
      <c r="K199" s="23"/>
      <c r="L199" s="23"/>
      <c r="M199" s="24"/>
      <c r="P199" s="97" t="s">
        <v>44</v>
      </c>
      <c r="Q199" s="222"/>
      <c r="R199" s="222"/>
      <c r="S199" s="222"/>
      <c r="T199" s="222"/>
      <c r="U199" s="222"/>
      <c r="V199" s="222"/>
      <c r="W199" s="222"/>
      <c r="X199" s="222"/>
      <c r="Z199" s="31"/>
    </row>
    <row r="200" spans="1:26" ht="13" x14ac:dyDescent="0.25">
      <c r="A200" s="32"/>
      <c r="B200" s="82"/>
      <c r="C200" s="82"/>
      <c r="D200" s="82"/>
      <c r="E200" s="82"/>
      <c r="F200" s="60" t="s">
        <v>104</v>
      </c>
      <c r="G200" s="69"/>
      <c r="H200" s="285"/>
      <c r="I200" s="286"/>
      <c r="J200" s="30"/>
      <c r="K200" s="23"/>
      <c r="L200" s="23"/>
      <c r="M200" s="24"/>
      <c r="P200" s="85" t="s">
        <v>45</v>
      </c>
      <c r="Q200" s="85"/>
      <c r="R200" s="85"/>
      <c r="S200" s="85"/>
      <c r="T200" s="85"/>
      <c r="U200" s="85"/>
      <c r="V200" s="85"/>
      <c r="W200" s="85"/>
      <c r="X200" s="85"/>
      <c r="Z200" s="31"/>
    </row>
    <row r="201" spans="1:26" ht="13" x14ac:dyDescent="0.25">
      <c r="A201" s="32"/>
      <c r="B201" s="82"/>
      <c r="C201" s="82"/>
      <c r="D201" s="82"/>
      <c r="E201" s="82"/>
      <c r="F201" s="60" t="s">
        <v>97</v>
      </c>
      <c r="G201" s="69"/>
      <c r="H201" s="285"/>
      <c r="I201" s="286"/>
      <c r="J201" s="30"/>
      <c r="K201" s="23"/>
      <c r="L201" s="23"/>
      <c r="M201" s="24"/>
      <c r="P201" s="85"/>
      <c r="Q201" s="85"/>
      <c r="R201" s="85"/>
      <c r="S201" s="85"/>
      <c r="T201" s="85"/>
      <c r="U201" s="85"/>
      <c r="V201" s="85"/>
      <c r="W201" s="85"/>
      <c r="X201" s="85"/>
      <c r="Z201" s="31"/>
    </row>
    <row r="202" spans="1:26" ht="4.5" customHeight="1" x14ac:dyDescent="0.25">
      <c r="A202" s="32"/>
      <c r="B202" s="32"/>
      <c r="C202" s="32"/>
      <c r="D202" s="32"/>
      <c r="E202" s="32"/>
      <c r="F202" s="32"/>
      <c r="G202" s="32"/>
      <c r="H202" s="317"/>
      <c r="I202" s="286"/>
      <c r="J202" s="30"/>
      <c r="K202" s="23"/>
      <c r="L202" s="23"/>
      <c r="M202" s="24"/>
      <c r="P202" s="85"/>
      <c r="Q202" s="85"/>
      <c r="R202" s="85"/>
      <c r="S202" s="85"/>
      <c r="T202" s="85"/>
      <c r="U202" s="85"/>
      <c r="V202" s="85"/>
      <c r="W202" s="85"/>
      <c r="X202" s="85"/>
      <c r="Z202" s="31"/>
    </row>
    <row r="203" spans="1:26" ht="13.9" customHeight="1" x14ac:dyDescent="0.25">
      <c r="A203" s="15" t="str">
        <f>IF(AND(G203="",G204="",G205=""),"",IF(AND(G203="Σ",G205="",G204=""),"G","R"))</f>
        <v/>
      </c>
      <c r="B203" s="82" t="s">
        <v>277</v>
      </c>
      <c r="C203" s="82"/>
      <c r="D203" s="82"/>
      <c r="E203" s="82"/>
      <c r="F203" s="60" t="s">
        <v>103</v>
      </c>
      <c r="G203" s="69"/>
      <c r="H203" s="285"/>
      <c r="I203" s="286"/>
      <c r="J203" s="30"/>
      <c r="K203" s="170" t="str">
        <f>IF(L203="","",IF(L203=15,O5,O9))</f>
        <v/>
      </c>
      <c r="L203" s="173" t="str">
        <f>IF(OR(A195="",A199="",A203=""),"",SUM(B206:D206))</f>
        <v/>
      </c>
      <c r="M203" s="24"/>
      <c r="O203" s="122">
        <v>15</v>
      </c>
      <c r="P203" s="85"/>
      <c r="Q203" s="85"/>
      <c r="R203" s="85"/>
      <c r="S203" s="85"/>
      <c r="T203" s="85"/>
      <c r="U203" s="85"/>
      <c r="V203" s="85"/>
      <c r="W203" s="85"/>
      <c r="X203" s="85"/>
      <c r="Z203" s="31"/>
    </row>
    <row r="204" spans="1:26" ht="13.9" customHeight="1" x14ac:dyDescent="0.25">
      <c r="A204" s="32"/>
      <c r="B204" s="82"/>
      <c r="C204" s="82"/>
      <c r="D204" s="82"/>
      <c r="E204" s="82"/>
      <c r="F204" s="60" t="s">
        <v>104</v>
      </c>
      <c r="G204" s="69"/>
      <c r="H204" s="285"/>
      <c r="I204" s="286"/>
      <c r="J204" s="30"/>
      <c r="K204" s="171"/>
      <c r="L204" s="174"/>
      <c r="M204" s="24"/>
      <c r="O204" s="122"/>
      <c r="P204" s="327" t="s">
        <v>46</v>
      </c>
      <c r="Q204" s="328"/>
      <c r="R204" s="328"/>
      <c r="S204" s="328"/>
      <c r="T204" s="328"/>
      <c r="U204" s="328"/>
      <c r="V204" s="328"/>
      <c r="W204" s="328"/>
      <c r="X204" s="328"/>
      <c r="Z204" s="31"/>
    </row>
    <row r="205" spans="1:26" ht="13.9" customHeight="1" x14ac:dyDescent="0.25">
      <c r="A205" s="32"/>
      <c r="B205" s="82"/>
      <c r="C205" s="82"/>
      <c r="D205" s="82"/>
      <c r="E205" s="82"/>
      <c r="F205" s="60" t="s">
        <v>97</v>
      </c>
      <c r="G205" s="76"/>
      <c r="H205" s="287"/>
      <c r="I205" s="288"/>
      <c r="J205" s="30"/>
      <c r="K205" s="172"/>
      <c r="L205" s="175"/>
      <c r="M205" s="24"/>
      <c r="O205" s="122"/>
      <c r="P205" s="327" t="s">
        <v>47</v>
      </c>
      <c r="Q205" s="328"/>
      <c r="R205" s="328"/>
      <c r="S205" s="328"/>
      <c r="T205" s="328"/>
      <c r="U205" s="328"/>
      <c r="V205" s="328"/>
      <c r="W205" s="328"/>
      <c r="X205" s="328"/>
      <c r="Z205" s="31"/>
    </row>
    <row r="206" spans="1:26" ht="12.75" customHeight="1" x14ac:dyDescent="0.25">
      <c r="A206" s="21"/>
      <c r="B206" s="16" t="str">
        <f>IF(A195&lt;&gt;"G","",5)</f>
        <v/>
      </c>
      <c r="C206" s="16" t="str">
        <f>IF(A199&lt;&gt;"G","",5)</f>
        <v/>
      </c>
      <c r="D206" s="16" t="str">
        <f>IF(A203&lt;&gt;"G","",5)</f>
        <v/>
      </c>
      <c r="E206" s="21"/>
      <c r="F206" s="21"/>
      <c r="G206" s="21"/>
      <c r="H206" s="21"/>
      <c r="I206" s="21"/>
      <c r="J206" s="22"/>
      <c r="K206" s="23"/>
      <c r="L206" s="23"/>
      <c r="M206" s="24"/>
      <c r="P206" s="104" t="s">
        <v>262</v>
      </c>
      <c r="Q206" s="104"/>
      <c r="R206" s="104"/>
      <c r="S206" s="104"/>
      <c r="T206" s="104"/>
      <c r="U206" s="104"/>
      <c r="V206" s="104"/>
      <c r="W206" s="104"/>
      <c r="X206" s="104"/>
      <c r="Z206" s="31"/>
    </row>
    <row r="207" spans="1:26" x14ac:dyDescent="0.25">
      <c r="A207" s="27"/>
      <c r="B207" s="27"/>
      <c r="C207" s="27"/>
      <c r="D207" s="27"/>
      <c r="E207" s="27"/>
      <c r="F207" s="27"/>
      <c r="G207" s="27"/>
      <c r="H207" s="27"/>
      <c r="I207" s="27"/>
      <c r="J207" s="27"/>
      <c r="K207" s="23"/>
      <c r="L207" s="23"/>
      <c r="M207" s="24"/>
      <c r="P207" s="104"/>
      <c r="Q207" s="104"/>
      <c r="R207" s="104"/>
      <c r="S207" s="104"/>
      <c r="T207" s="104"/>
      <c r="U207" s="104"/>
      <c r="V207" s="104"/>
      <c r="W207" s="104"/>
      <c r="X207" s="104"/>
      <c r="Z207" s="31"/>
    </row>
    <row r="208" spans="1:26" x14ac:dyDescent="0.25">
      <c r="A208" s="25"/>
      <c r="B208" s="25"/>
      <c r="C208" s="25"/>
      <c r="D208" s="25"/>
      <c r="E208" s="25"/>
      <c r="F208" s="25"/>
      <c r="G208" s="25"/>
      <c r="H208" s="25"/>
      <c r="I208" s="25"/>
      <c r="J208" s="26"/>
      <c r="K208" s="23"/>
      <c r="L208" s="23"/>
      <c r="M208" s="24"/>
      <c r="P208" s="104"/>
      <c r="Q208" s="104"/>
      <c r="R208" s="104"/>
      <c r="S208" s="104"/>
      <c r="T208" s="104"/>
      <c r="U208" s="104"/>
      <c r="V208" s="104"/>
      <c r="W208" s="104"/>
      <c r="X208" s="104"/>
      <c r="Z208" s="31"/>
    </row>
    <row r="209" spans="1:26" x14ac:dyDescent="0.25">
      <c r="A209" s="32"/>
      <c r="B209" s="100" t="s">
        <v>276</v>
      </c>
      <c r="C209" s="101"/>
      <c r="D209" s="101"/>
      <c r="E209" s="101"/>
      <c r="F209" s="101"/>
      <c r="G209" s="101"/>
      <c r="H209" s="101"/>
      <c r="I209" s="102"/>
      <c r="J209" s="30"/>
      <c r="K209" s="23"/>
      <c r="L209" s="23"/>
      <c r="M209" s="24"/>
      <c r="P209" s="104"/>
      <c r="Q209" s="104"/>
      <c r="R209" s="104"/>
      <c r="S209" s="104"/>
      <c r="T209" s="104"/>
      <c r="U209" s="104"/>
      <c r="V209" s="104"/>
      <c r="W209" s="104"/>
      <c r="X209" s="104"/>
      <c r="Z209" s="31"/>
    </row>
    <row r="210" spans="1:26" x14ac:dyDescent="0.25">
      <c r="A210" s="32"/>
      <c r="B210" s="103"/>
      <c r="C210" s="104"/>
      <c r="D210" s="104"/>
      <c r="E210" s="104"/>
      <c r="F210" s="104"/>
      <c r="G210" s="104"/>
      <c r="H210" s="104"/>
      <c r="I210" s="105"/>
      <c r="J210" s="30"/>
      <c r="K210" s="23"/>
      <c r="L210" s="23"/>
      <c r="M210" s="24"/>
      <c r="P210" s="104"/>
      <c r="Q210" s="104"/>
      <c r="R210" s="104"/>
      <c r="S210" s="104"/>
      <c r="T210" s="104"/>
      <c r="U210" s="104"/>
      <c r="V210" s="104"/>
      <c r="W210" s="104"/>
      <c r="X210" s="104"/>
      <c r="Z210" s="31"/>
    </row>
    <row r="211" spans="1:26" ht="17" x14ac:dyDescent="0.25">
      <c r="A211" s="32"/>
      <c r="B211" s="103"/>
      <c r="C211" s="104"/>
      <c r="D211" s="104"/>
      <c r="E211" s="104"/>
      <c r="F211" s="104"/>
      <c r="G211" s="104"/>
      <c r="H211" s="104"/>
      <c r="I211" s="105"/>
      <c r="J211" s="30"/>
      <c r="K211" s="23"/>
      <c r="L211" s="23"/>
      <c r="M211" s="24"/>
      <c r="P211" s="250" t="s">
        <v>48</v>
      </c>
      <c r="Q211" s="250"/>
      <c r="R211" s="250"/>
      <c r="S211" s="250"/>
      <c r="T211" s="250"/>
      <c r="U211" s="250"/>
      <c r="V211" s="250"/>
      <c r="W211" s="250"/>
      <c r="X211" s="250"/>
      <c r="Z211" s="31"/>
    </row>
    <row r="212" spans="1:26" ht="17" x14ac:dyDescent="0.25">
      <c r="A212" s="32"/>
      <c r="B212" s="103"/>
      <c r="C212" s="104"/>
      <c r="D212" s="104"/>
      <c r="E212" s="104"/>
      <c r="F212" s="104"/>
      <c r="G212" s="104"/>
      <c r="H212" s="104"/>
      <c r="I212" s="105"/>
      <c r="J212" s="30"/>
      <c r="K212" s="23"/>
      <c r="L212" s="23"/>
      <c r="M212" s="24"/>
      <c r="P212" s="250" t="s">
        <v>49</v>
      </c>
      <c r="Q212" s="251"/>
      <c r="R212" s="251"/>
      <c r="S212" s="251"/>
      <c r="T212" s="251"/>
      <c r="U212" s="251"/>
      <c r="V212" s="251"/>
      <c r="W212" s="251"/>
      <c r="X212" s="251"/>
      <c r="Z212" s="31"/>
    </row>
    <row r="213" spans="1:26" ht="17" x14ac:dyDescent="0.25">
      <c r="A213" s="32"/>
      <c r="B213" s="106"/>
      <c r="C213" s="107"/>
      <c r="D213" s="107"/>
      <c r="E213" s="107"/>
      <c r="F213" s="107"/>
      <c r="G213" s="107"/>
      <c r="H213" s="107"/>
      <c r="I213" s="108"/>
      <c r="J213" s="30"/>
      <c r="K213" s="23"/>
      <c r="L213" s="23"/>
      <c r="M213" s="24"/>
      <c r="P213" s="250" t="s">
        <v>50</v>
      </c>
      <c r="Q213" s="251"/>
      <c r="R213" s="251"/>
      <c r="S213" s="251"/>
      <c r="T213" s="251"/>
      <c r="U213" s="251"/>
      <c r="V213" s="251"/>
      <c r="W213" s="251"/>
      <c r="X213" s="251"/>
      <c r="Z213" s="31"/>
    </row>
    <row r="214" spans="1:26" ht="6" customHeight="1" x14ac:dyDescent="0.25">
      <c r="A214" s="32"/>
      <c r="B214" s="32"/>
      <c r="C214" s="32"/>
      <c r="D214" s="32"/>
      <c r="E214" s="32"/>
      <c r="F214" s="32"/>
      <c r="G214" s="32"/>
      <c r="H214" s="32"/>
      <c r="I214" s="32"/>
      <c r="J214" s="30"/>
      <c r="K214" s="23"/>
      <c r="L214" s="23"/>
      <c r="M214" s="24"/>
      <c r="P214" s="85" t="s">
        <v>263</v>
      </c>
      <c r="Q214" s="85"/>
      <c r="R214" s="85"/>
      <c r="S214" s="85"/>
      <c r="T214" s="85"/>
      <c r="U214" s="85"/>
      <c r="V214" s="85"/>
      <c r="W214" s="85"/>
      <c r="X214" s="85"/>
      <c r="Z214" s="31"/>
    </row>
    <row r="215" spans="1:26" ht="14.15" customHeight="1" x14ac:dyDescent="0.25">
      <c r="A215" s="40" t="s">
        <v>120</v>
      </c>
      <c r="B215" s="244" t="s">
        <v>179</v>
      </c>
      <c r="C215" s="244"/>
      <c r="D215" s="244"/>
      <c r="E215" s="244"/>
      <c r="F215" s="164"/>
      <c r="G215" s="164"/>
      <c r="H215" s="238" t="str">
        <f>IF(L215="","",IF(L215=5,"Υπέροχα!","ΧΜΜ…"))</f>
        <v/>
      </c>
      <c r="I215" s="239"/>
      <c r="J215" s="30"/>
      <c r="K215" s="170" t="str">
        <f>IF(L215="","",IF(L215=5,O$5,O$9))</f>
        <v/>
      </c>
      <c r="L215" s="173" t="str">
        <f>IF(A216="","",IF(A216="G",5,0))</f>
        <v/>
      </c>
      <c r="M215" s="24"/>
      <c r="O215" s="122">
        <v>5</v>
      </c>
      <c r="P215" s="85"/>
      <c r="Q215" s="85"/>
      <c r="R215" s="85"/>
      <c r="S215" s="85"/>
      <c r="T215" s="85"/>
      <c r="U215" s="85"/>
      <c r="V215" s="85"/>
      <c r="W215" s="85"/>
      <c r="X215" s="85"/>
      <c r="Z215" s="31"/>
    </row>
    <row r="216" spans="1:26" ht="14.15" customHeight="1" x14ac:dyDescent="0.25">
      <c r="A216" s="15" t="str">
        <f>IF(F215="","",IF(F215="2-ΒΟΥΤΑΝΟΛΗ","G","R"))</f>
        <v/>
      </c>
      <c r="B216" s="245"/>
      <c r="C216" s="245"/>
      <c r="D216" s="245"/>
      <c r="E216" s="245"/>
      <c r="F216" s="165"/>
      <c r="G216" s="165"/>
      <c r="H216" s="240"/>
      <c r="I216" s="241"/>
      <c r="J216" s="30"/>
      <c r="K216" s="171"/>
      <c r="L216" s="174"/>
      <c r="M216" s="24"/>
      <c r="O216" s="122"/>
      <c r="P216" s="85"/>
      <c r="Q216" s="85"/>
      <c r="R216" s="85"/>
      <c r="S216" s="85"/>
      <c r="T216" s="85"/>
      <c r="U216" s="85"/>
      <c r="V216" s="85"/>
      <c r="W216" s="85"/>
      <c r="X216" s="85"/>
      <c r="Z216" s="31"/>
    </row>
    <row r="217" spans="1:26" ht="14.15" customHeight="1" x14ac:dyDescent="0.25">
      <c r="A217" s="32"/>
      <c r="B217" s="246"/>
      <c r="C217" s="246"/>
      <c r="D217" s="246"/>
      <c r="E217" s="246"/>
      <c r="F217" s="166"/>
      <c r="G217" s="166"/>
      <c r="H217" s="242"/>
      <c r="I217" s="243"/>
      <c r="J217" s="30"/>
      <c r="K217" s="172"/>
      <c r="L217" s="175"/>
      <c r="M217" s="24"/>
      <c r="O217" s="122"/>
      <c r="P217" s="85"/>
      <c r="Q217" s="85"/>
      <c r="R217" s="85"/>
      <c r="S217" s="85"/>
      <c r="T217" s="85"/>
      <c r="U217" s="85"/>
      <c r="V217" s="85"/>
      <c r="W217" s="85"/>
      <c r="X217" s="85"/>
      <c r="Z217" s="31"/>
    </row>
    <row r="218" spans="1:26" ht="4.5" customHeight="1" x14ac:dyDescent="0.25">
      <c r="A218" s="32"/>
      <c r="B218" s="32"/>
      <c r="C218" s="32"/>
      <c r="D218" s="32"/>
      <c r="E218" s="32"/>
      <c r="F218" s="32"/>
      <c r="G218" s="32"/>
      <c r="H218" s="32"/>
      <c r="I218" s="32"/>
      <c r="J218" s="30"/>
      <c r="K218" s="23"/>
      <c r="L218" s="23"/>
      <c r="M218" s="24"/>
      <c r="P218" s="85"/>
      <c r="Q218" s="85"/>
      <c r="R218" s="85"/>
      <c r="S218" s="85"/>
      <c r="T218" s="85"/>
      <c r="U218" s="85"/>
      <c r="V218" s="85"/>
      <c r="W218" s="85"/>
      <c r="X218" s="85"/>
      <c r="Z218" s="31"/>
    </row>
    <row r="219" spans="1:26" ht="14.15" customHeight="1" x14ac:dyDescent="0.25">
      <c r="A219" s="40" t="s">
        <v>121</v>
      </c>
      <c r="B219" s="244" t="s">
        <v>275</v>
      </c>
      <c r="C219" s="244"/>
      <c r="D219" s="244"/>
      <c r="E219" s="244"/>
      <c r="F219" s="333"/>
      <c r="G219" s="333"/>
      <c r="H219" s="238" t="str">
        <f>IF(L221="","",IF(L221=10,"Θαυμάσια!","ΟΥΟΥΠΣ!.."))</f>
        <v/>
      </c>
      <c r="I219" s="239"/>
      <c r="J219" s="30"/>
      <c r="K219" s="23"/>
      <c r="L219" s="23"/>
      <c r="M219" s="24"/>
      <c r="P219" s="119" t="s">
        <v>52</v>
      </c>
      <c r="Q219" s="87"/>
      <c r="R219" s="87"/>
      <c r="S219" s="87"/>
      <c r="T219" s="87"/>
      <c r="U219" s="87"/>
      <c r="V219" s="87"/>
      <c r="W219" s="87"/>
      <c r="X219" s="87"/>
      <c r="Z219" s="31"/>
    </row>
    <row r="220" spans="1:26" ht="14.15" customHeight="1" x14ac:dyDescent="0.25">
      <c r="A220" s="15" t="str">
        <f>IF(F219="","",IF(OR(F219="2-ΠΡΟΠΑΝΟΛΗ",F219="ΙΣΟΠΡΟΠΑΝΟΛΗ"),"G","R"))</f>
        <v/>
      </c>
      <c r="B220" s="245"/>
      <c r="C220" s="245"/>
      <c r="D220" s="245"/>
      <c r="E220" s="245"/>
      <c r="F220" s="334"/>
      <c r="G220" s="334"/>
      <c r="H220" s="240"/>
      <c r="I220" s="241"/>
      <c r="J220" s="30"/>
      <c r="K220" s="23"/>
      <c r="L220" s="23"/>
      <c r="M220" s="24"/>
      <c r="P220" s="87"/>
      <c r="Q220" s="87"/>
      <c r="R220" s="87"/>
      <c r="S220" s="87"/>
      <c r="T220" s="87"/>
      <c r="U220" s="87"/>
      <c r="V220" s="87"/>
      <c r="W220" s="87"/>
      <c r="X220" s="87"/>
      <c r="Z220" s="31"/>
    </row>
    <row r="221" spans="1:26" ht="14.15" customHeight="1" x14ac:dyDescent="0.25">
      <c r="A221" s="32"/>
      <c r="B221" s="245"/>
      <c r="C221" s="245"/>
      <c r="D221" s="245"/>
      <c r="E221" s="245"/>
      <c r="F221" s="334"/>
      <c r="G221" s="334"/>
      <c r="H221" s="240"/>
      <c r="I221" s="241"/>
      <c r="J221" s="30"/>
      <c r="K221" s="170" t="str">
        <f>IF(L221="","",IF(L221=10,O$5,O$9))</f>
        <v/>
      </c>
      <c r="L221" s="173" t="str">
        <f>IF(A220="","",IF(A220="G",10,0))</f>
        <v/>
      </c>
      <c r="M221" s="24"/>
      <c r="O221" s="122">
        <v>10</v>
      </c>
      <c r="P221" s="87"/>
      <c r="Q221" s="87"/>
      <c r="R221" s="87"/>
      <c r="S221" s="87"/>
      <c r="T221" s="87"/>
      <c r="U221" s="87"/>
      <c r="V221" s="87"/>
      <c r="W221" s="87"/>
      <c r="X221" s="87"/>
      <c r="Z221" s="31"/>
    </row>
    <row r="222" spans="1:26" ht="14.15" customHeight="1" x14ac:dyDescent="0.25">
      <c r="A222" s="32"/>
      <c r="B222" s="245"/>
      <c r="C222" s="245"/>
      <c r="D222" s="245"/>
      <c r="E222" s="245"/>
      <c r="F222" s="334"/>
      <c r="G222" s="334"/>
      <c r="H222" s="240"/>
      <c r="I222" s="241"/>
      <c r="J222" s="30"/>
      <c r="K222" s="171"/>
      <c r="L222" s="174"/>
      <c r="M222" s="24"/>
      <c r="O222" s="122"/>
      <c r="P222" s="85" t="s">
        <v>51</v>
      </c>
      <c r="Q222" s="85"/>
      <c r="R222" s="85"/>
      <c r="S222" s="85"/>
      <c r="T222" s="85"/>
      <c r="U222" s="85"/>
      <c r="V222" s="85"/>
      <c r="W222" s="85"/>
      <c r="X222" s="85"/>
      <c r="Z222" s="31"/>
    </row>
    <row r="223" spans="1:26" ht="14.15" customHeight="1" x14ac:dyDescent="0.25">
      <c r="A223" s="32"/>
      <c r="B223" s="246"/>
      <c r="C223" s="246"/>
      <c r="D223" s="246"/>
      <c r="E223" s="246"/>
      <c r="F223" s="335"/>
      <c r="G223" s="335"/>
      <c r="H223" s="242"/>
      <c r="I223" s="243"/>
      <c r="J223" s="30"/>
      <c r="K223" s="172"/>
      <c r="L223" s="175"/>
      <c r="M223" s="24"/>
      <c r="O223" s="122"/>
      <c r="P223" s="85"/>
      <c r="Q223" s="85"/>
      <c r="R223" s="85"/>
      <c r="S223" s="85"/>
      <c r="T223" s="85"/>
      <c r="U223" s="85"/>
      <c r="V223" s="85"/>
      <c r="W223" s="85"/>
      <c r="X223" s="85"/>
      <c r="Z223" s="31"/>
    </row>
    <row r="224" spans="1:26" ht="4.5" customHeight="1" x14ac:dyDescent="0.25">
      <c r="A224" s="32"/>
      <c r="B224" s="32"/>
      <c r="C224" s="32"/>
      <c r="D224" s="32"/>
      <c r="E224" s="32"/>
      <c r="F224" s="32"/>
      <c r="G224" s="32"/>
      <c r="H224" s="32"/>
      <c r="I224" s="32"/>
      <c r="J224" s="30"/>
      <c r="K224" s="23"/>
      <c r="L224" s="23"/>
      <c r="M224" s="24"/>
      <c r="P224" s="87" t="s">
        <v>53</v>
      </c>
      <c r="Q224" s="87"/>
      <c r="R224" s="87"/>
      <c r="S224" s="87"/>
      <c r="T224" s="87"/>
      <c r="U224" s="87"/>
      <c r="V224" s="87"/>
      <c r="W224" s="87"/>
      <c r="X224" s="87"/>
      <c r="Z224" s="31"/>
    </row>
    <row r="225" spans="1:26" ht="14.15" customHeight="1" x14ac:dyDescent="0.25">
      <c r="A225" s="40" t="s">
        <v>122</v>
      </c>
      <c r="B225" s="244" t="s">
        <v>254</v>
      </c>
      <c r="C225" s="244"/>
      <c r="D225" s="244"/>
      <c r="E225" s="244"/>
      <c r="F225" s="164"/>
      <c r="G225" s="164"/>
      <c r="H225" s="238" t="str">
        <f>IF(L229="","",IF(L229=10,"ΟΥΑΟΥΟΥ!..","Διάβασε προσεκτικότερα την εκφώνηση της άσκησης."))</f>
        <v/>
      </c>
      <c r="I225" s="239"/>
      <c r="J225" s="30"/>
      <c r="K225" s="23"/>
      <c r="L225" s="23"/>
      <c r="M225" s="24"/>
      <c r="P225" s="87"/>
      <c r="Q225" s="87"/>
      <c r="R225" s="87"/>
      <c r="S225" s="87"/>
      <c r="T225" s="87"/>
      <c r="U225" s="87"/>
      <c r="V225" s="87"/>
      <c r="W225" s="87"/>
      <c r="X225" s="87"/>
      <c r="Z225" s="31"/>
    </row>
    <row r="226" spans="1:26" ht="14.15" customHeight="1" x14ac:dyDescent="0.25">
      <c r="A226" s="15" t="str">
        <f>IF(F225="","",IF(OR(F225="ΑΙΘΑΝΑΛΗ",F225="ΑΚΕΤΑΛΔΕΫΔΗ"),"G","R"))</f>
        <v/>
      </c>
      <c r="B226" s="245"/>
      <c r="C226" s="245"/>
      <c r="D226" s="245"/>
      <c r="E226" s="245"/>
      <c r="F226" s="165"/>
      <c r="G226" s="165"/>
      <c r="H226" s="240"/>
      <c r="I226" s="241"/>
      <c r="J226" s="30"/>
      <c r="K226" s="23"/>
      <c r="L226" s="23"/>
      <c r="M226" s="24"/>
      <c r="P226" s="87"/>
      <c r="Q226" s="87"/>
      <c r="R226" s="87"/>
      <c r="S226" s="87"/>
      <c r="T226" s="87"/>
      <c r="U226" s="87"/>
      <c r="V226" s="87"/>
      <c r="W226" s="87"/>
      <c r="X226" s="87"/>
      <c r="Z226" s="31"/>
    </row>
    <row r="227" spans="1:26" ht="14.15" customHeight="1" x14ac:dyDescent="0.25">
      <c r="A227" s="32"/>
      <c r="B227" s="245"/>
      <c r="C227" s="245"/>
      <c r="D227" s="245"/>
      <c r="E227" s="245"/>
      <c r="F227" s="165"/>
      <c r="G227" s="165"/>
      <c r="H227" s="240"/>
      <c r="I227" s="241"/>
      <c r="J227" s="30"/>
      <c r="K227" s="23"/>
      <c r="L227" s="23"/>
      <c r="M227" s="24"/>
      <c r="P227" s="87"/>
      <c r="Q227" s="87"/>
      <c r="R227" s="87"/>
      <c r="S227" s="87"/>
      <c r="T227" s="87"/>
      <c r="U227" s="87"/>
      <c r="V227" s="87"/>
      <c r="W227" s="87"/>
      <c r="X227" s="87"/>
      <c r="Z227" s="31"/>
    </row>
    <row r="228" spans="1:26" ht="14.15" customHeight="1" x14ac:dyDescent="0.25">
      <c r="A228" s="32"/>
      <c r="B228" s="245"/>
      <c r="C228" s="245"/>
      <c r="D228" s="245"/>
      <c r="E228" s="245"/>
      <c r="F228" s="165"/>
      <c r="G228" s="165"/>
      <c r="H228" s="240"/>
      <c r="I228" s="241"/>
      <c r="J228" s="30"/>
      <c r="K228" s="23"/>
      <c r="L228" s="23"/>
      <c r="M228" s="24"/>
      <c r="P228" s="85" t="s">
        <v>264</v>
      </c>
      <c r="Q228" s="85"/>
      <c r="R228" s="85"/>
      <c r="S228" s="85"/>
      <c r="T228" s="85"/>
      <c r="U228" s="85"/>
      <c r="V228" s="85"/>
      <c r="W228" s="85"/>
      <c r="X228" s="85"/>
      <c r="Z228" s="31"/>
    </row>
    <row r="229" spans="1:26" ht="14.15" customHeight="1" x14ac:dyDescent="0.25">
      <c r="A229" s="32"/>
      <c r="B229" s="245"/>
      <c r="C229" s="245"/>
      <c r="D229" s="245"/>
      <c r="E229" s="245"/>
      <c r="F229" s="165"/>
      <c r="G229" s="165"/>
      <c r="H229" s="240"/>
      <c r="I229" s="241"/>
      <c r="J229" s="30"/>
      <c r="K229" s="170" t="str">
        <f>IF(L229="","",IF(L229=10,O$5,O$9))</f>
        <v/>
      </c>
      <c r="L229" s="173" t="str">
        <f>IF(A226="","",IF(A226="G",10,0))</f>
        <v/>
      </c>
      <c r="M229" s="24"/>
      <c r="O229" s="122">
        <v>10</v>
      </c>
      <c r="P229" s="85"/>
      <c r="Q229" s="85"/>
      <c r="R229" s="85"/>
      <c r="S229" s="85"/>
      <c r="T229" s="85"/>
      <c r="U229" s="85"/>
      <c r="V229" s="85"/>
      <c r="W229" s="85"/>
      <c r="X229" s="85"/>
      <c r="Z229" s="31"/>
    </row>
    <row r="230" spans="1:26" ht="14.15" customHeight="1" x14ac:dyDescent="0.25">
      <c r="A230" s="32"/>
      <c r="B230" s="245"/>
      <c r="C230" s="245"/>
      <c r="D230" s="245"/>
      <c r="E230" s="245"/>
      <c r="F230" s="165"/>
      <c r="G230" s="165"/>
      <c r="H230" s="240"/>
      <c r="I230" s="241"/>
      <c r="J230" s="30"/>
      <c r="K230" s="171"/>
      <c r="L230" s="174"/>
      <c r="M230" s="24"/>
      <c r="O230" s="122"/>
      <c r="P230" s="85"/>
      <c r="Q230" s="85"/>
      <c r="R230" s="85"/>
      <c r="S230" s="85"/>
      <c r="T230" s="85"/>
      <c r="U230" s="85"/>
      <c r="V230" s="85"/>
      <c r="W230" s="85"/>
      <c r="X230" s="85"/>
      <c r="Z230" s="31"/>
    </row>
    <row r="231" spans="1:26" ht="14.15" customHeight="1" x14ac:dyDescent="0.25">
      <c r="A231" s="32"/>
      <c r="B231" s="246"/>
      <c r="C231" s="246"/>
      <c r="D231" s="246"/>
      <c r="E231" s="246"/>
      <c r="F231" s="166"/>
      <c r="G231" s="166"/>
      <c r="H231" s="242"/>
      <c r="I231" s="243"/>
      <c r="J231" s="30"/>
      <c r="K231" s="172"/>
      <c r="L231" s="175"/>
      <c r="M231" s="24"/>
      <c r="O231" s="122"/>
      <c r="P231" s="85"/>
      <c r="Q231" s="85"/>
      <c r="R231" s="85"/>
      <c r="S231" s="85"/>
      <c r="T231" s="85"/>
      <c r="U231" s="85"/>
      <c r="V231" s="85"/>
      <c r="W231" s="85"/>
      <c r="X231" s="85"/>
      <c r="Z231" s="31"/>
    </row>
    <row r="232" spans="1:26" ht="4.5" customHeight="1" x14ac:dyDescent="0.25">
      <c r="A232" s="32"/>
      <c r="B232" s="32"/>
      <c r="C232" s="32"/>
      <c r="D232" s="32"/>
      <c r="E232" s="32"/>
      <c r="F232" s="4"/>
      <c r="G232" s="32"/>
      <c r="H232" s="32"/>
      <c r="I232" s="32"/>
      <c r="J232" s="30"/>
      <c r="K232" s="23"/>
      <c r="L232" s="23"/>
      <c r="M232" s="24"/>
      <c r="P232" s="85"/>
      <c r="Q232" s="85"/>
      <c r="R232" s="85"/>
      <c r="S232" s="85"/>
      <c r="T232" s="85"/>
      <c r="U232" s="85"/>
      <c r="V232" s="85"/>
      <c r="W232" s="85"/>
      <c r="X232" s="85"/>
      <c r="Z232" s="31"/>
    </row>
    <row r="233" spans="1:26" ht="14.15" customHeight="1" x14ac:dyDescent="0.25">
      <c r="A233" s="40" t="s">
        <v>129</v>
      </c>
      <c r="B233" s="244" t="s">
        <v>274</v>
      </c>
      <c r="C233" s="244"/>
      <c r="D233" s="244"/>
      <c r="E233" s="244"/>
      <c r="F233" s="164"/>
      <c r="G233" s="164"/>
      <c r="H233" s="239" t="str">
        <f>IF(L234="","",IF(L234=10,"Καταπληκτικά!","Προσοχή στις πεταμένες μπανανόφλουδες!.."))</f>
        <v/>
      </c>
      <c r="I233" s="252"/>
      <c r="J233" s="30"/>
      <c r="K233" s="23"/>
      <c r="L233" s="23"/>
      <c r="M233" s="24"/>
      <c r="P233" s="85"/>
      <c r="Q233" s="85"/>
      <c r="R233" s="85"/>
      <c r="S233" s="85"/>
      <c r="T233" s="85"/>
      <c r="U233" s="85"/>
      <c r="V233" s="85"/>
      <c r="W233" s="85"/>
      <c r="X233" s="85"/>
      <c r="Z233" s="31"/>
    </row>
    <row r="234" spans="1:26" ht="14.15" customHeight="1" x14ac:dyDescent="0.25">
      <c r="A234" s="15" t="str">
        <f>IF(F233="","",IF(OR(F233="2-ΜΕΘΥΛΟ-2-ΠΡΟΠΑΝΟΛΗ",F233="ΜΕΘΥΛΟ-2-ΠΡΟΠΑΝΟΛΗ",F233="ΜΕΘΥΛΟ-ΠΡΟΠΑΝ-2-ΟΛΗ",F233="2-ΜΕΘΥΛΟ-ΠΡΟΠΑΝ-2-ΟΛΗ",F233="ΤΡΙΤΟΤΑΓΗΣ ΒΟΥΤΥΛΙΚΗ ΑΛΚΟΟΛΗ"),"G","R"))</f>
        <v/>
      </c>
      <c r="B234" s="245"/>
      <c r="C234" s="245"/>
      <c r="D234" s="245"/>
      <c r="E234" s="245"/>
      <c r="F234" s="165"/>
      <c r="G234" s="165"/>
      <c r="H234" s="241"/>
      <c r="I234" s="253"/>
      <c r="J234" s="30"/>
      <c r="K234" s="170" t="str">
        <f>IF(L234="","",IF(L234=10,O$5,O$9))</f>
        <v/>
      </c>
      <c r="L234" s="173" t="str">
        <f>IF(A234="","",IF(A234="G",10,0))</f>
        <v/>
      </c>
      <c r="M234" s="24"/>
      <c r="O234" s="122">
        <v>10</v>
      </c>
      <c r="Z234" s="31"/>
    </row>
    <row r="235" spans="1:26" ht="14.15" customHeight="1" x14ac:dyDescent="0.25">
      <c r="A235" s="32"/>
      <c r="B235" s="245"/>
      <c r="C235" s="245"/>
      <c r="D235" s="245"/>
      <c r="E235" s="245"/>
      <c r="F235" s="165"/>
      <c r="G235" s="165"/>
      <c r="H235" s="241"/>
      <c r="I235" s="253"/>
      <c r="J235" s="30"/>
      <c r="K235" s="171"/>
      <c r="L235" s="174"/>
      <c r="M235" s="24"/>
      <c r="O235" s="122"/>
      <c r="Z235" s="31"/>
    </row>
    <row r="236" spans="1:26" ht="14.15" customHeight="1" x14ac:dyDescent="0.25">
      <c r="A236" s="32"/>
      <c r="B236" s="246"/>
      <c r="C236" s="246"/>
      <c r="D236" s="246"/>
      <c r="E236" s="246"/>
      <c r="F236" s="166"/>
      <c r="G236" s="166"/>
      <c r="H236" s="243"/>
      <c r="I236" s="254"/>
      <c r="J236" s="30"/>
      <c r="K236" s="172"/>
      <c r="L236" s="175"/>
      <c r="M236" s="24"/>
      <c r="O236" s="122"/>
      <c r="Z236" s="31"/>
    </row>
    <row r="237" spans="1:26" ht="4.5" customHeight="1" x14ac:dyDescent="0.25">
      <c r="A237" s="32"/>
      <c r="B237" s="32"/>
      <c r="C237" s="32"/>
      <c r="D237" s="32"/>
      <c r="E237" s="32"/>
      <c r="F237" s="32"/>
      <c r="G237" s="32"/>
      <c r="H237" s="32"/>
      <c r="I237" s="32"/>
      <c r="J237" s="30"/>
      <c r="K237" s="23"/>
      <c r="L237" s="23"/>
      <c r="M237" s="24"/>
      <c r="Z237" s="31"/>
    </row>
    <row r="238" spans="1:26" ht="14.15" customHeight="1" x14ac:dyDescent="0.25">
      <c r="A238" s="40" t="s">
        <v>130</v>
      </c>
      <c r="B238" s="244" t="s">
        <v>234</v>
      </c>
      <c r="C238" s="244"/>
      <c r="D238" s="244"/>
      <c r="E238" s="244"/>
      <c r="F238" s="164"/>
      <c r="G238" s="164"/>
      <c r="H238" s="239" t="str">
        <f>IF(L242="","",IF(L242=10,"ΟΛΑΛΑΑ!…","Στην πραγματικότητα δεν είναι τόσο δύσκολο όσο φαίνεται."))</f>
        <v/>
      </c>
      <c r="I238" s="252"/>
      <c r="J238" s="30"/>
      <c r="K238" s="23"/>
      <c r="L238" s="23"/>
      <c r="M238" s="180" t="s">
        <v>75</v>
      </c>
      <c r="N238" s="181"/>
      <c r="Q238" s="94" t="str">
        <f>IF(M241&lt;&gt;"Ναι","","Λύση της άσκησης 9στ.")</f>
        <v/>
      </c>
      <c r="R238" s="94"/>
      <c r="S238" s="94"/>
      <c r="Z238" s="31"/>
    </row>
    <row r="239" spans="1:26" ht="14.15" customHeight="1" x14ac:dyDescent="0.25">
      <c r="A239" s="15" t="str">
        <f>IF(F238="","",IF(OR(F238="ΙΣΟΒΟΥΤΑΝΟΛΗ",F238="ΙΣΟΒΟΥΤΥΛΙΚΗ ΑΛΚΟΟΛΗ",F238="2-ΜΕΘΥΛΟ-1-ΠΡΟΠΑΝΟΛΗ",F238="ΜΕΘΥΛΟ-1-ΠΡΟΠΑΝΟΛΗ",F238="2-ΜΕΘΥΛΟ-ΠΡΟΠΑΝ-1-ΟΛΗ",F238="ΜΕΘΥΛΟ-ΠΡΟΠΑΝ-1-ΟΛΗ"),"G","R"))</f>
        <v/>
      </c>
      <c r="B239" s="245"/>
      <c r="C239" s="245"/>
      <c r="D239" s="245"/>
      <c r="E239" s="245"/>
      <c r="F239" s="165"/>
      <c r="G239" s="165"/>
      <c r="H239" s="241"/>
      <c r="I239" s="253"/>
      <c r="J239" s="30"/>
      <c r="K239" s="23"/>
      <c r="L239" s="23"/>
      <c r="M239" s="180"/>
      <c r="N239" s="181"/>
      <c r="Q239" s="87" t="str">
        <f>IF(M241&lt;&gt;"Ναι","","Αφού ο ΜΤ του εστέρα Γ είναι του γενικού τύπου CvH2vO2, ο εστέρας θα προέρχεται από την εστεροποίηση ενός κορεσμένου μονοκαρβονικού οξέος με μια κορεσμένη μονο-σθενή αλκοόλη.")</f>
        <v/>
      </c>
      <c r="R239" s="87"/>
      <c r="S239" s="87"/>
      <c r="T239" s="87"/>
      <c r="U239" s="87"/>
      <c r="V239" s="87"/>
      <c r="W239" s="87"/>
      <c r="X239" s="87"/>
      <c r="Z239" s="31"/>
    </row>
    <row r="240" spans="1:26" ht="14.15" customHeight="1" x14ac:dyDescent="0.25">
      <c r="A240" s="32"/>
      <c r="B240" s="245"/>
      <c r="C240" s="245"/>
      <c r="D240" s="245"/>
      <c r="E240" s="245"/>
      <c r="F240" s="165"/>
      <c r="G240" s="165"/>
      <c r="H240" s="241"/>
      <c r="I240" s="253"/>
      <c r="J240" s="30"/>
      <c r="K240" s="23"/>
      <c r="L240" s="23"/>
      <c r="M240" s="180"/>
      <c r="N240" s="181"/>
      <c r="Q240" s="87"/>
      <c r="R240" s="87"/>
      <c r="S240" s="87"/>
      <c r="T240" s="87"/>
      <c r="U240" s="87"/>
      <c r="V240" s="87"/>
      <c r="W240" s="87"/>
      <c r="X240" s="87"/>
      <c r="Z240" s="31"/>
    </row>
    <row r="241" spans="1:26" ht="14.15" customHeight="1" x14ac:dyDescent="0.25">
      <c r="A241" s="32"/>
      <c r="B241" s="245"/>
      <c r="C241" s="245"/>
      <c r="D241" s="245"/>
      <c r="E241" s="245"/>
      <c r="F241" s="165"/>
      <c r="G241" s="165"/>
      <c r="H241" s="241"/>
      <c r="I241" s="253"/>
      <c r="J241" s="30"/>
      <c r="K241" s="23"/>
      <c r="L241" s="23"/>
      <c r="M241" s="182"/>
      <c r="N241" s="183"/>
      <c r="Q241" s="87"/>
      <c r="R241" s="87"/>
      <c r="S241" s="87"/>
      <c r="T241" s="87"/>
      <c r="U241" s="87"/>
      <c r="V241" s="87"/>
      <c r="W241" s="87"/>
      <c r="X241" s="87"/>
      <c r="Z241" s="31"/>
    </row>
    <row r="242" spans="1:26" ht="14.15" customHeight="1" x14ac:dyDescent="0.25">
      <c r="A242" s="32"/>
      <c r="B242" s="245"/>
      <c r="C242" s="245"/>
      <c r="D242" s="245"/>
      <c r="E242" s="245"/>
      <c r="F242" s="165"/>
      <c r="G242" s="165"/>
      <c r="H242" s="241"/>
      <c r="I242" s="253"/>
      <c r="J242" s="30"/>
      <c r="K242" s="170" t="str">
        <f>IF(L242="","",IF(L242=10,O$5,O$9))</f>
        <v/>
      </c>
      <c r="L242" s="326" t="str">
        <f>IF(A239="","",IF(A239="G",10,0))</f>
        <v/>
      </c>
      <c r="M242" s="182"/>
      <c r="N242" s="183"/>
      <c r="O242" s="122">
        <v>10</v>
      </c>
      <c r="Q242" s="87" t="str">
        <f>IF(M241&lt;&gt;"Ναι","","Προφανώς αυτό το οξύ και αυτή η αλκοόλη θα είναι αντίστοιχα οι ενώσεις Α και Β που αναφέρονται στην εκφώνηση της άσκησης.")</f>
        <v/>
      </c>
      <c r="R242" s="87"/>
      <c r="S242" s="87"/>
      <c r="T242" s="87"/>
      <c r="U242" s="87"/>
      <c r="V242" s="87"/>
      <c r="W242" s="87"/>
      <c r="X242" s="87"/>
      <c r="Z242" s="31"/>
    </row>
    <row r="243" spans="1:26" ht="14.15" customHeight="1" x14ac:dyDescent="0.25">
      <c r="A243" s="32"/>
      <c r="B243" s="245"/>
      <c r="C243" s="245"/>
      <c r="D243" s="245"/>
      <c r="E243" s="245"/>
      <c r="F243" s="165"/>
      <c r="G243" s="165"/>
      <c r="H243" s="241"/>
      <c r="I243" s="253"/>
      <c r="J243" s="30"/>
      <c r="K243" s="171"/>
      <c r="L243" s="174"/>
      <c r="M243" s="24"/>
      <c r="O243" s="122"/>
      <c r="Q243" s="87"/>
      <c r="R243" s="87"/>
      <c r="S243" s="87"/>
      <c r="T243" s="87"/>
      <c r="U243" s="87"/>
      <c r="V243" s="87"/>
      <c r="W243" s="87"/>
      <c r="X243" s="87"/>
      <c r="Z243" s="31"/>
    </row>
    <row r="244" spans="1:26" ht="14.15" customHeight="1" x14ac:dyDescent="0.25">
      <c r="A244" s="32"/>
      <c r="B244" s="246"/>
      <c r="C244" s="246"/>
      <c r="D244" s="246"/>
      <c r="E244" s="246"/>
      <c r="F244" s="166"/>
      <c r="G244" s="166"/>
      <c r="H244" s="243"/>
      <c r="I244" s="254"/>
      <c r="J244" s="30"/>
      <c r="K244" s="172"/>
      <c r="L244" s="175"/>
      <c r="M244" s="24"/>
      <c r="O244" s="122"/>
      <c r="Q244" s="329" t="str">
        <f>IF(M241&lt;&gt;"Ναι","","Είναι φανερό ακόμη ότι η αλκοόλη Β, αφού δεν αποχρωματίζει το διάλυμα του KMnO4, δεν οξειδώνεται, άρα πρόκειται για μια ΙΙΙταγή αλκοόλη.")</f>
        <v/>
      </c>
      <c r="R244" s="329"/>
      <c r="S244" s="329"/>
      <c r="T244" s="329"/>
      <c r="U244" s="329"/>
      <c r="V244" s="329"/>
      <c r="W244" s="329"/>
      <c r="X244" s="329"/>
      <c r="Z244" s="31"/>
    </row>
    <row r="245" spans="1:26" ht="4.5" customHeight="1" x14ac:dyDescent="0.25">
      <c r="A245" s="32"/>
      <c r="B245" s="32"/>
      <c r="C245" s="32"/>
      <c r="D245" s="32"/>
      <c r="E245" s="32"/>
      <c r="F245" s="32"/>
      <c r="G245" s="32"/>
      <c r="H245" s="32"/>
      <c r="I245" s="32"/>
      <c r="J245" s="30"/>
      <c r="K245" s="23"/>
      <c r="L245" s="23"/>
      <c r="M245" s="24"/>
      <c r="Q245" s="329"/>
      <c r="R245" s="329"/>
      <c r="S245" s="329"/>
      <c r="T245" s="329"/>
      <c r="U245" s="329"/>
      <c r="V245" s="329"/>
      <c r="W245" s="329"/>
      <c r="X245" s="329"/>
      <c r="Z245" s="31"/>
    </row>
    <row r="246" spans="1:26" ht="14.15" customHeight="1" x14ac:dyDescent="0.25">
      <c r="A246" s="40" t="s">
        <v>131</v>
      </c>
      <c r="B246" s="244" t="s">
        <v>76</v>
      </c>
      <c r="C246" s="244"/>
      <c r="D246" s="244"/>
      <c r="E246" s="244"/>
      <c r="F246" s="164"/>
      <c r="G246" s="164"/>
      <c r="H246" s="238" t="str">
        <f>IF(L249="","",IF(L249=10,"Φανταστικό!..","Τίποτα δεν είναι ακατόρθωτο,… ή σχεδόν τίποτα!…"))</f>
        <v/>
      </c>
      <c r="I246" s="239"/>
      <c r="J246" s="30"/>
      <c r="K246" s="23"/>
      <c r="L246" s="23"/>
      <c r="M246" s="24"/>
      <c r="Q246" s="329"/>
      <c r="R246" s="329"/>
      <c r="S246" s="329"/>
      <c r="T246" s="329"/>
      <c r="U246" s="329"/>
      <c r="V246" s="329"/>
      <c r="W246" s="329"/>
      <c r="X246" s="329"/>
      <c r="Z246" s="31"/>
    </row>
    <row r="247" spans="1:26" ht="14.15" customHeight="1" x14ac:dyDescent="0.25">
      <c r="A247" s="15" t="str">
        <f>IF(F246="","",IF(OR(F246="2-ΜΕΘΥΛΟ-2-ΠΡΟΠΑΝΟΛΗ",F246="ΜΕΘΥΛΟ-2-ΠΡΟΠΑΝΟΛΗ",F246="ΜΕΘΥΛΟ-ΠΡΟΠΑΝ-2-ΟΛΗ",F246="2-ΜΕΘΥΛΟ-ΠΡΟΠΑΝ-2-ΟΛΗ",F246="ΤΡΙΤΟΤΑΓΗΣ ΒΟΥΤΥΛΙΚΗ ΑΛΚΟΟΛΗ"),"G","R"))</f>
        <v/>
      </c>
      <c r="B247" s="245"/>
      <c r="C247" s="245"/>
      <c r="D247" s="245"/>
      <c r="E247" s="245"/>
      <c r="F247" s="165"/>
      <c r="G247" s="165"/>
      <c r="H247" s="240"/>
      <c r="I247" s="241"/>
      <c r="J247" s="30"/>
      <c r="K247" s="23"/>
      <c r="L247" s="23"/>
      <c r="M247" s="24"/>
      <c r="Q247" s="220" t="str">
        <f>IF(M241&lt;&gt;"Ναι","","Αφού η Β είναι ΙΙΙταγής αλκοόλη, δε μπορεί παρά να έχει στο μόριό της, τουλάχιστον 4 άτομα C, ώστε το άτομο C που ενώνεται με τη ΧΟ των αλκοολών, να είναι ΙΙΙταγές.")</f>
        <v/>
      </c>
      <c r="R247" s="220"/>
      <c r="S247" s="220"/>
      <c r="T247" s="220"/>
      <c r="U247" s="220"/>
      <c r="V247" s="220"/>
      <c r="W247" s="220"/>
      <c r="X247" s="220"/>
      <c r="Z247" s="31"/>
    </row>
    <row r="248" spans="1:26" ht="14.15" customHeight="1" x14ac:dyDescent="0.25">
      <c r="A248" s="32"/>
      <c r="B248" s="245"/>
      <c r="C248" s="245"/>
      <c r="D248" s="245"/>
      <c r="E248" s="245"/>
      <c r="F248" s="165"/>
      <c r="G248" s="165"/>
      <c r="H248" s="240"/>
      <c r="I248" s="241"/>
      <c r="J248" s="30"/>
      <c r="K248" s="23"/>
      <c r="L248" s="23"/>
      <c r="M248" s="24"/>
      <c r="Q248" s="220"/>
      <c r="R248" s="220"/>
      <c r="S248" s="220"/>
      <c r="T248" s="220"/>
      <c r="U248" s="220"/>
      <c r="V248" s="220"/>
      <c r="W248" s="220"/>
      <c r="X248" s="220"/>
      <c r="Z248" s="31"/>
    </row>
    <row r="249" spans="1:26" ht="14.15" customHeight="1" x14ac:dyDescent="0.25">
      <c r="A249" s="32"/>
      <c r="B249" s="245"/>
      <c r="C249" s="245"/>
      <c r="D249" s="245"/>
      <c r="E249" s="245"/>
      <c r="F249" s="165"/>
      <c r="G249" s="165"/>
      <c r="H249" s="240"/>
      <c r="I249" s="241"/>
      <c r="J249" s="30"/>
      <c r="K249" s="170" t="str">
        <f>IF(L249="","",IF(L249=10,O$5,O$9))</f>
        <v/>
      </c>
      <c r="L249" s="173" t="str">
        <f>IF(OR(A247="",M241="Ναι"),"",IF(A247="G",10,0))</f>
        <v/>
      </c>
      <c r="M249" s="24"/>
      <c r="O249" s="122">
        <v>10</v>
      </c>
      <c r="Q249" s="87" t="str">
        <f>IF(M241&lt;&gt;"Ναι","","Από την άλλη μεριά αφού ο εστέρας Γ έχει στο μόριό του 5 άτομα C, είναι αδύνατο η αλκοόλη Β να διαθέτει στο μόριό της περισσότερα από 4 άτομα C.")</f>
        <v/>
      </c>
      <c r="R249" s="87"/>
      <c r="S249" s="87"/>
      <c r="T249" s="87"/>
      <c r="U249" s="87"/>
      <c r="V249" s="87"/>
      <c r="W249" s="87"/>
      <c r="X249" s="87"/>
      <c r="Z249" s="31"/>
    </row>
    <row r="250" spans="1:26" ht="14.15" customHeight="1" x14ac:dyDescent="0.25">
      <c r="A250" s="32"/>
      <c r="B250" s="245"/>
      <c r="C250" s="245"/>
      <c r="D250" s="245"/>
      <c r="E250" s="245"/>
      <c r="F250" s="165"/>
      <c r="G250" s="165"/>
      <c r="H250" s="240"/>
      <c r="I250" s="241"/>
      <c r="J250" s="30"/>
      <c r="K250" s="171"/>
      <c r="L250" s="174"/>
      <c r="M250" s="24"/>
      <c r="O250" s="122"/>
      <c r="Q250" s="87"/>
      <c r="R250" s="87"/>
      <c r="S250" s="87"/>
      <c r="T250" s="87"/>
      <c r="U250" s="87"/>
      <c r="V250" s="87"/>
      <c r="W250" s="87"/>
      <c r="X250" s="87"/>
      <c r="Z250" s="31"/>
    </row>
    <row r="251" spans="1:26" ht="14.15" customHeight="1" x14ac:dyDescent="0.25">
      <c r="A251" s="32"/>
      <c r="B251" s="246"/>
      <c r="C251" s="246"/>
      <c r="D251" s="246"/>
      <c r="E251" s="246"/>
      <c r="F251" s="166"/>
      <c r="G251" s="166"/>
      <c r="H251" s="242"/>
      <c r="I251" s="243"/>
      <c r="J251" s="30"/>
      <c r="K251" s="172"/>
      <c r="L251" s="175"/>
      <c r="M251" s="24"/>
      <c r="O251" s="122"/>
      <c r="Q251" s="87" t="str">
        <f>IF(M241&lt;&gt;"Ναι","","Αφού στο μόριο της αλκοόλης Β δε μπορεί να περιέχονται λιγότερα από 4, αλλά ούτε και περισσότερα από 4 άτομα C, θα έχει προφανώς στο μόριό της 4 άτομα C, δηλαδή θα έχει ΜΤ C4H10O.")</f>
        <v/>
      </c>
      <c r="R251" s="87"/>
      <c r="S251" s="87"/>
      <c r="T251" s="87"/>
      <c r="U251" s="87"/>
      <c r="V251" s="87"/>
      <c r="W251" s="87"/>
      <c r="X251" s="87"/>
      <c r="Z251" s="31"/>
    </row>
    <row r="252" spans="1:26" ht="4.5" customHeight="1" x14ac:dyDescent="0.25">
      <c r="A252" s="32"/>
      <c r="B252" s="32"/>
      <c r="C252" s="32"/>
      <c r="D252" s="32"/>
      <c r="E252" s="32"/>
      <c r="F252" s="32"/>
      <c r="G252" s="32"/>
      <c r="H252" s="32"/>
      <c r="I252" s="32"/>
      <c r="J252" s="30"/>
      <c r="K252" s="23"/>
      <c r="L252" s="23"/>
      <c r="M252" s="24"/>
      <c r="Q252" s="87"/>
      <c r="R252" s="87"/>
      <c r="S252" s="87"/>
      <c r="T252" s="87"/>
      <c r="U252" s="87"/>
      <c r="V252" s="87"/>
      <c r="W252" s="87"/>
      <c r="X252" s="87"/>
      <c r="Z252" s="31"/>
    </row>
    <row r="253" spans="1:26" ht="14.15" customHeight="1" x14ac:dyDescent="0.25">
      <c r="A253" s="40" t="s">
        <v>133</v>
      </c>
      <c r="B253" s="247" t="s">
        <v>74</v>
      </c>
      <c r="C253" s="247"/>
      <c r="D253" s="247"/>
      <c r="E253" s="247"/>
      <c r="F253" s="164"/>
      <c r="G253" s="164"/>
      <c r="H253" s="238" t="str">
        <f>IF(L257="","",IF(L257=10,"Εξαιρετική επίδοση!","Νομίζω ότι μπορείς να τα καταφέρεις καλύτερα…"))</f>
        <v/>
      </c>
      <c r="I253" s="239"/>
      <c r="J253" s="30"/>
      <c r="K253" s="23"/>
      <c r="L253" s="23"/>
      <c r="M253" s="24"/>
      <c r="Q253" s="87"/>
      <c r="R253" s="87"/>
      <c r="S253" s="87"/>
      <c r="T253" s="87"/>
      <c r="U253" s="87"/>
      <c r="V253" s="87"/>
      <c r="W253" s="87"/>
      <c r="X253" s="87"/>
      <c r="Z253" s="31"/>
    </row>
    <row r="254" spans="1:26" ht="14.15" customHeight="1" x14ac:dyDescent="0.25">
      <c r="A254" s="15" t="str">
        <f>IF(F253="","",IF(F253="1-ΠΡΟΠΑΝΟΛΗ","G","R"))</f>
        <v/>
      </c>
      <c r="B254" s="248"/>
      <c r="C254" s="248"/>
      <c r="D254" s="248"/>
      <c r="E254" s="248"/>
      <c r="F254" s="165"/>
      <c r="G254" s="165"/>
      <c r="H254" s="240"/>
      <c r="I254" s="241"/>
      <c r="J254" s="30"/>
      <c r="K254" s="23"/>
      <c r="L254" s="23"/>
      <c r="M254" s="24"/>
      <c r="Q254" s="87"/>
      <c r="R254" s="87"/>
      <c r="S254" s="87"/>
      <c r="T254" s="87"/>
      <c r="U254" s="87"/>
      <c r="V254" s="87"/>
      <c r="W254" s="87"/>
      <c r="X254" s="87"/>
      <c r="Z254" s="31"/>
    </row>
    <row r="255" spans="1:26" ht="14.15" customHeight="1" x14ac:dyDescent="0.25">
      <c r="A255" s="32"/>
      <c r="B255" s="248"/>
      <c r="C255" s="248"/>
      <c r="D255" s="248"/>
      <c r="E255" s="248"/>
      <c r="F255" s="165"/>
      <c r="G255" s="165"/>
      <c r="H255" s="240"/>
      <c r="I255" s="241"/>
      <c r="J255" s="30"/>
      <c r="K255" s="23"/>
      <c r="L255" s="23"/>
      <c r="M255" s="24"/>
      <c r="Q255" s="221" t="str">
        <f>IF(M241&lt;&gt;"Ναι","","ΙΙΙταγής αλκοόλη με τέτοιο ΜΤ είναι μόνο η 2-ΜΕΘΥΛΟ-2-ΠΡΟΠΑΝΟΛΗ.")</f>
        <v/>
      </c>
      <c r="R255" s="221"/>
      <c r="S255" s="221"/>
      <c r="T255" s="221"/>
      <c r="U255" s="221"/>
      <c r="V255" s="221"/>
      <c r="W255" s="221"/>
      <c r="X255" s="221"/>
      <c r="Z255" s="31"/>
    </row>
    <row r="256" spans="1:26" ht="14.15" customHeight="1" x14ac:dyDescent="0.3">
      <c r="A256" s="32"/>
      <c r="B256" s="248"/>
      <c r="C256" s="248"/>
      <c r="D256" s="248"/>
      <c r="E256" s="248"/>
      <c r="F256" s="165"/>
      <c r="G256" s="165"/>
      <c r="H256" s="240"/>
      <c r="I256" s="241"/>
      <c r="J256" s="30"/>
      <c r="K256" s="23"/>
      <c r="L256" s="23"/>
      <c r="M256" s="24"/>
      <c r="Q256" s="228" t="str">
        <f>IF(M241&lt;&gt;"Ναι","","                                                                  CH3")</f>
        <v/>
      </c>
      <c r="R256" s="228"/>
      <c r="S256" s="228"/>
      <c r="T256" s="228"/>
      <c r="U256" s="228"/>
      <c r="V256" s="228"/>
      <c r="W256" s="228"/>
      <c r="X256" s="228"/>
      <c r="Z256" s="31"/>
    </row>
    <row r="257" spans="1:26" ht="14.15" customHeight="1" x14ac:dyDescent="0.3">
      <c r="A257" s="32"/>
      <c r="B257" s="248"/>
      <c r="C257" s="248"/>
      <c r="D257" s="248"/>
      <c r="E257" s="248"/>
      <c r="F257" s="165"/>
      <c r="G257" s="165"/>
      <c r="H257" s="240"/>
      <c r="I257" s="241"/>
      <c r="J257" s="30"/>
      <c r="K257" s="170" t="str">
        <f>IF(L257="","",IF(L257=10,O$5,O$9))</f>
        <v/>
      </c>
      <c r="L257" s="173" t="str">
        <f>IF(A254="","",IF(A254="G",10,0))</f>
        <v/>
      </c>
      <c r="M257" s="24"/>
      <c r="N257" s="70"/>
      <c r="O257" s="122">
        <v>10</v>
      </c>
      <c r="Q257" s="12"/>
      <c r="R257" s="12"/>
      <c r="S257" s="12"/>
      <c r="T257" s="12"/>
      <c r="U257" s="13" t="str">
        <f>IF(M241&lt;&gt;"Ναι","","   I")</f>
        <v/>
      </c>
      <c r="V257" s="12"/>
      <c r="W257" s="12"/>
      <c r="X257" s="12"/>
      <c r="Z257" s="31"/>
    </row>
    <row r="258" spans="1:26" ht="14.15" customHeight="1" x14ac:dyDescent="0.3">
      <c r="A258" s="32"/>
      <c r="B258" s="248"/>
      <c r="C258" s="248"/>
      <c r="D258" s="248"/>
      <c r="E258" s="248"/>
      <c r="F258" s="165"/>
      <c r="G258" s="165"/>
      <c r="H258" s="240"/>
      <c r="I258" s="241"/>
      <c r="J258" s="30"/>
      <c r="K258" s="171"/>
      <c r="L258" s="174"/>
      <c r="M258" s="24"/>
      <c r="O258" s="122"/>
      <c r="Q258" s="228" t="str">
        <f>IF(M241&lt;&gt;"Ναι","","                                                         CH3–C–CH3")</f>
        <v/>
      </c>
      <c r="R258" s="228"/>
      <c r="S258" s="228"/>
      <c r="T258" s="228"/>
      <c r="U258" s="228"/>
      <c r="V258" s="228"/>
      <c r="W258" s="228"/>
      <c r="X258" s="228"/>
      <c r="Z258" s="31"/>
    </row>
    <row r="259" spans="1:26" ht="14.15" customHeight="1" x14ac:dyDescent="0.3">
      <c r="A259" s="32"/>
      <c r="B259" s="249"/>
      <c r="C259" s="249"/>
      <c r="D259" s="249"/>
      <c r="E259" s="249"/>
      <c r="F259" s="166"/>
      <c r="G259" s="166"/>
      <c r="H259" s="242"/>
      <c r="I259" s="243"/>
      <c r="J259" s="30"/>
      <c r="K259" s="172"/>
      <c r="L259" s="175"/>
      <c r="M259" s="24"/>
      <c r="O259" s="122"/>
      <c r="Q259" s="12"/>
      <c r="R259" s="12"/>
      <c r="S259" s="12"/>
      <c r="T259" s="12"/>
      <c r="U259" s="13" t="str">
        <f>IF(M241&lt;&gt;"Ναι","","   I")</f>
        <v/>
      </c>
      <c r="V259" s="12"/>
      <c r="W259" s="12"/>
      <c r="X259" s="12"/>
      <c r="Z259" s="31"/>
    </row>
    <row r="260" spans="1:26" ht="14" x14ac:dyDescent="0.3">
      <c r="A260" s="21"/>
      <c r="B260" s="21"/>
      <c r="C260" s="21"/>
      <c r="D260" s="21"/>
      <c r="E260" s="21"/>
      <c r="F260" s="21"/>
      <c r="G260" s="21"/>
      <c r="H260" s="21"/>
      <c r="I260" s="21"/>
      <c r="J260" s="22"/>
      <c r="K260" s="23"/>
      <c r="L260" s="23"/>
      <c r="M260" s="24"/>
      <c r="Q260" s="228" t="str">
        <f>IF(M241&lt;&gt;"Ναι","","                                                                  OH")</f>
        <v/>
      </c>
      <c r="R260" s="228"/>
      <c r="S260" s="228"/>
      <c r="T260" s="228"/>
      <c r="U260" s="228"/>
      <c r="V260" s="228"/>
      <c r="W260" s="228"/>
      <c r="X260" s="228"/>
      <c r="Z260" s="31"/>
    </row>
    <row r="261" spans="1:26" x14ac:dyDescent="0.25">
      <c r="A261" s="27"/>
      <c r="B261" s="27"/>
      <c r="C261" s="27"/>
      <c r="D261" s="27"/>
      <c r="E261" s="27"/>
      <c r="F261" s="27"/>
      <c r="G261" s="27"/>
      <c r="H261" s="27"/>
      <c r="I261" s="27"/>
      <c r="J261" s="27"/>
      <c r="K261" s="23"/>
      <c r="L261" s="23"/>
      <c r="M261" s="24"/>
      <c r="Z261" s="31"/>
    </row>
    <row r="262" spans="1:26" x14ac:dyDescent="0.25">
      <c r="A262" s="25"/>
      <c r="B262" s="25"/>
      <c r="C262" s="25"/>
      <c r="D262" s="25"/>
      <c r="E262" s="25"/>
      <c r="F262" s="25"/>
      <c r="G262" s="25"/>
      <c r="H262" s="25"/>
      <c r="I262" s="25"/>
      <c r="J262" s="26"/>
      <c r="K262" s="23"/>
      <c r="L262" s="23"/>
      <c r="M262" s="24"/>
      <c r="Z262" s="31"/>
    </row>
    <row r="263" spans="1:26" ht="16.5" customHeight="1" x14ac:dyDescent="0.25">
      <c r="A263" s="33" t="s">
        <v>132</v>
      </c>
      <c r="B263" s="100" t="s">
        <v>180</v>
      </c>
      <c r="C263" s="101"/>
      <c r="D263" s="101"/>
      <c r="E263" s="101"/>
      <c r="F263" s="101"/>
      <c r="G263" s="101"/>
      <c r="H263" s="101"/>
      <c r="I263" s="102"/>
      <c r="J263" s="30"/>
      <c r="K263" s="23"/>
      <c r="L263" s="23"/>
      <c r="M263" s="180" t="s">
        <v>188</v>
      </c>
      <c r="N263" s="181"/>
      <c r="Q263" s="94" t="str">
        <f>IF(M266&lt;&gt;"Ναι","","Λύση του προβλήματος 10.")</f>
        <v/>
      </c>
      <c r="R263" s="94"/>
      <c r="S263" s="94"/>
      <c r="Z263" s="31"/>
    </row>
    <row r="264" spans="1:26" x14ac:dyDescent="0.25">
      <c r="A264" s="32"/>
      <c r="B264" s="103"/>
      <c r="C264" s="104"/>
      <c r="D264" s="104"/>
      <c r="E264" s="104"/>
      <c r="F264" s="104"/>
      <c r="G264" s="104"/>
      <c r="H264" s="104"/>
      <c r="I264" s="105"/>
      <c r="J264" s="30"/>
      <c r="K264" s="23"/>
      <c r="L264" s="23"/>
      <c r="M264" s="180"/>
      <c r="N264" s="181"/>
      <c r="Q264" s="87" t="str">
        <f>IF(M266&lt;&gt;"Ναι","","Αφού η αλκοόλη Α είναι κορεσμένη και μονοσθενής, το πλήθος των ατόμων Η που θα περιέχονται στο μόριό της, θα είναι μεγαλύτερο κατά δυο μονάδες από το διπλάσιο του πλήθους των ατόμων C που επίσης θα περιέχονται στο μόριό της.")</f>
        <v/>
      </c>
      <c r="R264" s="87"/>
      <c r="S264" s="87"/>
      <c r="T264" s="87"/>
      <c r="U264" s="87"/>
      <c r="V264" s="87"/>
      <c r="W264" s="87"/>
      <c r="X264" s="87"/>
      <c r="Z264" s="31"/>
    </row>
    <row r="265" spans="1:26" x14ac:dyDescent="0.25">
      <c r="A265" s="32"/>
      <c r="B265" s="103"/>
      <c r="C265" s="104"/>
      <c r="D265" s="104"/>
      <c r="E265" s="104"/>
      <c r="F265" s="104"/>
      <c r="G265" s="104"/>
      <c r="H265" s="104"/>
      <c r="I265" s="105"/>
      <c r="J265" s="30"/>
      <c r="K265" s="23"/>
      <c r="L265" s="23"/>
      <c r="M265" s="180"/>
      <c r="N265" s="181"/>
      <c r="Q265" s="87"/>
      <c r="R265" s="87"/>
      <c r="S265" s="87"/>
      <c r="T265" s="87"/>
      <c r="U265" s="87"/>
      <c r="V265" s="87"/>
      <c r="W265" s="87"/>
      <c r="X265" s="87"/>
      <c r="Z265" s="31"/>
    </row>
    <row r="266" spans="1:26" ht="12.75" customHeight="1" x14ac:dyDescent="0.25">
      <c r="A266" s="32"/>
      <c r="B266" s="106"/>
      <c r="C266" s="107"/>
      <c r="D266" s="107"/>
      <c r="E266" s="107"/>
      <c r="F266" s="107"/>
      <c r="G266" s="107"/>
      <c r="H266" s="107"/>
      <c r="I266" s="108"/>
      <c r="J266" s="30"/>
      <c r="K266" s="23"/>
      <c r="L266" s="23"/>
      <c r="M266" s="214"/>
      <c r="N266" s="215"/>
      <c r="Q266" s="87"/>
      <c r="R266" s="87"/>
      <c r="S266" s="87"/>
      <c r="T266" s="87"/>
      <c r="U266" s="87"/>
      <c r="V266" s="87"/>
      <c r="W266" s="87"/>
      <c r="X266" s="87"/>
      <c r="Z266" s="31"/>
    </row>
    <row r="267" spans="1:26" ht="6" customHeight="1" x14ac:dyDescent="0.25">
      <c r="A267" s="32"/>
      <c r="B267" s="32"/>
      <c r="C267" s="32"/>
      <c r="D267" s="32"/>
      <c r="E267" s="32"/>
      <c r="F267" s="32"/>
      <c r="G267" s="32"/>
      <c r="H267" s="32"/>
      <c r="I267" s="32"/>
      <c r="J267" s="30"/>
      <c r="K267" s="23"/>
      <c r="L267" s="23"/>
      <c r="M267" s="216"/>
      <c r="N267" s="217"/>
      <c r="Q267" s="87" t="str">
        <f>IF(M266&lt;&gt;"Ναι","","Θα ισχύει δηλαδή η σχέση…")</f>
        <v/>
      </c>
      <c r="R267" s="87"/>
      <c r="S267" s="87"/>
      <c r="T267" s="87"/>
      <c r="U267" s="87"/>
      <c r="V267" s="87"/>
      <c r="W267" s="87"/>
      <c r="X267" s="87"/>
      <c r="Z267" s="31"/>
    </row>
    <row r="268" spans="1:26" x14ac:dyDescent="0.25">
      <c r="A268" s="32"/>
      <c r="B268" s="229" t="s">
        <v>187</v>
      </c>
      <c r="C268" s="230"/>
      <c r="D268" s="230"/>
      <c r="E268" s="230"/>
      <c r="F268" s="230"/>
      <c r="G268" s="230"/>
      <c r="H268" s="230"/>
      <c r="I268" s="231"/>
      <c r="J268" s="30"/>
      <c r="K268" s="23"/>
      <c r="L268" s="23"/>
      <c r="M268" s="218"/>
      <c r="N268" s="219"/>
      <c r="Q268" s="87"/>
      <c r="R268" s="87"/>
      <c r="S268" s="87"/>
      <c r="T268" s="87"/>
      <c r="U268" s="87"/>
      <c r="V268" s="87"/>
      <c r="W268" s="87"/>
      <c r="X268" s="87"/>
      <c r="Z268" s="31"/>
    </row>
    <row r="269" spans="1:26" x14ac:dyDescent="0.25">
      <c r="A269" s="32"/>
      <c r="B269" s="232"/>
      <c r="C269" s="233"/>
      <c r="D269" s="233"/>
      <c r="E269" s="233"/>
      <c r="F269" s="233"/>
      <c r="G269" s="233"/>
      <c r="H269" s="233"/>
      <c r="I269" s="234"/>
      <c r="J269" s="30"/>
      <c r="K269" s="23"/>
      <c r="L269" s="23"/>
      <c r="M269" s="24"/>
      <c r="Q269" s="220" t="str">
        <f>IF(M266&lt;&gt;"Ναι","","(πλήθος ατόμων H)=2·(πλήθος ατόμων C) + 2     δηλαδή…")</f>
        <v/>
      </c>
      <c r="R269" s="220"/>
      <c r="S269" s="220"/>
      <c r="T269" s="220"/>
      <c r="U269" s="220"/>
      <c r="V269" s="220"/>
      <c r="Z269" s="31"/>
    </row>
    <row r="270" spans="1:26" x14ac:dyDescent="0.25">
      <c r="A270" s="32"/>
      <c r="B270" s="235"/>
      <c r="C270" s="236"/>
      <c r="D270" s="236"/>
      <c r="E270" s="236"/>
      <c r="F270" s="236"/>
      <c r="G270" s="236"/>
      <c r="H270" s="236"/>
      <c r="I270" s="237"/>
      <c r="J270" s="30"/>
      <c r="K270" s="23"/>
      <c r="L270" s="23"/>
      <c r="M270" s="24"/>
      <c r="Q270" s="221" t="str">
        <f>IF(M266&lt;&gt;"Ναι","","(λ+5)=2·(κ–2)+2                        (σχέση 1)")</f>
        <v/>
      </c>
      <c r="R270" s="221"/>
      <c r="S270" s="221"/>
      <c r="T270" s="221"/>
      <c r="U270" s="221"/>
      <c r="Z270" s="31"/>
    </row>
    <row r="271" spans="1:26" x14ac:dyDescent="0.25">
      <c r="A271" s="32"/>
      <c r="B271" s="32"/>
      <c r="C271" s="32"/>
      <c r="D271" s="32"/>
      <c r="E271" s="32"/>
      <c r="F271" s="32"/>
      <c r="G271" s="32"/>
      <c r="H271" s="32"/>
      <c r="I271" s="32"/>
      <c r="J271" s="30"/>
      <c r="K271" s="23"/>
      <c r="L271" s="23"/>
      <c r="M271" s="24"/>
      <c r="Q271" s="87" t="str">
        <f>IF(M266&lt;&gt;"Ναι","","Προφανώς από τις ισότητες που δίνονται σωστή είναι η δεύτερη.")</f>
        <v/>
      </c>
      <c r="R271" s="87"/>
      <c r="S271" s="87"/>
      <c r="T271" s="87"/>
      <c r="U271" s="87"/>
      <c r="V271" s="87"/>
      <c r="Z271" s="31"/>
    </row>
    <row r="272" spans="1:26" x14ac:dyDescent="0.25">
      <c r="A272" s="15" t="str">
        <f>IF(AND(F272="",F274="",F276=""),"",IF(AND(F272="",F274="Σ",F276=""),"G","R"))</f>
        <v/>
      </c>
      <c r="B272" s="227" t="s">
        <v>134</v>
      </c>
      <c r="C272" s="227"/>
      <c r="D272" s="227"/>
      <c r="E272" s="227"/>
      <c r="F272" s="209"/>
      <c r="G272" s="209"/>
      <c r="H272" s="184" t="str">
        <f>IF(L297="","",IF(L297=40,"Μπράβο σου! Άρχισες να δημιουργείς πολύ θετικές εντυπώσεις…",IF(AND(L297&gt;35,L297&lt;40),"Να θυμάσαι ότι οι μικρές απροσεξίες δημιουργούν το μεγαλύτερο πόνο…",IF(AND(L297&lt;37,L297&gt;28),"Σίγουρα θα έχεις καταλάβει μέχρι τώρα, ότι ο χειρότερος εχθρός σου είναι ο κακός εαυτός σου!","Για να γίνουμε καλύτεροι πρέπει να κρίνουμε αυστηρότερα τον εαυτό μας..."))))</f>
        <v/>
      </c>
      <c r="I272" s="185"/>
      <c r="J272" s="30"/>
      <c r="K272" s="23"/>
      <c r="L272" s="23"/>
      <c r="M272" s="24"/>
      <c r="Q272" s="87" t="str">
        <f>IF(M266&lt;&gt;"Ναι","","Επίσης, εφόσον η αλκοόλη Α είναι μονοσθενής, στο μόριό της θα περιέχεται μια φορά η ΧΟ των αλκοολών, άρα στο μόριο της Α θα περιέχεται ένα άτομο O. Είναι φανερό συ-νεπώς ότι θα ισχύει και η ακόλουθη σχέση…")</f>
        <v/>
      </c>
      <c r="R272" s="87"/>
      <c r="S272" s="87"/>
      <c r="T272" s="87"/>
      <c r="U272" s="87"/>
      <c r="V272" s="87"/>
      <c r="W272" s="87"/>
      <c r="X272" s="87"/>
      <c r="Z272" s="31"/>
    </row>
    <row r="273" spans="1:26" x14ac:dyDescent="0.25">
      <c r="A273" s="32"/>
      <c r="B273" s="227"/>
      <c r="C273" s="227"/>
      <c r="D273" s="227"/>
      <c r="E273" s="227"/>
      <c r="F273" s="209"/>
      <c r="G273" s="209"/>
      <c r="H273" s="186"/>
      <c r="I273" s="187"/>
      <c r="J273" s="30"/>
      <c r="K273" s="23"/>
      <c r="L273" s="23"/>
      <c r="M273" s="24"/>
      <c r="Q273" s="87"/>
      <c r="R273" s="87"/>
      <c r="S273" s="87"/>
      <c r="T273" s="87"/>
      <c r="U273" s="87"/>
      <c r="V273" s="87"/>
      <c r="W273" s="87"/>
      <c r="X273" s="87"/>
      <c r="Z273" s="31"/>
    </row>
    <row r="274" spans="1:26" x14ac:dyDescent="0.25">
      <c r="A274" s="32"/>
      <c r="B274" s="227" t="s">
        <v>135</v>
      </c>
      <c r="C274" s="227"/>
      <c r="D274" s="227"/>
      <c r="E274" s="227"/>
      <c r="F274" s="209"/>
      <c r="G274" s="209"/>
      <c r="H274" s="186"/>
      <c r="I274" s="187"/>
      <c r="J274" s="30"/>
      <c r="K274" s="23"/>
      <c r="L274" s="23"/>
      <c r="M274" s="24"/>
      <c r="Q274" s="87"/>
      <c r="R274" s="87"/>
      <c r="S274" s="87"/>
      <c r="T274" s="87"/>
      <c r="U274" s="87"/>
      <c r="V274" s="87"/>
      <c r="W274" s="87"/>
      <c r="X274" s="87"/>
      <c r="Z274" s="31"/>
    </row>
    <row r="275" spans="1:26" x14ac:dyDescent="0.25">
      <c r="A275" s="32"/>
      <c r="B275" s="227"/>
      <c r="C275" s="227"/>
      <c r="D275" s="227"/>
      <c r="E275" s="227"/>
      <c r="F275" s="209"/>
      <c r="G275" s="209"/>
      <c r="H275" s="186"/>
      <c r="I275" s="187"/>
      <c r="J275" s="30"/>
      <c r="K275" s="23"/>
      <c r="L275" s="23"/>
      <c r="M275" s="24"/>
      <c r="Q275" s="221" t="str">
        <f>IF(M266&lt;&gt;"Ναι","","(κ–λ)=1                                    (σχέση 2)")</f>
        <v/>
      </c>
      <c r="R275" s="221"/>
      <c r="S275" s="221"/>
      <c r="T275" s="221"/>
      <c r="U275" s="221"/>
      <c r="Z275" s="31"/>
    </row>
    <row r="276" spans="1:26" x14ac:dyDescent="0.25">
      <c r="A276" s="32"/>
      <c r="B276" s="227" t="s">
        <v>138</v>
      </c>
      <c r="C276" s="227"/>
      <c r="D276" s="227"/>
      <c r="E276" s="227"/>
      <c r="F276" s="209"/>
      <c r="G276" s="209"/>
      <c r="H276" s="186"/>
      <c r="I276" s="187"/>
      <c r="J276" s="30"/>
      <c r="K276" s="23"/>
      <c r="L276" s="23"/>
      <c r="M276" s="24"/>
      <c r="Q276" s="87" t="str">
        <f>IF(M266&lt;&gt;"Ναι","","Από τη σχέση 2 εύκολα προκύπτει ότι είναι…   κ=1+λ.")</f>
        <v/>
      </c>
      <c r="R276" s="87"/>
      <c r="S276" s="87"/>
      <c r="T276" s="87"/>
      <c r="U276" s="87"/>
      <c r="V276" s="87"/>
      <c r="Z276" s="31"/>
    </row>
    <row r="277" spans="1:26" x14ac:dyDescent="0.25">
      <c r="A277" s="32"/>
      <c r="B277" s="227"/>
      <c r="C277" s="227"/>
      <c r="D277" s="227"/>
      <c r="E277" s="227"/>
      <c r="F277" s="209"/>
      <c r="G277" s="209"/>
      <c r="H277" s="186"/>
      <c r="I277" s="187"/>
      <c r="J277" s="30"/>
      <c r="K277" s="23"/>
      <c r="L277" s="23"/>
      <c r="M277" s="24"/>
      <c r="Q277" s="87" t="str">
        <f>IF(M266&lt;&gt;"Ναι","","Έτσι η σχέση 1 μπορεί να γραφεί…")</f>
        <v/>
      </c>
      <c r="R277" s="87"/>
      <c r="S277" s="87"/>
      <c r="T277" s="87"/>
      <c r="U277" s="87"/>
      <c r="V277" s="87"/>
      <c r="Z277" s="31"/>
    </row>
    <row r="278" spans="1:26" ht="4.5" customHeight="1" x14ac:dyDescent="0.25">
      <c r="A278" s="32"/>
      <c r="B278" s="32"/>
      <c r="C278" s="32"/>
      <c r="D278" s="32"/>
      <c r="E278" s="32"/>
      <c r="F278" s="32"/>
      <c r="G278" s="32"/>
      <c r="H278" s="188"/>
      <c r="I278" s="187"/>
      <c r="J278" s="30"/>
      <c r="K278" s="23"/>
      <c r="L278" s="23"/>
      <c r="M278" s="24"/>
      <c r="Q278" s="220" t="str">
        <f>IF(M266&lt;&gt;"Ναι","","λ+5=2·(1+λ–2)+2   ή   λ+5=2·(λ–1)+2   ή   λ+5=2λ–2+2")</f>
        <v/>
      </c>
      <c r="R278" s="220"/>
      <c r="S278" s="220"/>
      <c r="T278" s="220"/>
      <c r="U278" s="220"/>
      <c r="V278" s="220"/>
      <c r="Z278" s="31"/>
    </row>
    <row r="279" spans="1:26" x14ac:dyDescent="0.25">
      <c r="A279" s="15" t="str">
        <f>IF(F279="","",IF(F279=1,"G","R"))</f>
        <v/>
      </c>
      <c r="B279" s="82" t="s">
        <v>181</v>
      </c>
      <c r="C279" s="82"/>
      <c r="D279" s="82"/>
      <c r="E279" s="82"/>
      <c r="F279" s="209"/>
      <c r="G279" s="209"/>
      <c r="H279" s="186"/>
      <c r="I279" s="187"/>
      <c r="J279" s="30"/>
      <c r="K279" s="23"/>
      <c r="L279" s="23"/>
      <c r="M279" s="24"/>
      <c r="Q279" s="220"/>
      <c r="R279" s="220"/>
      <c r="S279" s="220"/>
      <c r="T279" s="220"/>
      <c r="U279" s="220"/>
      <c r="V279" s="220"/>
      <c r="Z279" s="31"/>
    </row>
    <row r="280" spans="1:26" x14ac:dyDescent="0.25">
      <c r="A280" s="32"/>
      <c r="B280" s="82"/>
      <c r="C280" s="82"/>
      <c r="D280" s="82"/>
      <c r="E280" s="82"/>
      <c r="F280" s="209"/>
      <c r="G280" s="209"/>
      <c r="H280" s="186"/>
      <c r="I280" s="187"/>
      <c r="J280" s="30"/>
      <c r="K280" s="23"/>
      <c r="L280" s="23"/>
      <c r="M280" s="24"/>
      <c r="Q280" s="221" t="str">
        <f>IF(M266&lt;&gt;"Ναι","","Άρα θα είναι…   λ=5  και  κ=1+5=6.")</f>
        <v/>
      </c>
      <c r="R280" s="221"/>
      <c r="S280" s="221"/>
      <c r="T280" s="221"/>
      <c r="U280" s="221"/>
      <c r="V280" s="221"/>
      <c r="Z280" s="31"/>
    </row>
    <row r="281" spans="1:26" x14ac:dyDescent="0.25">
      <c r="A281" s="32"/>
      <c r="B281" s="82"/>
      <c r="C281" s="82"/>
      <c r="D281" s="82"/>
      <c r="E281" s="82"/>
      <c r="F281" s="209"/>
      <c r="G281" s="209"/>
      <c r="H281" s="186"/>
      <c r="I281" s="187"/>
      <c r="J281" s="30"/>
      <c r="K281" s="23"/>
      <c r="L281" s="23"/>
      <c r="M281" s="24"/>
      <c r="Q281" s="87" t="str">
        <f>IF(M266&lt;&gt;"Ναι","","Από τις τιμές των παραμέτρων κ και λ, βρίσκουμε ότι στο μόριο της αλκοόλης Α θα περιέχονται…")</f>
        <v/>
      </c>
      <c r="R281" s="87"/>
      <c r="S281" s="87"/>
      <c r="T281" s="87"/>
      <c r="U281" s="87"/>
      <c r="V281" s="87"/>
      <c r="W281" s="87"/>
      <c r="X281" s="87"/>
      <c r="Z281" s="31"/>
    </row>
    <row r="282" spans="1:26" ht="4.5" customHeight="1" x14ac:dyDescent="0.25">
      <c r="A282" s="32"/>
      <c r="B282" s="32"/>
      <c r="C282" s="32"/>
      <c r="D282" s="32"/>
      <c r="E282" s="32"/>
      <c r="F282" s="32"/>
      <c r="G282" s="32"/>
      <c r="H282" s="188"/>
      <c r="I282" s="187"/>
      <c r="J282" s="30"/>
      <c r="K282" s="23"/>
      <c r="L282" s="23"/>
      <c r="M282" s="24"/>
      <c r="Q282" s="87"/>
      <c r="R282" s="87"/>
      <c r="S282" s="87"/>
      <c r="T282" s="87"/>
      <c r="U282" s="87"/>
      <c r="V282" s="87"/>
      <c r="W282" s="87"/>
      <c r="X282" s="87"/>
      <c r="Z282" s="31"/>
    </row>
    <row r="283" spans="1:26" x14ac:dyDescent="0.25">
      <c r="A283" s="15" t="str">
        <f>IF(G283="","",IF(G283=6,"G","R"))</f>
        <v/>
      </c>
      <c r="B283" s="82" t="s">
        <v>182</v>
      </c>
      <c r="C283" s="82"/>
      <c r="D283" s="82"/>
      <c r="E283" s="82"/>
      <c r="F283" s="211" t="s">
        <v>136</v>
      </c>
      <c r="G283" s="209"/>
      <c r="H283" s="186"/>
      <c r="I283" s="187"/>
      <c r="J283" s="30"/>
      <c r="K283" s="23"/>
      <c r="L283" s="23"/>
      <c r="M283" s="24"/>
      <c r="Q283" s="87"/>
      <c r="R283" s="87"/>
      <c r="S283" s="87"/>
      <c r="T283" s="87"/>
      <c r="U283" s="87"/>
      <c r="V283" s="87"/>
      <c r="W283" s="87"/>
      <c r="X283" s="87"/>
      <c r="Z283" s="31"/>
    </row>
    <row r="284" spans="1:26" x14ac:dyDescent="0.25">
      <c r="A284" s="32"/>
      <c r="B284" s="82"/>
      <c r="C284" s="82"/>
      <c r="D284" s="82"/>
      <c r="E284" s="82"/>
      <c r="F284" s="211"/>
      <c r="G284" s="209"/>
      <c r="H284" s="186"/>
      <c r="I284" s="187"/>
      <c r="J284" s="30"/>
      <c r="K284" s="23"/>
      <c r="L284" s="23"/>
      <c r="M284" s="24"/>
      <c r="Q284" s="224" t="str">
        <f>IF(M266&lt;&gt;"Ναι","","κ–2=6–2=4 άτομα C")</f>
        <v/>
      </c>
      <c r="R284" s="224"/>
      <c r="S284" s="224"/>
      <c r="T284" s="222" t="str">
        <f>IF(M266&lt;&gt;"Ναι","","Άρα ο ΜΤ της αλκοόλης Α θα είναι…")</f>
        <v/>
      </c>
      <c r="U284" s="222"/>
      <c r="V284" s="223" t="str">
        <f>IF(M266&lt;&gt;"Ναι","","C4H10O")</f>
        <v/>
      </c>
      <c r="W284" s="223"/>
      <c r="Z284" s="31"/>
    </row>
    <row r="285" spans="1:26" x14ac:dyDescent="0.25">
      <c r="A285" s="15" t="str">
        <f>IF(G285="","",IF(G285=5,"G","R"))</f>
        <v/>
      </c>
      <c r="B285" s="82"/>
      <c r="C285" s="82"/>
      <c r="D285" s="82"/>
      <c r="E285" s="82"/>
      <c r="F285" s="211" t="s">
        <v>137</v>
      </c>
      <c r="G285" s="209"/>
      <c r="H285" s="186"/>
      <c r="I285" s="187"/>
      <c r="J285" s="30"/>
      <c r="K285" s="23"/>
      <c r="L285" s="23"/>
      <c r="M285" s="24"/>
      <c r="Q285" s="225" t="str">
        <f>IF(M266&lt;&gt;"Ναι","","λ+5=5+5=10 άτομα H και")</f>
        <v/>
      </c>
      <c r="R285" s="225"/>
      <c r="S285" s="225"/>
      <c r="T285" s="222"/>
      <c r="U285" s="222"/>
      <c r="V285" s="223"/>
      <c r="W285" s="223"/>
      <c r="Z285" s="31"/>
    </row>
    <row r="286" spans="1:26" x14ac:dyDescent="0.25">
      <c r="A286" s="32"/>
      <c r="B286" s="82"/>
      <c r="C286" s="82"/>
      <c r="D286" s="82"/>
      <c r="E286" s="82"/>
      <c r="F286" s="211"/>
      <c r="G286" s="209"/>
      <c r="H286" s="186"/>
      <c r="I286" s="187"/>
      <c r="J286" s="30"/>
      <c r="K286" s="23"/>
      <c r="L286" s="23"/>
      <c r="M286" s="24"/>
      <c r="Q286" s="226" t="str">
        <f>IF(M266&lt;&gt;"Ναι","","κ–λ=6–5=1 άτομο O.")</f>
        <v/>
      </c>
      <c r="R286" s="226"/>
      <c r="S286" s="226"/>
      <c r="T286" s="222"/>
      <c r="U286" s="222"/>
      <c r="V286" s="223"/>
      <c r="W286" s="223"/>
      <c r="Z286" s="31"/>
    </row>
    <row r="287" spans="1:26" ht="4.5" customHeight="1" x14ac:dyDescent="0.25">
      <c r="A287" s="32"/>
      <c r="B287" s="32"/>
      <c r="C287" s="32"/>
      <c r="D287" s="32"/>
      <c r="E287" s="32"/>
      <c r="F287" s="32"/>
      <c r="G287" s="32"/>
      <c r="H287" s="188"/>
      <c r="I287" s="187"/>
      <c r="J287" s="30"/>
      <c r="K287" s="23"/>
      <c r="L287" s="23"/>
      <c r="M287" s="24"/>
      <c r="Q287" s="87" t="str">
        <f>IF(M266&lt;&gt;"Ναι","","Η αλκοόλη Α λοιπόν είναι μια βουτανόλη και μάλιστα ΙΙταγής αφού όταν επιδράσει σ' αυτήν περίσσεια από κάποιο οξειδωτικό μέσο, σχηματίζει την καρβονυλική ένωση Β.")</f>
        <v/>
      </c>
      <c r="R287" s="87"/>
      <c r="S287" s="87"/>
      <c r="T287" s="87"/>
      <c r="U287" s="87"/>
      <c r="V287" s="87"/>
      <c r="W287" s="87"/>
      <c r="X287" s="87"/>
      <c r="Z287" s="31"/>
    </row>
    <row r="288" spans="1:26" x14ac:dyDescent="0.25">
      <c r="A288" s="15" t="str">
        <f>IF(F288="","",IF(OR(F288="C4H10O",F288="C4H9OH"),"G","R"))</f>
        <v/>
      </c>
      <c r="B288" s="210" t="s">
        <v>183</v>
      </c>
      <c r="C288" s="199"/>
      <c r="D288" s="199"/>
      <c r="E288" s="199"/>
      <c r="F288" s="200"/>
      <c r="G288" s="200"/>
      <c r="H288" s="186"/>
      <c r="I288" s="187"/>
      <c r="J288" s="30"/>
      <c r="K288" s="23"/>
      <c r="L288" s="23"/>
      <c r="M288" s="24"/>
      <c r="Q288" s="87"/>
      <c r="R288" s="87"/>
      <c r="S288" s="87"/>
      <c r="T288" s="87"/>
      <c r="U288" s="87"/>
      <c r="V288" s="87"/>
      <c r="W288" s="87"/>
      <c r="X288" s="87"/>
      <c r="Z288" s="31"/>
    </row>
    <row r="289" spans="1:26" x14ac:dyDescent="0.25">
      <c r="A289" s="32"/>
      <c r="B289" s="199"/>
      <c r="C289" s="199"/>
      <c r="D289" s="199"/>
      <c r="E289" s="199"/>
      <c r="F289" s="200"/>
      <c r="G289" s="200"/>
      <c r="H289" s="186"/>
      <c r="I289" s="187"/>
      <c r="J289" s="30"/>
      <c r="K289" s="23"/>
      <c r="L289" s="23"/>
      <c r="M289" s="24"/>
      <c r="Q289" s="87"/>
      <c r="R289" s="87"/>
      <c r="S289" s="87"/>
      <c r="T289" s="87"/>
      <c r="U289" s="87"/>
      <c r="V289" s="87"/>
      <c r="W289" s="87"/>
      <c r="X289" s="87"/>
      <c r="Z289" s="31"/>
    </row>
    <row r="290" spans="1:26" ht="6" customHeight="1" x14ac:dyDescent="0.25">
      <c r="A290" s="32"/>
      <c r="B290" s="32"/>
      <c r="C290" s="32"/>
      <c r="D290" s="32"/>
      <c r="E290" s="32"/>
      <c r="F290" s="32"/>
      <c r="G290" s="32"/>
      <c r="H290" s="188"/>
      <c r="I290" s="187"/>
      <c r="J290" s="30"/>
      <c r="K290" s="23"/>
      <c r="L290" s="23"/>
      <c r="M290" s="24"/>
      <c r="Q290" s="221" t="str">
        <f>IF(M266&lt;&gt;"Ναι","","Αν η Α ήταν ΙΙΙταγής δε θα οξειδωνόταν, ενώ αν ήταν Ιταγής με επίδραση περίσσειας του οξειδωτικού, θα σχηματιζόταν οξύ και όχι καρβονυλική ένωση. 
Από τα παραπάνω γίνεται αντιληπτό ότι η αλκοόλη Α είναι η 2-ΒΟΥΤΑΝΟΛΗ.")</f>
        <v/>
      </c>
      <c r="R290" s="221"/>
      <c r="S290" s="221"/>
      <c r="T290" s="221"/>
      <c r="U290" s="221"/>
      <c r="V290" s="221"/>
      <c r="W290" s="221"/>
      <c r="X290" s="221"/>
      <c r="Z290" s="31"/>
    </row>
    <row r="291" spans="1:26" ht="16" customHeight="1" x14ac:dyDescent="0.25">
      <c r="A291" s="15" t="str">
        <f>IF(AND(G291="",G292="",G293=""),"",IF(AND(G291="",G292="Σ",G293=""),"G","R"))</f>
        <v/>
      </c>
      <c r="B291" s="82" t="s">
        <v>184</v>
      </c>
      <c r="C291" s="82"/>
      <c r="D291" s="82"/>
      <c r="E291" s="82"/>
      <c r="F291" s="58" t="s">
        <v>103</v>
      </c>
      <c r="G291" s="71"/>
      <c r="H291" s="186"/>
      <c r="I291" s="187"/>
      <c r="J291" s="30"/>
      <c r="K291" s="23"/>
      <c r="L291" s="23"/>
      <c r="M291" s="24"/>
      <c r="Q291" s="221"/>
      <c r="R291" s="221"/>
      <c r="S291" s="221"/>
      <c r="T291" s="221"/>
      <c r="U291" s="221"/>
      <c r="V291" s="221"/>
      <c r="W291" s="221"/>
      <c r="X291" s="221"/>
      <c r="Z291" s="31"/>
    </row>
    <row r="292" spans="1:26" ht="16" customHeight="1" x14ac:dyDescent="0.25">
      <c r="A292" s="32"/>
      <c r="B292" s="82"/>
      <c r="C292" s="82"/>
      <c r="D292" s="82"/>
      <c r="E292" s="82"/>
      <c r="F292" s="58" t="s">
        <v>104</v>
      </c>
      <c r="G292" s="71"/>
      <c r="H292" s="186"/>
      <c r="I292" s="187"/>
      <c r="J292" s="30"/>
      <c r="K292" s="23"/>
      <c r="L292" s="23"/>
      <c r="M292" s="24"/>
      <c r="Q292" s="221"/>
      <c r="R292" s="221"/>
      <c r="S292" s="221"/>
      <c r="T292" s="221"/>
      <c r="U292" s="221"/>
      <c r="V292" s="221"/>
      <c r="W292" s="221"/>
      <c r="X292" s="221"/>
      <c r="Z292" s="31"/>
    </row>
    <row r="293" spans="1:26" ht="14" x14ac:dyDescent="0.25">
      <c r="A293" s="32"/>
      <c r="B293" s="82"/>
      <c r="C293" s="82"/>
      <c r="D293" s="82"/>
      <c r="E293" s="82"/>
      <c r="F293" s="58" t="s">
        <v>97</v>
      </c>
      <c r="G293" s="71"/>
      <c r="H293" s="186"/>
      <c r="I293" s="187"/>
      <c r="J293" s="30"/>
      <c r="K293" s="23"/>
      <c r="L293" s="23"/>
      <c r="M293" s="24"/>
      <c r="Q293" s="220" t="str">
        <f>IF(M266&lt;&gt;"Ναι","","Όσο για την καρβονυλική ένωση Β στην οποία οξειδώνεται η αλκοόλη Α, αυτή προ-φανώς θα είναι η ΒΟΥΤΑΝΟΝΗ.")</f>
        <v/>
      </c>
      <c r="R293" s="220"/>
      <c r="S293" s="220"/>
      <c r="T293" s="220"/>
      <c r="U293" s="220"/>
      <c r="V293" s="220"/>
      <c r="W293" s="220"/>
      <c r="X293" s="220"/>
      <c r="Z293" s="31"/>
    </row>
    <row r="294" spans="1:26" ht="4.5" customHeight="1" x14ac:dyDescent="0.25">
      <c r="A294" s="32"/>
      <c r="B294" s="32"/>
      <c r="C294" s="32"/>
      <c r="D294" s="32"/>
      <c r="E294" s="32"/>
      <c r="F294" s="32"/>
      <c r="G294" s="32"/>
      <c r="H294" s="188"/>
      <c r="I294" s="187"/>
      <c r="J294" s="30"/>
      <c r="K294" s="23"/>
      <c r="L294" s="23"/>
      <c r="M294" s="24"/>
      <c r="Q294" s="220"/>
      <c r="R294" s="220"/>
      <c r="S294" s="220"/>
      <c r="T294" s="220"/>
      <c r="U294" s="220"/>
      <c r="V294" s="220"/>
      <c r="W294" s="220"/>
      <c r="X294" s="220"/>
      <c r="Z294" s="31"/>
    </row>
    <row r="295" spans="1:26" x14ac:dyDescent="0.25">
      <c r="A295" s="15" t="str">
        <f>IF(F295="","",IF(OR(F295="2-ΒΟΥΤΑΝΟΛΗ",F295="ΒΟΥΤΑΝ-2-ΟΛΗ",F295="ΔΕΥΤΕΡΟΤΑΓΗΣ ΒΟΥΤΥΛΙΚΗ ΑΛΚΟΟΛΗ"),"G","R"))</f>
        <v/>
      </c>
      <c r="B295" s="82" t="s">
        <v>185</v>
      </c>
      <c r="C295" s="82"/>
      <c r="D295" s="82"/>
      <c r="E295" s="82"/>
      <c r="F295" s="212"/>
      <c r="G295" s="212"/>
      <c r="H295" s="186"/>
      <c r="I295" s="187"/>
      <c r="J295" s="30"/>
      <c r="K295" s="23"/>
      <c r="L295" s="23"/>
      <c r="M295" s="24"/>
      <c r="Q295" s="220"/>
      <c r="R295" s="220"/>
      <c r="S295" s="220"/>
      <c r="T295" s="220"/>
      <c r="U295" s="220"/>
      <c r="V295" s="220"/>
      <c r="W295" s="220"/>
      <c r="X295" s="220"/>
      <c r="Z295" s="31"/>
    </row>
    <row r="296" spans="1:26" x14ac:dyDescent="0.25">
      <c r="A296" s="32"/>
      <c r="B296" s="82"/>
      <c r="C296" s="82"/>
      <c r="D296" s="82"/>
      <c r="E296" s="82"/>
      <c r="F296" s="212"/>
      <c r="G296" s="212"/>
      <c r="H296" s="186"/>
      <c r="I296" s="187"/>
      <c r="J296" s="30"/>
      <c r="K296" s="23"/>
      <c r="L296" s="23"/>
      <c r="M296" s="24"/>
      <c r="Z296" s="31"/>
    </row>
    <row r="297" spans="1:26" ht="4.5" customHeight="1" x14ac:dyDescent="0.25">
      <c r="A297" s="32"/>
      <c r="B297" s="32"/>
      <c r="C297" s="32"/>
      <c r="D297" s="32"/>
      <c r="E297" s="32"/>
      <c r="F297" s="32"/>
      <c r="G297" s="32"/>
      <c r="H297" s="188"/>
      <c r="I297" s="187"/>
      <c r="J297" s="30"/>
      <c r="K297" s="170" t="str">
        <f>IF(L297="","",IF(L297=40,O5,O9))</f>
        <v/>
      </c>
      <c r="L297" s="173" t="str">
        <f>IF(OR(A298="",A295="",A291="",A288="",A285="",A283="",A279="",A272="",M266="Ναι"),"",SUM(B300:I300))</f>
        <v/>
      </c>
      <c r="M297" s="24"/>
      <c r="O297" s="122">
        <v>40</v>
      </c>
      <c r="Z297" s="31"/>
    </row>
    <row r="298" spans="1:26" ht="12.75" customHeight="1" x14ac:dyDescent="0.25">
      <c r="A298" s="15" t="str">
        <f>IF(F298="","",IF(OR(F298="2-ΒΟΥΤΑΝΟΝΗ",F298="ΒΟΥΤΑΝΟΝΗ",F298="ΜΕΘΥΛ-ΑΙΘΥΛ-ΚΕΤΟΝΗ",F298="ΒΟΥΤΑΝ-2-ΟΝΗ"),"G","R"))</f>
        <v/>
      </c>
      <c r="B298" s="82" t="s">
        <v>186</v>
      </c>
      <c r="C298" s="82"/>
      <c r="D298" s="82"/>
      <c r="E298" s="82"/>
      <c r="F298" s="212"/>
      <c r="G298" s="212"/>
      <c r="H298" s="186"/>
      <c r="I298" s="187"/>
      <c r="J298" s="30"/>
      <c r="K298" s="171"/>
      <c r="L298" s="174"/>
      <c r="M298" s="24"/>
      <c r="O298" s="122"/>
      <c r="Z298" s="31"/>
    </row>
    <row r="299" spans="1:26" ht="12.75" customHeight="1" x14ac:dyDescent="0.25">
      <c r="A299" s="32"/>
      <c r="B299" s="82"/>
      <c r="C299" s="82"/>
      <c r="D299" s="82"/>
      <c r="E299" s="82"/>
      <c r="F299" s="212"/>
      <c r="G299" s="212"/>
      <c r="H299" s="189"/>
      <c r="I299" s="190"/>
      <c r="J299" s="30"/>
      <c r="K299" s="172"/>
      <c r="L299" s="175"/>
      <c r="M299" s="24"/>
      <c r="O299" s="122"/>
      <c r="Z299" s="31"/>
    </row>
    <row r="300" spans="1:26" ht="12.75" customHeight="1" x14ac:dyDescent="0.25">
      <c r="A300" s="21"/>
      <c r="B300" s="16" t="str">
        <f>IF(A272&lt;&gt;"G","",5)</f>
        <v/>
      </c>
      <c r="C300" s="16" t="str">
        <f>IF(A279&lt;&gt;"G","",5)</f>
        <v/>
      </c>
      <c r="D300" s="16" t="str">
        <f>IF(A283&lt;&gt;"G","",10)</f>
        <v/>
      </c>
      <c r="E300" s="16" t="str">
        <f>IF(A285&lt;&gt;"G","",2)</f>
        <v/>
      </c>
      <c r="F300" s="16" t="str">
        <f>IF(A288&lt;&gt;"G","",3)</f>
        <v/>
      </c>
      <c r="G300" s="16" t="str">
        <f>IF(A291&lt;&gt;"G","",5)</f>
        <v/>
      </c>
      <c r="H300" s="16" t="str">
        <f>IF(A295&lt;&gt;"G","",5)</f>
        <v/>
      </c>
      <c r="I300" s="16" t="str">
        <f>IF(A298&lt;&gt;"G","",5)</f>
        <v/>
      </c>
      <c r="J300" s="22"/>
      <c r="K300" s="23"/>
      <c r="L300" s="23"/>
      <c r="M300" s="24"/>
      <c r="Z300" s="31"/>
    </row>
    <row r="301" spans="1:26" ht="12.75" customHeight="1" x14ac:dyDescent="0.25">
      <c r="A301" s="27"/>
      <c r="B301" s="27"/>
      <c r="C301" s="27"/>
      <c r="D301" s="27"/>
      <c r="E301" s="27"/>
      <c r="F301" s="27"/>
      <c r="G301" s="27"/>
      <c r="H301" s="27"/>
      <c r="I301" s="27"/>
      <c r="J301" s="27"/>
      <c r="K301" s="23"/>
      <c r="L301" s="23"/>
      <c r="M301" s="24"/>
      <c r="Z301" s="31"/>
    </row>
    <row r="302" spans="1:26" ht="12.75" customHeight="1" x14ac:dyDescent="0.25">
      <c r="A302" s="27"/>
      <c r="B302" s="158" t="s">
        <v>139</v>
      </c>
      <c r="C302" s="159"/>
      <c r="D302" s="160"/>
      <c r="E302" s="27"/>
      <c r="F302" s="27"/>
      <c r="G302" s="27"/>
      <c r="H302" s="27"/>
      <c r="I302" s="27"/>
      <c r="J302" s="27"/>
      <c r="K302" s="23"/>
      <c r="L302" s="23"/>
      <c r="M302" s="24"/>
      <c r="Z302" s="31"/>
    </row>
    <row r="303" spans="1:26" ht="12.75" customHeight="1" x14ac:dyDescent="0.25">
      <c r="A303" s="27"/>
      <c r="B303" s="161"/>
      <c r="C303" s="162"/>
      <c r="D303" s="163"/>
      <c r="E303" s="27"/>
      <c r="F303" s="27"/>
      <c r="G303" s="27"/>
      <c r="H303" s="27"/>
      <c r="I303" s="27"/>
      <c r="J303" s="27"/>
      <c r="K303" s="23"/>
      <c r="L303" s="23"/>
      <c r="M303" s="24"/>
      <c r="Z303" s="31"/>
    </row>
    <row r="304" spans="1:26" x14ac:dyDescent="0.25">
      <c r="A304" s="27"/>
      <c r="B304" s="27"/>
      <c r="C304" s="27"/>
      <c r="D304" s="27"/>
      <c r="E304" s="27"/>
      <c r="F304" s="27"/>
      <c r="G304" s="27"/>
      <c r="H304" s="27"/>
      <c r="I304" s="27"/>
      <c r="J304" s="27"/>
      <c r="K304" s="23"/>
      <c r="L304" s="23"/>
      <c r="M304" s="24"/>
      <c r="Z304" s="31"/>
    </row>
    <row r="305" spans="1:26" x14ac:dyDescent="0.25">
      <c r="A305" s="25"/>
      <c r="B305" s="25"/>
      <c r="C305" s="25"/>
      <c r="D305" s="25"/>
      <c r="E305" s="25"/>
      <c r="F305" s="25"/>
      <c r="G305" s="25"/>
      <c r="H305" s="25"/>
      <c r="I305" s="25"/>
      <c r="J305" s="26"/>
      <c r="K305" s="23"/>
      <c r="L305" s="23"/>
      <c r="M305" s="24"/>
      <c r="Z305" s="31"/>
    </row>
    <row r="306" spans="1:26" ht="13" x14ac:dyDescent="0.25">
      <c r="A306" s="33" t="s">
        <v>140</v>
      </c>
      <c r="B306" s="100" t="s">
        <v>273</v>
      </c>
      <c r="C306" s="101"/>
      <c r="D306" s="101"/>
      <c r="E306" s="101"/>
      <c r="F306" s="101"/>
      <c r="G306" s="101"/>
      <c r="H306" s="101"/>
      <c r="I306" s="102"/>
      <c r="J306" s="30"/>
      <c r="K306" s="23"/>
      <c r="L306" s="23"/>
      <c r="M306" s="24"/>
      <c r="Z306" s="31"/>
    </row>
    <row r="307" spans="1:26" ht="14.15" customHeight="1" x14ac:dyDescent="0.25">
      <c r="A307" s="32"/>
      <c r="B307" s="103"/>
      <c r="C307" s="104"/>
      <c r="D307" s="104"/>
      <c r="E307" s="104"/>
      <c r="F307" s="104"/>
      <c r="G307" s="104"/>
      <c r="H307" s="104"/>
      <c r="I307" s="105"/>
      <c r="J307" s="30"/>
      <c r="K307" s="23"/>
      <c r="L307" s="23"/>
      <c r="M307" s="24"/>
      <c r="P307" s="85" t="s">
        <v>265</v>
      </c>
      <c r="Q307" s="85"/>
      <c r="R307" s="85"/>
      <c r="S307" s="85"/>
      <c r="T307" s="85"/>
      <c r="U307" s="85"/>
      <c r="V307" s="85"/>
      <c r="W307" s="85"/>
      <c r="X307" s="85"/>
      <c r="Z307" s="31"/>
    </row>
    <row r="308" spans="1:26" ht="14.15" customHeight="1" x14ac:dyDescent="0.25">
      <c r="A308" s="32"/>
      <c r="B308" s="103"/>
      <c r="C308" s="104"/>
      <c r="D308" s="104"/>
      <c r="E308" s="104"/>
      <c r="F308" s="104"/>
      <c r="G308" s="104"/>
      <c r="H308" s="104"/>
      <c r="I308" s="105"/>
      <c r="J308" s="30"/>
      <c r="K308" s="23"/>
      <c r="L308" s="23"/>
      <c r="M308" s="24"/>
      <c r="P308" s="85"/>
      <c r="Q308" s="85"/>
      <c r="R308" s="85"/>
      <c r="S308" s="85"/>
      <c r="T308" s="85"/>
      <c r="U308" s="85"/>
      <c r="V308" s="85"/>
      <c r="W308" s="85"/>
      <c r="X308" s="85"/>
      <c r="Z308" s="31"/>
    </row>
    <row r="309" spans="1:26" ht="13" x14ac:dyDescent="0.25">
      <c r="A309" s="32"/>
      <c r="B309" s="103"/>
      <c r="C309" s="104"/>
      <c r="D309" s="104"/>
      <c r="E309" s="104"/>
      <c r="F309" s="104"/>
      <c r="G309" s="104"/>
      <c r="H309" s="104"/>
      <c r="I309" s="105"/>
      <c r="J309" s="30"/>
      <c r="K309" s="23"/>
      <c r="L309" s="23"/>
      <c r="M309" s="24"/>
      <c r="P309" s="93" t="s">
        <v>2</v>
      </c>
      <c r="Q309" s="94"/>
      <c r="R309" s="94"/>
      <c r="S309" s="94"/>
      <c r="T309" s="94"/>
      <c r="Z309" s="31"/>
    </row>
    <row r="310" spans="1:26" x14ac:dyDescent="0.25">
      <c r="A310" s="32"/>
      <c r="B310" s="103"/>
      <c r="C310" s="104"/>
      <c r="D310" s="104"/>
      <c r="E310" s="104"/>
      <c r="F310" s="104"/>
      <c r="G310" s="104"/>
      <c r="H310" s="104"/>
      <c r="I310" s="105"/>
      <c r="J310" s="30"/>
      <c r="K310" s="23"/>
      <c r="L310" s="23"/>
      <c r="M310" s="24"/>
      <c r="P310" s="85" t="s">
        <v>204</v>
      </c>
      <c r="Q310" s="85"/>
      <c r="R310" s="85"/>
      <c r="S310" s="85"/>
      <c r="T310" s="85"/>
      <c r="U310" s="85"/>
      <c r="V310" s="85"/>
      <c r="W310" s="85"/>
      <c r="X310" s="85"/>
      <c r="Z310" s="31"/>
    </row>
    <row r="311" spans="1:26" x14ac:dyDescent="0.25">
      <c r="A311" s="32"/>
      <c r="B311" s="106"/>
      <c r="C311" s="107"/>
      <c r="D311" s="107"/>
      <c r="E311" s="107"/>
      <c r="F311" s="107"/>
      <c r="G311" s="107"/>
      <c r="H311" s="107"/>
      <c r="I311" s="108"/>
      <c r="J311" s="30"/>
      <c r="K311" s="23"/>
      <c r="L311" s="23"/>
      <c r="M311" s="24"/>
      <c r="P311" s="85"/>
      <c r="Q311" s="85"/>
      <c r="R311" s="85"/>
      <c r="S311" s="85"/>
      <c r="T311" s="85"/>
      <c r="U311" s="85"/>
      <c r="V311" s="85"/>
      <c r="W311" s="85"/>
      <c r="X311" s="85"/>
      <c r="Z311" s="31"/>
    </row>
    <row r="312" spans="1:26" ht="6" customHeight="1" x14ac:dyDescent="0.25">
      <c r="A312" s="32"/>
      <c r="B312" s="32"/>
      <c r="C312" s="32"/>
      <c r="D312" s="32"/>
      <c r="E312" s="32"/>
      <c r="F312" s="32"/>
      <c r="G312" s="32"/>
      <c r="H312" s="32"/>
      <c r="I312" s="32"/>
      <c r="J312" s="30"/>
      <c r="K312" s="23"/>
      <c r="L312" s="23"/>
      <c r="M312" s="24"/>
      <c r="P312" s="85"/>
      <c r="Q312" s="85"/>
      <c r="R312" s="85"/>
      <c r="S312" s="85"/>
      <c r="T312" s="85"/>
      <c r="U312" s="85"/>
      <c r="V312" s="85"/>
      <c r="W312" s="85"/>
      <c r="X312" s="85"/>
      <c r="Z312" s="31"/>
    </row>
    <row r="313" spans="1:26" x14ac:dyDescent="0.25">
      <c r="A313" s="15" t="str">
        <f>IF(E313="","",IF(E313="ΜΕΘΑΝΟΛΗ","G","R"))</f>
        <v/>
      </c>
      <c r="B313" s="176" t="s">
        <v>189</v>
      </c>
      <c r="C313" s="176"/>
      <c r="D313" s="176"/>
      <c r="E313" s="164"/>
      <c r="F313" s="164"/>
      <c r="G313" s="164"/>
      <c r="H313" s="184" t="str">
        <f>IF(L319="","",IF(L319&gt;15,"Πολύ ωραία… εύγε!",IF(AND(L319&gt;5,L319&lt;20),"Πρόσεχε!…","Πολύ άσχημη επίδοση!..")))</f>
        <v/>
      </c>
      <c r="I313" s="185"/>
      <c r="J313" s="30"/>
      <c r="K313" s="23"/>
      <c r="L313" s="23"/>
      <c r="M313" s="24"/>
      <c r="P313" s="85"/>
      <c r="Q313" s="85"/>
      <c r="R313" s="85"/>
      <c r="S313" s="85"/>
      <c r="T313" s="85"/>
      <c r="U313" s="85"/>
      <c r="V313" s="85"/>
      <c r="W313" s="85"/>
      <c r="X313" s="85"/>
      <c r="Z313" s="31"/>
    </row>
    <row r="314" spans="1:26" x14ac:dyDescent="0.25">
      <c r="A314" s="32"/>
      <c r="B314" s="124"/>
      <c r="C314" s="124"/>
      <c r="D314" s="124"/>
      <c r="E314" s="166"/>
      <c r="F314" s="166"/>
      <c r="G314" s="166"/>
      <c r="H314" s="186"/>
      <c r="I314" s="187"/>
      <c r="J314" s="30"/>
      <c r="K314" s="23"/>
      <c r="L314" s="23"/>
      <c r="M314" s="24"/>
      <c r="P314" s="85"/>
      <c r="Q314" s="85"/>
      <c r="R314" s="85"/>
      <c r="S314" s="85"/>
      <c r="T314" s="85"/>
      <c r="U314" s="85"/>
      <c r="V314" s="85"/>
      <c r="W314" s="85"/>
      <c r="X314" s="85"/>
      <c r="Z314" s="31"/>
    </row>
    <row r="315" spans="1:26" ht="4.5" customHeight="1" x14ac:dyDescent="0.25">
      <c r="A315" s="32"/>
      <c r="B315" s="32"/>
      <c r="C315" s="32"/>
      <c r="D315" s="32"/>
      <c r="E315" s="32"/>
      <c r="F315" s="32"/>
      <c r="G315" s="32"/>
      <c r="H315" s="188"/>
      <c r="I315" s="187"/>
      <c r="J315" s="30"/>
      <c r="K315" s="23"/>
      <c r="L315" s="23"/>
      <c r="M315" s="24"/>
      <c r="P315" s="85"/>
      <c r="Q315" s="85"/>
      <c r="R315" s="85"/>
      <c r="S315" s="85"/>
      <c r="T315" s="85"/>
      <c r="U315" s="85"/>
      <c r="V315" s="85"/>
      <c r="W315" s="85"/>
      <c r="X315" s="85"/>
      <c r="Z315" s="31"/>
    </row>
    <row r="316" spans="1:26" x14ac:dyDescent="0.25">
      <c r="A316" s="15" t="str">
        <f>IF(E316="","",IF(E316="ΑΙΘΑΝΟΛΗ","G","R"))</f>
        <v/>
      </c>
      <c r="B316" s="176" t="s">
        <v>190</v>
      </c>
      <c r="C316" s="176"/>
      <c r="D316" s="176"/>
      <c r="E316" s="164"/>
      <c r="F316" s="164"/>
      <c r="G316" s="164"/>
      <c r="H316" s="186"/>
      <c r="I316" s="187"/>
      <c r="J316" s="30"/>
      <c r="K316" s="23"/>
      <c r="L316" s="23"/>
      <c r="M316" s="24"/>
      <c r="P316" s="85"/>
      <c r="Q316" s="85"/>
      <c r="R316" s="85"/>
      <c r="S316" s="85"/>
      <c r="T316" s="85"/>
      <c r="U316" s="85"/>
      <c r="V316" s="85"/>
      <c r="W316" s="85"/>
      <c r="X316" s="85"/>
      <c r="Z316" s="31"/>
    </row>
    <row r="317" spans="1:26" x14ac:dyDescent="0.25">
      <c r="A317" s="32"/>
      <c r="B317" s="124"/>
      <c r="C317" s="124"/>
      <c r="D317" s="124"/>
      <c r="E317" s="166"/>
      <c r="F317" s="166"/>
      <c r="G317" s="166"/>
      <c r="H317" s="186"/>
      <c r="I317" s="187"/>
      <c r="J317" s="30"/>
      <c r="K317" s="23"/>
      <c r="L317" s="23"/>
      <c r="M317" s="24"/>
      <c r="P317" s="85"/>
      <c r="Q317" s="85"/>
      <c r="R317" s="85"/>
      <c r="S317" s="85"/>
      <c r="T317" s="85"/>
      <c r="U317" s="85"/>
      <c r="V317" s="85"/>
      <c r="W317" s="85"/>
      <c r="X317" s="85"/>
      <c r="Z317" s="31"/>
    </row>
    <row r="318" spans="1:26" ht="4.5" customHeight="1" x14ac:dyDescent="0.25">
      <c r="A318" s="32"/>
      <c r="B318" s="32"/>
      <c r="C318" s="32"/>
      <c r="D318" s="32"/>
      <c r="E318" s="32"/>
      <c r="F318" s="32"/>
      <c r="G318" s="32"/>
      <c r="H318" s="188"/>
      <c r="I318" s="187"/>
      <c r="J318" s="30"/>
      <c r="K318" s="23"/>
      <c r="L318" s="23"/>
      <c r="M318" s="24"/>
      <c r="P318" s="85" t="s">
        <v>205</v>
      </c>
      <c r="Q318" s="85"/>
      <c r="R318" s="85"/>
      <c r="S318" s="85"/>
      <c r="T318" s="85"/>
      <c r="U318" s="85"/>
      <c r="V318" s="85"/>
      <c r="W318" s="85"/>
      <c r="X318" s="85"/>
      <c r="Z318" s="31"/>
    </row>
    <row r="319" spans="1:26" ht="12.75" customHeight="1" x14ac:dyDescent="0.25">
      <c r="A319" s="15" t="str">
        <f>IF(E319="","",IF(OR(E319="2-ΠΡΟΠΑΝΟΛΗ",E319="ΙΣΟΠΡΟΠΑΝΟΛΗ",E319="ΙΣΟΠΡΟΠΥΛΙΚΗ ΑΛΚΟΟΛΗ"),"G","R"))</f>
        <v/>
      </c>
      <c r="B319" s="167" t="s">
        <v>191</v>
      </c>
      <c r="C319" s="167"/>
      <c r="D319" s="167"/>
      <c r="E319" s="164"/>
      <c r="F319" s="164"/>
      <c r="G319" s="164"/>
      <c r="H319" s="186"/>
      <c r="I319" s="187"/>
      <c r="J319" s="30"/>
      <c r="K319" s="170" t="str">
        <f>IF(L319="","",IF(L319=20,O5,O9))</f>
        <v/>
      </c>
      <c r="L319" s="173" t="str">
        <f>IF(OR(A313="",A316="",A319=""),"",SUM(B322:D322))</f>
        <v/>
      </c>
      <c r="M319" s="24"/>
      <c r="O319" s="122">
        <v>20</v>
      </c>
      <c r="P319" s="85"/>
      <c r="Q319" s="85"/>
      <c r="R319" s="85"/>
      <c r="S319" s="85"/>
      <c r="T319" s="85"/>
      <c r="U319" s="85"/>
      <c r="V319" s="85"/>
      <c r="W319" s="85"/>
      <c r="X319" s="85"/>
      <c r="Z319" s="31"/>
    </row>
    <row r="320" spans="1:26" ht="12.75" customHeight="1" x14ac:dyDescent="0.25">
      <c r="A320" s="32"/>
      <c r="B320" s="168"/>
      <c r="C320" s="168"/>
      <c r="D320" s="168"/>
      <c r="E320" s="165"/>
      <c r="F320" s="165"/>
      <c r="G320" s="165"/>
      <c r="H320" s="186"/>
      <c r="I320" s="187"/>
      <c r="J320" s="30"/>
      <c r="K320" s="171"/>
      <c r="L320" s="174"/>
      <c r="M320" s="24"/>
      <c r="O320" s="122"/>
      <c r="P320" s="85"/>
      <c r="Q320" s="85"/>
      <c r="R320" s="85"/>
      <c r="S320" s="85"/>
      <c r="T320" s="85"/>
      <c r="U320" s="85"/>
      <c r="V320" s="85"/>
      <c r="W320" s="85"/>
      <c r="X320" s="85"/>
      <c r="Z320" s="31"/>
    </row>
    <row r="321" spans="1:26" ht="14.25" customHeight="1" x14ac:dyDescent="0.25">
      <c r="A321" s="32"/>
      <c r="B321" s="169"/>
      <c r="C321" s="169"/>
      <c r="D321" s="169"/>
      <c r="E321" s="166"/>
      <c r="F321" s="166"/>
      <c r="G321" s="166"/>
      <c r="H321" s="189"/>
      <c r="I321" s="190"/>
      <c r="J321" s="30"/>
      <c r="K321" s="172"/>
      <c r="L321" s="175"/>
      <c r="M321" s="24"/>
      <c r="O321" s="122"/>
      <c r="P321" s="213" t="s">
        <v>11</v>
      </c>
      <c r="Q321" s="92"/>
      <c r="R321" s="92"/>
      <c r="S321" s="92"/>
      <c r="T321" s="92"/>
      <c r="U321" s="92"/>
      <c r="V321" s="92"/>
      <c r="W321" s="92"/>
      <c r="X321" s="92"/>
      <c r="Z321" s="31"/>
    </row>
    <row r="322" spans="1:26" x14ac:dyDescent="0.25">
      <c r="A322" s="21"/>
      <c r="B322" s="16" t="str">
        <f>IF(A313&lt;&gt;"G","",5)</f>
        <v/>
      </c>
      <c r="C322" s="16" t="str">
        <f>IF(A316&lt;&gt;"G","",5)</f>
        <v/>
      </c>
      <c r="D322" s="16" t="str">
        <f>IF(A319&lt;&gt;"G","",10)</f>
        <v/>
      </c>
      <c r="E322" s="21"/>
      <c r="F322" s="21"/>
      <c r="G322" s="21"/>
      <c r="H322" s="21"/>
      <c r="I322" s="21"/>
      <c r="J322" s="22"/>
      <c r="K322" s="23"/>
      <c r="L322" s="23"/>
      <c r="M322" s="24"/>
      <c r="P322" s="92"/>
      <c r="Q322" s="92"/>
      <c r="R322" s="92"/>
      <c r="S322" s="92"/>
      <c r="T322" s="92"/>
      <c r="U322" s="92"/>
      <c r="V322" s="92"/>
      <c r="W322" s="92"/>
      <c r="X322" s="92"/>
      <c r="Z322" s="31"/>
    </row>
    <row r="323" spans="1:26" x14ac:dyDescent="0.25">
      <c r="A323" s="27"/>
      <c r="B323" s="27"/>
      <c r="C323" s="27"/>
      <c r="D323" s="27"/>
      <c r="E323" s="27"/>
      <c r="F323" s="27"/>
      <c r="G323" s="27"/>
      <c r="H323" s="27"/>
      <c r="I323" s="27"/>
      <c r="J323" s="27"/>
      <c r="K323" s="23"/>
      <c r="L323" s="23"/>
      <c r="M323" s="24"/>
      <c r="P323" s="85" t="s">
        <v>206</v>
      </c>
      <c r="Q323" s="85"/>
      <c r="R323" s="85"/>
      <c r="S323" s="85"/>
      <c r="T323" s="85"/>
      <c r="U323" s="85"/>
      <c r="V323" s="85"/>
      <c r="W323" s="85"/>
      <c r="X323" s="85"/>
      <c r="Z323" s="31"/>
    </row>
    <row r="324" spans="1:26" x14ac:dyDescent="0.25">
      <c r="A324" s="25"/>
      <c r="B324" s="25"/>
      <c r="C324" s="25"/>
      <c r="D324" s="25"/>
      <c r="E324" s="25"/>
      <c r="F324" s="25"/>
      <c r="G324" s="25"/>
      <c r="H324" s="25"/>
      <c r="I324" s="25"/>
      <c r="J324" s="26"/>
      <c r="K324" s="23"/>
      <c r="L324" s="23"/>
      <c r="M324" s="24"/>
      <c r="P324" s="85"/>
      <c r="Q324" s="85"/>
      <c r="R324" s="85"/>
      <c r="S324" s="85"/>
      <c r="T324" s="85"/>
      <c r="U324" s="85"/>
      <c r="V324" s="85"/>
      <c r="W324" s="85"/>
      <c r="X324" s="85"/>
      <c r="Z324" s="31"/>
    </row>
    <row r="325" spans="1:26" ht="13" x14ac:dyDescent="0.25">
      <c r="A325" s="33" t="s">
        <v>141</v>
      </c>
      <c r="B325" s="100" t="s">
        <v>272</v>
      </c>
      <c r="C325" s="101"/>
      <c r="D325" s="101"/>
      <c r="E325" s="101"/>
      <c r="F325" s="101"/>
      <c r="G325" s="101"/>
      <c r="H325" s="101"/>
      <c r="I325" s="102"/>
      <c r="J325" s="30"/>
      <c r="K325" s="23"/>
      <c r="L325" s="23"/>
      <c r="M325" s="24"/>
      <c r="P325" s="85"/>
      <c r="Q325" s="85"/>
      <c r="R325" s="85"/>
      <c r="S325" s="85"/>
      <c r="T325" s="85"/>
      <c r="U325" s="85"/>
      <c r="V325" s="85"/>
      <c r="W325" s="85"/>
      <c r="X325" s="85"/>
      <c r="Z325" s="31"/>
    </row>
    <row r="326" spans="1:26" x14ac:dyDescent="0.25">
      <c r="A326" s="32"/>
      <c r="B326" s="103"/>
      <c r="C326" s="104"/>
      <c r="D326" s="104"/>
      <c r="E326" s="104"/>
      <c r="F326" s="104"/>
      <c r="G326" s="104"/>
      <c r="H326" s="104"/>
      <c r="I326" s="105"/>
      <c r="J326" s="30"/>
      <c r="K326" s="23"/>
      <c r="L326" s="23"/>
      <c r="M326" s="24"/>
      <c r="P326" s="85"/>
      <c r="Q326" s="85"/>
      <c r="R326" s="85"/>
      <c r="S326" s="85"/>
      <c r="T326" s="85"/>
      <c r="U326" s="85"/>
      <c r="V326" s="85"/>
      <c r="W326" s="85"/>
      <c r="X326" s="85"/>
      <c r="Z326" s="31"/>
    </row>
    <row r="327" spans="1:26" x14ac:dyDescent="0.25">
      <c r="A327" s="32"/>
      <c r="B327" s="103"/>
      <c r="C327" s="104"/>
      <c r="D327" s="104"/>
      <c r="E327" s="104"/>
      <c r="F327" s="104"/>
      <c r="G327" s="104"/>
      <c r="H327" s="104"/>
      <c r="I327" s="105"/>
      <c r="J327" s="30"/>
      <c r="K327" s="23"/>
      <c r="L327" s="23"/>
      <c r="M327" s="24"/>
      <c r="P327" s="87" t="s">
        <v>207</v>
      </c>
      <c r="Q327" s="87"/>
      <c r="R327" s="87"/>
      <c r="S327" s="87"/>
      <c r="T327" s="87"/>
      <c r="U327" s="87"/>
      <c r="V327" s="87"/>
      <c r="Z327" s="31"/>
    </row>
    <row r="328" spans="1:26" x14ac:dyDescent="0.25">
      <c r="A328" s="32"/>
      <c r="B328" s="103"/>
      <c r="C328" s="104"/>
      <c r="D328" s="104"/>
      <c r="E328" s="104"/>
      <c r="F328" s="104"/>
      <c r="G328" s="104"/>
      <c r="H328" s="104"/>
      <c r="I328" s="105"/>
      <c r="J328" s="30"/>
      <c r="K328" s="23"/>
      <c r="L328" s="23"/>
      <c r="M328" s="24"/>
      <c r="P328" s="192" t="s">
        <v>251</v>
      </c>
      <c r="Q328" s="192"/>
      <c r="R328" s="192"/>
      <c r="S328" s="192"/>
      <c r="T328" s="192"/>
      <c r="U328" s="192"/>
      <c r="V328" s="192"/>
      <c r="W328" s="192"/>
      <c r="X328" s="192"/>
      <c r="Z328" s="31"/>
    </row>
    <row r="329" spans="1:26" x14ac:dyDescent="0.25">
      <c r="A329" s="32"/>
      <c r="B329" s="103"/>
      <c r="C329" s="104"/>
      <c r="D329" s="104"/>
      <c r="E329" s="104"/>
      <c r="F329" s="104"/>
      <c r="G329" s="104"/>
      <c r="H329" s="104"/>
      <c r="I329" s="105"/>
      <c r="J329" s="30"/>
      <c r="K329" s="23"/>
      <c r="L329" s="23"/>
      <c r="M329" s="24"/>
      <c r="P329" s="192"/>
      <c r="Q329" s="192"/>
      <c r="R329" s="192"/>
      <c r="S329" s="192"/>
      <c r="T329" s="192"/>
      <c r="U329" s="192"/>
      <c r="V329" s="192"/>
      <c r="W329" s="192"/>
      <c r="X329" s="192"/>
      <c r="Z329" s="31"/>
    </row>
    <row r="330" spans="1:26" x14ac:dyDescent="0.25">
      <c r="A330" s="32"/>
      <c r="B330" s="106"/>
      <c r="C330" s="107"/>
      <c r="D330" s="107"/>
      <c r="E330" s="107"/>
      <c r="F330" s="107"/>
      <c r="G330" s="107"/>
      <c r="H330" s="107"/>
      <c r="I330" s="108"/>
      <c r="J330" s="30"/>
      <c r="K330" s="23"/>
      <c r="L330" s="23"/>
      <c r="M330" s="24"/>
      <c r="P330" s="192"/>
      <c r="Q330" s="192"/>
      <c r="R330" s="192"/>
      <c r="S330" s="192"/>
      <c r="T330" s="192"/>
      <c r="U330" s="192"/>
      <c r="V330" s="192"/>
      <c r="W330" s="192"/>
      <c r="X330" s="192"/>
      <c r="Z330" s="31"/>
    </row>
    <row r="331" spans="1:26" ht="6" customHeight="1" x14ac:dyDescent="0.25">
      <c r="A331" s="32"/>
      <c r="B331" s="32"/>
      <c r="C331" s="32"/>
      <c r="D331" s="32"/>
      <c r="E331" s="32"/>
      <c r="F331" s="32"/>
      <c r="G331" s="32"/>
      <c r="H331" s="32"/>
      <c r="I331" s="32"/>
      <c r="J331" s="30"/>
      <c r="K331" s="23"/>
      <c r="L331" s="23"/>
      <c r="M331" s="24"/>
      <c r="P331" s="192"/>
      <c r="Q331" s="192"/>
      <c r="R331" s="192"/>
      <c r="S331" s="192"/>
      <c r="T331" s="192"/>
      <c r="U331" s="192"/>
      <c r="V331" s="192"/>
      <c r="W331" s="192"/>
      <c r="X331" s="192"/>
      <c r="Z331" s="31"/>
    </row>
    <row r="332" spans="1:26" x14ac:dyDescent="0.25">
      <c r="A332" s="15" t="str">
        <f>IF(E332="","",IF(OR(E332="ΑΙΘΕΝΙΟ",E332="1-ΑΙΘΕΝΙΟ"),"G","R"))</f>
        <v/>
      </c>
      <c r="B332" s="176" t="s">
        <v>54</v>
      </c>
      <c r="C332" s="176"/>
      <c r="D332" s="176"/>
      <c r="E332" s="164"/>
      <c r="F332" s="164"/>
      <c r="G332" s="164"/>
      <c r="H332" s="184" t="str">
        <f>IF(L354="","",IF(L354=35,"ΟΛΑΛΑΑ!…",IF(AND(L354&lt;35,L354&gt;20),"Σου ξεφεύγουν κάποιες λεπτομέρειες. Πρόσεχε περισσότερο.","Ξαναδιάβασε την αφυδάτωση των αλκοολών.")))</f>
        <v/>
      </c>
      <c r="I332" s="185"/>
      <c r="J332" s="30"/>
      <c r="K332" s="23"/>
      <c r="L332" s="23"/>
      <c r="M332" s="24"/>
      <c r="P332" s="192" t="s">
        <v>252</v>
      </c>
      <c r="Q332" s="192"/>
      <c r="R332" s="192"/>
      <c r="S332" s="192"/>
      <c r="T332" s="192"/>
      <c r="U332" s="192"/>
      <c r="V332" s="192"/>
      <c r="W332" s="192"/>
      <c r="X332" s="192"/>
      <c r="Z332" s="31"/>
    </row>
    <row r="333" spans="1:26" x14ac:dyDescent="0.25">
      <c r="A333" s="32"/>
      <c r="B333" s="124"/>
      <c r="C333" s="124"/>
      <c r="D333" s="124"/>
      <c r="E333" s="166"/>
      <c r="F333" s="166"/>
      <c r="G333" s="166"/>
      <c r="H333" s="186"/>
      <c r="I333" s="187"/>
      <c r="J333" s="30"/>
      <c r="K333" s="23"/>
      <c r="L333" s="23"/>
      <c r="M333" s="24"/>
      <c r="P333" s="192"/>
      <c r="Q333" s="192"/>
      <c r="R333" s="192"/>
      <c r="S333" s="192"/>
      <c r="T333" s="192"/>
      <c r="U333" s="192"/>
      <c r="V333" s="192"/>
      <c r="W333" s="192"/>
      <c r="X333" s="192"/>
      <c r="Z333" s="31"/>
    </row>
    <row r="334" spans="1:26" ht="4.5" customHeight="1" x14ac:dyDescent="0.25">
      <c r="A334" s="32"/>
      <c r="B334" s="32"/>
      <c r="C334" s="32"/>
      <c r="D334" s="32"/>
      <c r="E334" s="32"/>
      <c r="F334" s="32"/>
      <c r="G334" s="32"/>
      <c r="H334" s="188"/>
      <c r="I334" s="187"/>
      <c r="J334" s="30"/>
      <c r="K334" s="23"/>
      <c r="L334" s="23"/>
      <c r="M334" s="24"/>
      <c r="P334" s="192"/>
      <c r="Q334" s="192"/>
      <c r="R334" s="192"/>
      <c r="S334" s="192"/>
      <c r="T334" s="192"/>
      <c r="U334" s="192"/>
      <c r="V334" s="192"/>
      <c r="W334" s="192"/>
      <c r="X334" s="192"/>
      <c r="Z334" s="31"/>
    </row>
    <row r="335" spans="1:26" x14ac:dyDescent="0.25">
      <c r="A335" s="15" t="str">
        <f>IF(E335="","",IF(OR(E335="ΠΡΟΠΕΝΙΟ",E335="1-ΠΡΟΠΕΝΙΟ"),"G","R"))</f>
        <v/>
      </c>
      <c r="B335" s="167" t="s">
        <v>55</v>
      </c>
      <c r="C335" s="167"/>
      <c r="D335" s="167"/>
      <c r="E335" s="164"/>
      <c r="F335" s="164"/>
      <c r="G335" s="164"/>
      <c r="H335" s="186"/>
      <c r="I335" s="187"/>
      <c r="J335" s="30"/>
      <c r="K335" s="23"/>
      <c r="L335" s="23"/>
      <c r="M335" s="24"/>
      <c r="P335" s="192"/>
      <c r="Q335" s="192"/>
      <c r="R335" s="192"/>
      <c r="S335" s="192"/>
      <c r="T335" s="192"/>
      <c r="U335" s="192"/>
      <c r="V335" s="192"/>
      <c r="W335" s="192"/>
      <c r="X335" s="192"/>
      <c r="Z335" s="31"/>
    </row>
    <row r="336" spans="1:26" x14ac:dyDescent="0.25">
      <c r="A336" s="32"/>
      <c r="B336" s="168"/>
      <c r="C336" s="168"/>
      <c r="D336" s="168"/>
      <c r="E336" s="165"/>
      <c r="F336" s="165"/>
      <c r="G336" s="165"/>
      <c r="H336" s="186"/>
      <c r="I336" s="187"/>
      <c r="J336" s="30"/>
      <c r="K336" s="23"/>
      <c r="L336" s="23"/>
      <c r="M336" s="24"/>
      <c r="P336" s="85" t="s">
        <v>208</v>
      </c>
      <c r="Q336" s="85"/>
      <c r="R336" s="85"/>
      <c r="S336" s="85"/>
      <c r="T336" s="85"/>
      <c r="U336" s="85"/>
      <c r="V336" s="85"/>
      <c r="W336" s="85"/>
      <c r="X336" s="85"/>
      <c r="Z336" s="31"/>
    </row>
    <row r="337" spans="1:26" x14ac:dyDescent="0.25">
      <c r="A337" s="32"/>
      <c r="B337" s="169"/>
      <c r="C337" s="169"/>
      <c r="D337" s="169"/>
      <c r="E337" s="166"/>
      <c r="F337" s="166"/>
      <c r="G337" s="166"/>
      <c r="H337" s="186"/>
      <c r="I337" s="187"/>
      <c r="J337" s="30"/>
      <c r="K337" s="23"/>
      <c r="L337" s="23"/>
      <c r="M337" s="24"/>
      <c r="P337" s="85"/>
      <c r="Q337" s="85"/>
      <c r="R337" s="85"/>
      <c r="S337" s="85"/>
      <c r="T337" s="85"/>
      <c r="U337" s="85"/>
      <c r="V337" s="85"/>
      <c r="W337" s="85"/>
      <c r="X337" s="85"/>
      <c r="Z337" s="31"/>
    </row>
    <row r="338" spans="1:26" ht="4.5" customHeight="1" x14ac:dyDescent="0.25">
      <c r="A338" s="32"/>
      <c r="B338" s="32"/>
      <c r="C338" s="32"/>
      <c r="D338" s="32"/>
      <c r="E338" s="32"/>
      <c r="F338" s="32"/>
      <c r="G338" s="32"/>
      <c r="H338" s="188"/>
      <c r="I338" s="187"/>
      <c r="J338" s="30"/>
      <c r="K338" s="23"/>
      <c r="L338" s="23"/>
      <c r="M338" s="24"/>
      <c r="P338" s="85"/>
      <c r="Q338" s="85"/>
      <c r="R338" s="85"/>
      <c r="S338" s="85"/>
      <c r="T338" s="85"/>
      <c r="U338" s="85"/>
      <c r="V338" s="85"/>
      <c r="W338" s="85"/>
      <c r="X338" s="85"/>
      <c r="Z338" s="31"/>
    </row>
    <row r="339" spans="1:26" x14ac:dyDescent="0.25">
      <c r="A339" s="15" t="str">
        <f>IF(E339="","",IF(E339="ΠΡΟΠΕΝΙΟ","G","R"))</f>
        <v/>
      </c>
      <c r="B339" s="176" t="s">
        <v>56</v>
      </c>
      <c r="C339" s="176"/>
      <c r="D339" s="176"/>
      <c r="E339" s="164"/>
      <c r="F339" s="164"/>
      <c r="G339" s="164"/>
      <c r="H339" s="186"/>
      <c r="I339" s="187"/>
      <c r="J339" s="30"/>
      <c r="K339" s="23"/>
      <c r="L339" s="23"/>
      <c r="M339" s="24"/>
      <c r="P339" s="85"/>
      <c r="Q339" s="85"/>
      <c r="R339" s="85"/>
      <c r="S339" s="85"/>
      <c r="T339" s="85"/>
      <c r="U339" s="85"/>
      <c r="V339" s="85"/>
      <c r="W339" s="85"/>
      <c r="X339" s="85"/>
      <c r="Z339" s="31"/>
    </row>
    <row r="340" spans="1:26" x14ac:dyDescent="0.25">
      <c r="A340" s="32"/>
      <c r="B340" s="124"/>
      <c r="C340" s="124"/>
      <c r="D340" s="124"/>
      <c r="E340" s="166"/>
      <c r="F340" s="166"/>
      <c r="G340" s="166"/>
      <c r="H340" s="186"/>
      <c r="I340" s="187"/>
      <c r="J340" s="30"/>
      <c r="K340" s="23"/>
      <c r="L340" s="23"/>
      <c r="M340" s="24"/>
      <c r="P340" s="85"/>
      <c r="Q340" s="85"/>
      <c r="R340" s="85"/>
      <c r="S340" s="85"/>
      <c r="T340" s="85"/>
      <c r="U340" s="85"/>
      <c r="V340" s="85"/>
      <c r="W340" s="85"/>
      <c r="X340" s="85"/>
      <c r="Z340" s="31"/>
    </row>
    <row r="341" spans="1:26" ht="4.5" customHeight="1" x14ac:dyDescent="0.25">
      <c r="A341" s="32"/>
      <c r="B341" s="32"/>
      <c r="C341" s="32"/>
      <c r="D341" s="32"/>
      <c r="E341" s="32"/>
      <c r="F341" s="32"/>
      <c r="G341" s="32"/>
      <c r="H341" s="188"/>
      <c r="I341" s="187"/>
      <c r="J341" s="30"/>
      <c r="K341" s="23"/>
      <c r="L341" s="23"/>
      <c r="M341" s="24"/>
      <c r="P341" s="85" t="s">
        <v>266</v>
      </c>
      <c r="Q341" s="85"/>
      <c r="R341" s="85"/>
      <c r="S341" s="85"/>
      <c r="T341" s="85"/>
      <c r="U341" s="85"/>
      <c r="V341" s="85"/>
      <c r="W341" s="85"/>
      <c r="X341" s="85"/>
      <c r="Z341" s="31"/>
    </row>
    <row r="342" spans="1:26" x14ac:dyDescent="0.25">
      <c r="A342" s="15" t="str">
        <f>IF(E342="","",IF(E342="1-ΒΟΥΤΕΝΙΟ","G","R"))</f>
        <v/>
      </c>
      <c r="B342" s="176" t="s">
        <v>57</v>
      </c>
      <c r="C342" s="176"/>
      <c r="D342" s="176"/>
      <c r="E342" s="164"/>
      <c r="F342" s="164"/>
      <c r="G342" s="164"/>
      <c r="H342" s="186"/>
      <c r="I342" s="187"/>
      <c r="J342" s="30"/>
      <c r="K342" s="23"/>
      <c r="L342" s="23"/>
      <c r="M342" s="24"/>
      <c r="P342" s="85"/>
      <c r="Q342" s="85"/>
      <c r="R342" s="85"/>
      <c r="S342" s="85"/>
      <c r="T342" s="85"/>
      <c r="U342" s="85"/>
      <c r="V342" s="85"/>
      <c r="W342" s="85"/>
      <c r="X342" s="85"/>
      <c r="Z342" s="31"/>
    </row>
    <row r="343" spans="1:26" x14ac:dyDescent="0.25">
      <c r="A343" s="32"/>
      <c r="B343" s="124"/>
      <c r="C343" s="124"/>
      <c r="D343" s="124"/>
      <c r="E343" s="166"/>
      <c r="F343" s="166"/>
      <c r="G343" s="166"/>
      <c r="H343" s="186"/>
      <c r="I343" s="187"/>
      <c r="J343" s="30"/>
      <c r="K343" s="23"/>
      <c r="L343" s="23"/>
      <c r="M343" s="24"/>
      <c r="P343" s="85"/>
      <c r="Q343" s="85"/>
      <c r="R343" s="85"/>
      <c r="S343" s="85"/>
      <c r="T343" s="85"/>
      <c r="U343" s="85"/>
      <c r="V343" s="85"/>
      <c r="W343" s="85"/>
      <c r="X343" s="85"/>
      <c r="Z343" s="31"/>
    </row>
    <row r="344" spans="1:26" ht="4.5" customHeight="1" x14ac:dyDescent="0.25">
      <c r="A344" s="32"/>
      <c r="B344" s="32"/>
      <c r="C344" s="32"/>
      <c r="D344" s="32"/>
      <c r="E344" s="32"/>
      <c r="F344" s="32"/>
      <c r="G344" s="32"/>
      <c r="H344" s="188"/>
      <c r="I344" s="187"/>
      <c r="J344" s="30"/>
      <c r="K344" s="23"/>
      <c r="L344" s="23"/>
      <c r="M344" s="24"/>
      <c r="P344" s="85"/>
      <c r="Q344" s="85"/>
      <c r="R344" s="85"/>
      <c r="S344" s="85"/>
      <c r="T344" s="85"/>
      <c r="U344" s="85"/>
      <c r="V344" s="85"/>
      <c r="W344" s="85"/>
      <c r="X344" s="85"/>
      <c r="Z344" s="31"/>
    </row>
    <row r="345" spans="1:26" x14ac:dyDescent="0.25">
      <c r="A345" s="15" t="str">
        <f>IF(E345="","",IF(E345="2-ΒΟΥΤΕΝΙΟ","G","R"))</f>
        <v/>
      </c>
      <c r="B345" s="167" t="s">
        <v>58</v>
      </c>
      <c r="C345" s="167"/>
      <c r="D345" s="167"/>
      <c r="E345" s="164"/>
      <c r="F345" s="164"/>
      <c r="G345" s="164"/>
      <c r="H345" s="186"/>
      <c r="I345" s="187"/>
      <c r="J345" s="30"/>
      <c r="K345" s="23"/>
      <c r="L345" s="23"/>
      <c r="M345" s="24"/>
      <c r="P345" s="85"/>
      <c r="Q345" s="85"/>
      <c r="R345" s="85"/>
      <c r="S345" s="85"/>
      <c r="T345" s="85"/>
      <c r="U345" s="85"/>
      <c r="V345" s="85"/>
      <c r="W345" s="85"/>
      <c r="X345" s="85"/>
      <c r="Z345" s="31"/>
    </row>
    <row r="346" spans="1:26" x14ac:dyDescent="0.25">
      <c r="A346" s="32"/>
      <c r="B346" s="168"/>
      <c r="C346" s="168"/>
      <c r="D346" s="168"/>
      <c r="E346" s="165"/>
      <c r="F346" s="165"/>
      <c r="G346" s="165"/>
      <c r="H346" s="186"/>
      <c r="I346" s="187"/>
      <c r="J346" s="30"/>
      <c r="K346" s="23"/>
      <c r="L346" s="23"/>
      <c r="M346" s="24"/>
      <c r="P346" s="192" t="s">
        <v>253</v>
      </c>
      <c r="Q346" s="192"/>
      <c r="R346" s="192"/>
      <c r="S346" s="192"/>
      <c r="T346" s="192"/>
      <c r="U346" s="192"/>
      <c r="V346" s="192"/>
      <c r="W346" s="192"/>
      <c r="X346" s="192"/>
      <c r="Z346" s="31"/>
    </row>
    <row r="347" spans="1:26" x14ac:dyDescent="0.25">
      <c r="A347" s="32"/>
      <c r="B347" s="169"/>
      <c r="C347" s="169"/>
      <c r="D347" s="169"/>
      <c r="E347" s="166"/>
      <c r="F347" s="166"/>
      <c r="G347" s="166"/>
      <c r="H347" s="186"/>
      <c r="I347" s="187"/>
      <c r="J347" s="30"/>
      <c r="K347" s="23"/>
      <c r="L347" s="23"/>
      <c r="M347" s="24"/>
      <c r="P347" s="192"/>
      <c r="Q347" s="192"/>
      <c r="R347" s="192"/>
      <c r="S347" s="192"/>
      <c r="T347" s="192"/>
      <c r="U347" s="192"/>
      <c r="V347" s="192"/>
      <c r="W347" s="192"/>
      <c r="X347" s="192"/>
      <c r="Z347" s="31"/>
    </row>
    <row r="348" spans="1:26" ht="4.5" customHeight="1" x14ac:dyDescent="0.25">
      <c r="A348" s="32"/>
      <c r="B348" s="32"/>
      <c r="C348" s="32"/>
      <c r="D348" s="32"/>
      <c r="E348" s="32"/>
      <c r="F348" s="32"/>
      <c r="G348" s="32"/>
      <c r="H348" s="188"/>
      <c r="I348" s="187"/>
      <c r="J348" s="30"/>
      <c r="K348" s="23"/>
      <c r="L348" s="23"/>
      <c r="M348" s="24"/>
      <c r="P348" s="192"/>
      <c r="Q348" s="192"/>
      <c r="R348" s="192"/>
      <c r="S348" s="192"/>
      <c r="T348" s="192"/>
      <c r="U348" s="192"/>
      <c r="V348" s="192"/>
      <c r="W348" s="192"/>
      <c r="X348" s="192"/>
      <c r="Z348" s="31"/>
    </row>
    <row r="349" spans="1:26" x14ac:dyDescent="0.25">
      <c r="A349" s="15" t="str">
        <f>IF(E349="","",IF(OR(E349="ΜΕΘΥΛΟ-ΠΡΟΠΕΝΙΟ",E349="2-ΜΕΘΥΛΟ-ΠΡΟΠΕΝΙΟ",E349="2-ΜΕΘΥΛΟ-1-ΠΡΟΠΕΝΙΟ",E349="ΜΕΘΥΛΟ-1-ΠΡΟΠΕΝΙΟ"),"G","R"))</f>
        <v/>
      </c>
      <c r="B349" s="167" t="s">
        <v>59</v>
      </c>
      <c r="C349" s="167"/>
      <c r="D349" s="167"/>
      <c r="E349" s="164"/>
      <c r="F349" s="164"/>
      <c r="G349" s="164"/>
      <c r="H349" s="186"/>
      <c r="I349" s="187"/>
      <c r="J349" s="30"/>
      <c r="K349" s="23"/>
      <c r="L349" s="23"/>
      <c r="M349" s="24"/>
      <c r="P349" s="192"/>
      <c r="Q349" s="192"/>
      <c r="R349" s="192"/>
      <c r="S349" s="192"/>
      <c r="T349" s="192"/>
      <c r="U349" s="192"/>
      <c r="V349" s="192"/>
      <c r="W349" s="192"/>
      <c r="X349" s="192"/>
      <c r="Z349" s="31"/>
    </row>
    <row r="350" spans="1:26" x14ac:dyDescent="0.25">
      <c r="A350" s="32"/>
      <c r="B350" s="168"/>
      <c r="C350" s="168"/>
      <c r="D350" s="168"/>
      <c r="E350" s="165"/>
      <c r="F350" s="165"/>
      <c r="G350" s="165"/>
      <c r="H350" s="186"/>
      <c r="I350" s="187"/>
      <c r="J350" s="30"/>
      <c r="K350" s="23"/>
      <c r="L350" s="23"/>
      <c r="M350" s="24"/>
      <c r="P350" s="192"/>
      <c r="Q350" s="192"/>
      <c r="R350" s="192"/>
      <c r="S350" s="192"/>
      <c r="T350" s="192"/>
      <c r="U350" s="192"/>
      <c r="V350" s="192"/>
      <c r="W350" s="192"/>
      <c r="X350" s="192"/>
      <c r="Z350" s="31"/>
    </row>
    <row r="351" spans="1:26" ht="14.15" customHeight="1" x14ac:dyDescent="0.25">
      <c r="A351" s="32"/>
      <c r="B351" s="168"/>
      <c r="C351" s="168"/>
      <c r="D351" s="168"/>
      <c r="E351" s="165"/>
      <c r="F351" s="165"/>
      <c r="G351" s="165"/>
      <c r="H351" s="186"/>
      <c r="I351" s="187"/>
      <c r="J351" s="30"/>
      <c r="K351" s="23"/>
      <c r="L351" s="23"/>
      <c r="M351" s="24"/>
      <c r="P351" s="192"/>
      <c r="Q351" s="192"/>
      <c r="R351" s="192"/>
      <c r="S351" s="192"/>
      <c r="T351" s="192"/>
      <c r="U351" s="192"/>
      <c r="V351" s="192"/>
      <c r="W351" s="192"/>
      <c r="X351" s="192"/>
      <c r="Z351" s="31"/>
    </row>
    <row r="352" spans="1:26" ht="14.15" customHeight="1" x14ac:dyDescent="0.25">
      <c r="A352" s="32"/>
      <c r="B352" s="169"/>
      <c r="C352" s="169"/>
      <c r="D352" s="169"/>
      <c r="E352" s="166"/>
      <c r="F352" s="166"/>
      <c r="G352" s="166"/>
      <c r="H352" s="186"/>
      <c r="I352" s="187"/>
      <c r="J352" s="30"/>
      <c r="K352" s="23"/>
      <c r="L352" s="23"/>
      <c r="M352" s="24"/>
      <c r="P352" s="192"/>
      <c r="Q352" s="192"/>
      <c r="R352" s="192"/>
      <c r="S352" s="192"/>
      <c r="T352" s="192"/>
      <c r="U352" s="192"/>
      <c r="V352" s="192"/>
      <c r="W352" s="192"/>
      <c r="X352" s="192"/>
      <c r="Z352" s="31"/>
    </row>
    <row r="353" spans="1:26" ht="6" customHeight="1" x14ac:dyDescent="0.25">
      <c r="A353" s="32"/>
      <c r="B353" s="32"/>
      <c r="C353" s="32"/>
      <c r="D353" s="32"/>
      <c r="E353" s="32"/>
      <c r="F353" s="32"/>
      <c r="G353" s="32"/>
      <c r="H353" s="188"/>
      <c r="I353" s="187"/>
      <c r="J353" s="30"/>
      <c r="K353" s="23"/>
      <c r="L353" s="23"/>
      <c r="M353" s="24"/>
      <c r="P353" s="192"/>
      <c r="Q353" s="192"/>
      <c r="R353" s="192"/>
      <c r="S353" s="192"/>
      <c r="T353" s="192"/>
      <c r="U353" s="192"/>
      <c r="V353" s="192"/>
      <c r="W353" s="192"/>
      <c r="X353" s="192"/>
      <c r="Z353" s="31"/>
    </row>
    <row r="354" spans="1:26" ht="12.75" customHeight="1" x14ac:dyDescent="0.25">
      <c r="A354" s="15" t="str">
        <f>IF(E354="","",IF(OR(E354="ΜΕΘΥΛΟ-ΠΡΟΠΕΝΙΟ",E354="2-ΜΕΘΥΛΟ-ΠΡΟΠΕΝΙΟ",E354="2-ΜΕΘΥΛΟ-1-ΠΡΟΠΕΝΙΟ",E354="ΜΕΘΥΛΟ-1-ΠΡΟΠΕΝΙΟ"),"G","R"))</f>
        <v/>
      </c>
      <c r="B354" s="167" t="s">
        <v>60</v>
      </c>
      <c r="C354" s="167"/>
      <c r="D354" s="167"/>
      <c r="E354" s="164"/>
      <c r="F354" s="164"/>
      <c r="G354" s="164"/>
      <c r="H354" s="186"/>
      <c r="I354" s="187"/>
      <c r="J354" s="30"/>
      <c r="K354" s="170" t="str">
        <f>IF(L354="","",IF(L354=35,O5,O9))</f>
        <v/>
      </c>
      <c r="L354" s="173" t="str">
        <f>IF(OR(A332="",A335="",A339="",A342="",A345="",A349="",A354=""),"",SUM(B357:H357))</f>
        <v/>
      </c>
      <c r="M354" s="24"/>
      <c r="O354" s="122">
        <v>35</v>
      </c>
      <c r="P354" s="192"/>
      <c r="Q354" s="192"/>
      <c r="R354" s="192"/>
      <c r="S354" s="192"/>
      <c r="T354" s="192"/>
      <c r="U354" s="192"/>
      <c r="V354" s="192"/>
      <c r="W354" s="192"/>
      <c r="X354" s="192"/>
      <c r="Z354" s="31"/>
    </row>
    <row r="355" spans="1:26" ht="12.75" customHeight="1" x14ac:dyDescent="0.25">
      <c r="A355" s="32"/>
      <c r="B355" s="168"/>
      <c r="C355" s="168"/>
      <c r="D355" s="168"/>
      <c r="E355" s="165"/>
      <c r="F355" s="165"/>
      <c r="G355" s="165"/>
      <c r="H355" s="186"/>
      <c r="I355" s="187"/>
      <c r="J355" s="30"/>
      <c r="K355" s="171"/>
      <c r="L355" s="174"/>
      <c r="M355" s="24"/>
      <c r="O355" s="122"/>
      <c r="U355" s="191" t="s">
        <v>0</v>
      </c>
      <c r="V355" s="191"/>
      <c r="Z355" s="31"/>
    </row>
    <row r="356" spans="1:26" ht="14.15" customHeight="1" x14ac:dyDescent="0.25">
      <c r="A356" s="32"/>
      <c r="B356" s="169"/>
      <c r="C356" s="169"/>
      <c r="D356" s="169"/>
      <c r="E356" s="166"/>
      <c r="F356" s="166"/>
      <c r="G356" s="166"/>
      <c r="H356" s="189"/>
      <c r="I356" s="190"/>
      <c r="J356" s="30"/>
      <c r="K356" s="172"/>
      <c r="L356" s="175"/>
      <c r="M356" s="24"/>
      <c r="O356" s="122"/>
      <c r="P356" s="85" t="s">
        <v>1</v>
      </c>
      <c r="Q356" s="85"/>
      <c r="R356" s="85"/>
      <c r="S356" s="85"/>
      <c r="T356" s="85"/>
      <c r="U356" s="85"/>
      <c r="V356" s="85"/>
      <c r="W356" s="85"/>
      <c r="X356" s="85"/>
      <c r="Z356" s="31"/>
    </row>
    <row r="357" spans="1:26" ht="14.15" customHeight="1" x14ac:dyDescent="0.25">
      <c r="A357" s="21"/>
      <c r="B357" s="16" t="str">
        <f>IF(A332&lt;&gt;"G","",5)</f>
        <v/>
      </c>
      <c r="C357" s="16" t="str">
        <f>IF(A335&lt;&gt;"G","",5)</f>
        <v/>
      </c>
      <c r="D357" s="16" t="str">
        <f>IF(A339&lt;&gt;"G","",5)</f>
        <v/>
      </c>
      <c r="E357" s="16" t="str">
        <f>IF(A342&lt;&gt;"G","",5)</f>
        <v/>
      </c>
      <c r="F357" s="16" t="str">
        <f>IF(A345&lt;&gt;"G","",5)</f>
        <v/>
      </c>
      <c r="G357" s="16" t="str">
        <f>IF(A349&lt;&gt;"G","",5)</f>
        <v/>
      </c>
      <c r="H357" s="16" t="str">
        <f>IF(A354&lt;&gt;"G","",5)</f>
        <v/>
      </c>
      <c r="I357" s="21"/>
      <c r="J357" s="22"/>
      <c r="K357" s="23"/>
      <c r="L357" s="23"/>
      <c r="M357" s="24"/>
      <c r="P357" s="85"/>
      <c r="Q357" s="85"/>
      <c r="R357" s="85"/>
      <c r="S357" s="85"/>
      <c r="T357" s="85"/>
      <c r="U357" s="85"/>
      <c r="V357" s="85"/>
      <c r="W357" s="85"/>
      <c r="X357" s="85"/>
      <c r="Z357" s="31"/>
    </row>
    <row r="358" spans="1:26" ht="14.15" customHeight="1" x14ac:dyDescent="0.25">
      <c r="A358" s="27"/>
      <c r="B358" s="27"/>
      <c r="C358" s="27"/>
      <c r="D358" s="27"/>
      <c r="E358" s="27"/>
      <c r="F358" s="27"/>
      <c r="G358" s="27"/>
      <c r="H358" s="27"/>
      <c r="I358" s="27"/>
      <c r="J358" s="27"/>
      <c r="K358" s="23"/>
      <c r="L358" s="23"/>
      <c r="M358" s="24"/>
      <c r="P358" s="85"/>
      <c r="Q358" s="85"/>
      <c r="R358" s="85"/>
      <c r="S358" s="85"/>
      <c r="T358" s="85"/>
      <c r="U358" s="85"/>
      <c r="V358" s="85"/>
      <c r="W358" s="85"/>
      <c r="X358" s="85"/>
      <c r="Z358" s="31"/>
    </row>
    <row r="359" spans="1:26" ht="14.15" customHeight="1" x14ac:dyDescent="0.25">
      <c r="A359" s="25"/>
      <c r="B359" s="25"/>
      <c r="C359" s="25"/>
      <c r="D359" s="25"/>
      <c r="E359" s="25"/>
      <c r="F359" s="25"/>
      <c r="G359" s="25"/>
      <c r="H359" s="25"/>
      <c r="I359" s="25"/>
      <c r="J359" s="26"/>
      <c r="K359" s="23"/>
      <c r="L359" s="23"/>
      <c r="M359" s="24"/>
      <c r="P359" s="85"/>
      <c r="Q359" s="85"/>
      <c r="R359" s="85"/>
      <c r="S359" s="85"/>
      <c r="T359" s="85"/>
      <c r="U359" s="85"/>
      <c r="V359" s="85"/>
      <c r="W359" s="85"/>
      <c r="X359" s="85"/>
      <c r="Z359" s="31"/>
    </row>
    <row r="360" spans="1:26" ht="14.15" customHeight="1" x14ac:dyDescent="0.25">
      <c r="A360" s="32"/>
      <c r="B360" s="100" t="s">
        <v>61</v>
      </c>
      <c r="C360" s="101"/>
      <c r="D360" s="101"/>
      <c r="E360" s="101"/>
      <c r="F360" s="101"/>
      <c r="G360" s="101"/>
      <c r="H360" s="101"/>
      <c r="I360" s="102"/>
      <c r="J360" s="30"/>
      <c r="K360" s="23"/>
      <c r="L360" s="23"/>
      <c r="M360" s="24"/>
      <c r="P360" s="85"/>
      <c r="Q360" s="85"/>
      <c r="R360" s="85"/>
      <c r="S360" s="85"/>
      <c r="T360" s="85"/>
      <c r="U360" s="85"/>
      <c r="V360" s="85"/>
      <c r="W360" s="85"/>
      <c r="X360" s="85"/>
      <c r="Z360" s="31"/>
    </row>
    <row r="361" spans="1:26" ht="14.15" customHeight="1" x14ac:dyDescent="0.25">
      <c r="A361" s="32"/>
      <c r="B361" s="103"/>
      <c r="C361" s="104"/>
      <c r="D361" s="104"/>
      <c r="E361" s="104"/>
      <c r="F361" s="104"/>
      <c r="G361" s="104"/>
      <c r="H361" s="104"/>
      <c r="I361" s="105"/>
      <c r="J361" s="30"/>
      <c r="K361" s="23"/>
      <c r="L361" s="23"/>
      <c r="M361" s="24"/>
      <c r="P361" s="85"/>
      <c r="Q361" s="85"/>
      <c r="R361" s="85"/>
      <c r="S361" s="85"/>
      <c r="T361" s="85"/>
      <c r="U361" s="85"/>
      <c r="V361" s="85"/>
      <c r="W361" s="85"/>
      <c r="X361" s="85"/>
      <c r="Z361" s="31"/>
    </row>
    <row r="362" spans="1:26" ht="14.15" customHeight="1" x14ac:dyDescent="0.25">
      <c r="A362" s="32"/>
      <c r="B362" s="103"/>
      <c r="C362" s="104"/>
      <c r="D362" s="104"/>
      <c r="E362" s="104"/>
      <c r="F362" s="104"/>
      <c r="G362" s="104"/>
      <c r="H362" s="104"/>
      <c r="I362" s="105"/>
      <c r="J362" s="30"/>
      <c r="K362" s="23"/>
      <c r="L362" s="23"/>
      <c r="M362" s="24"/>
      <c r="P362" s="85"/>
      <c r="Q362" s="85"/>
      <c r="R362" s="85"/>
      <c r="S362" s="85"/>
      <c r="T362" s="85"/>
      <c r="U362" s="85"/>
      <c r="V362" s="85"/>
      <c r="W362" s="85"/>
      <c r="X362" s="85"/>
      <c r="Z362" s="31"/>
    </row>
    <row r="363" spans="1:26" ht="14.15" customHeight="1" x14ac:dyDescent="0.25">
      <c r="A363" s="32"/>
      <c r="B363" s="103"/>
      <c r="C363" s="104"/>
      <c r="D363" s="104"/>
      <c r="E363" s="104"/>
      <c r="F363" s="104"/>
      <c r="G363" s="104"/>
      <c r="H363" s="104"/>
      <c r="I363" s="105"/>
      <c r="J363" s="30"/>
      <c r="K363" s="23"/>
      <c r="L363" s="23"/>
      <c r="M363" s="24"/>
      <c r="P363" s="85"/>
      <c r="Q363" s="85"/>
      <c r="R363" s="85"/>
      <c r="S363" s="85"/>
      <c r="T363" s="85"/>
      <c r="U363" s="85"/>
      <c r="V363" s="85"/>
      <c r="W363" s="85"/>
      <c r="X363" s="85"/>
      <c r="Z363" s="31"/>
    </row>
    <row r="364" spans="1:26" ht="14.15" customHeight="1" x14ac:dyDescent="0.25">
      <c r="A364" s="32"/>
      <c r="B364" s="103"/>
      <c r="C364" s="104"/>
      <c r="D364" s="104"/>
      <c r="E364" s="104"/>
      <c r="F364" s="104"/>
      <c r="G364" s="104"/>
      <c r="H364" s="104"/>
      <c r="I364" s="105"/>
      <c r="J364" s="30"/>
      <c r="K364" s="23"/>
      <c r="L364" s="23"/>
      <c r="M364" s="24"/>
      <c r="P364" s="85"/>
      <c r="Q364" s="85"/>
      <c r="R364" s="85"/>
      <c r="S364" s="85"/>
      <c r="T364" s="85"/>
      <c r="U364" s="85"/>
      <c r="V364" s="85"/>
      <c r="W364" s="85"/>
      <c r="X364" s="85"/>
      <c r="Z364" s="31"/>
    </row>
    <row r="365" spans="1:26" ht="13.15" customHeight="1" x14ac:dyDescent="0.25">
      <c r="A365" s="32"/>
      <c r="B365" s="106"/>
      <c r="C365" s="107"/>
      <c r="D365" s="107"/>
      <c r="E365" s="107"/>
      <c r="F365" s="107"/>
      <c r="G365" s="107"/>
      <c r="H365" s="107"/>
      <c r="I365" s="108"/>
      <c r="J365" s="30"/>
      <c r="K365" s="23"/>
      <c r="L365" s="23"/>
      <c r="M365" s="24"/>
      <c r="P365" s="85" t="s">
        <v>239</v>
      </c>
      <c r="Q365" s="85"/>
      <c r="R365" s="85"/>
      <c r="S365" s="85"/>
      <c r="T365" s="85"/>
      <c r="U365" s="85"/>
      <c r="V365" s="85"/>
      <c r="W365" s="85"/>
      <c r="X365" s="85"/>
      <c r="Z365" s="31"/>
    </row>
    <row r="366" spans="1:26" ht="6" customHeight="1" x14ac:dyDescent="0.25">
      <c r="A366" s="32"/>
      <c r="B366" s="32"/>
      <c r="C366" s="32"/>
      <c r="D366" s="32"/>
      <c r="E366" s="32"/>
      <c r="F366" s="32"/>
      <c r="G366" s="32"/>
      <c r="H366" s="32"/>
      <c r="I366" s="32"/>
      <c r="J366" s="30"/>
      <c r="K366" s="23"/>
      <c r="L366" s="23"/>
      <c r="M366" s="24"/>
      <c r="P366" s="85"/>
      <c r="Q366" s="85"/>
      <c r="R366" s="85"/>
      <c r="S366" s="85"/>
      <c r="T366" s="85"/>
      <c r="U366" s="85"/>
      <c r="V366" s="85"/>
      <c r="W366" s="85"/>
      <c r="X366" s="85"/>
      <c r="Z366" s="31"/>
    </row>
    <row r="367" spans="1:26" ht="14" x14ac:dyDescent="0.25">
      <c r="A367" s="15" t="str">
        <f>IF(AND(G367="",G368="",G369=""),"",IF(AND(G367="",G368="Σ",G369=""),"G","R"))</f>
        <v/>
      </c>
      <c r="B367" s="82" t="s">
        <v>62</v>
      </c>
      <c r="C367" s="82"/>
      <c r="D367" s="82"/>
      <c r="E367" s="99" t="s">
        <v>142</v>
      </c>
      <c r="F367" s="99"/>
      <c r="G367" s="71"/>
      <c r="H367" s="184" t="str">
        <f>IF(L389="","",IF(L389=30,"Συγχαρητήρια! Δημιουργείς όλο και θετικότερες εντυπώσεις…",IF(L389=25,"Αστόχησες σε ένα από τα 6 ζητήματα της άσκησης.",IF(L389=20,"Ήσουν δυο φορές απρόσεκτος.","Διάβασε προσεκτικότερα τη θεωρία."))))</f>
        <v/>
      </c>
      <c r="I367" s="185"/>
      <c r="J367" s="30"/>
      <c r="K367" s="23"/>
      <c r="L367" s="23"/>
      <c r="M367" s="24"/>
      <c r="P367" s="85"/>
      <c r="Q367" s="85"/>
      <c r="R367" s="85"/>
      <c r="S367" s="85"/>
      <c r="T367" s="85"/>
      <c r="U367" s="85"/>
      <c r="V367" s="85"/>
      <c r="W367" s="85"/>
      <c r="X367" s="85"/>
      <c r="Z367" s="31"/>
    </row>
    <row r="368" spans="1:26" ht="14" x14ac:dyDescent="0.25">
      <c r="A368" s="32"/>
      <c r="B368" s="82"/>
      <c r="C368" s="82"/>
      <c r="D368" s="82"/>
      <c r="E368" s="99" t="s">
        <v>143</v>
      </c>
      <c r="F368" s="99"/>
      <c r="G368" s="71"/>
      <c r="H368" s="186"/>
      <c r="I368" s="187"/>
      <c r="J368" s="30"/>
      <c r="K368" s="23"/>
      <c r="L368" s="23"/>
      <c r="M368" s="24"/>
      <c r="P368" s="85"/>
      <c r="Q368" s="85"/>
      <c r="R368" s="85"/>
      <c r="S368" s="85"/>
      <c r="T368" s="85"/>
      <c r="U368" s="85"/>
      <c r="V368" s="85"/>
      <c r="W368" s="85"/>
      <c r="X368" s="85"/>
      <c r="Z368" s="31"/>
    </row>
    <row r="369" spans="1:26" ht="14" x14ac:dyDescent="0.25">
      <c r="A369" s="32"/>
      <c r="B369" s="82"/>
      <c r="C369" s="82"/>
      <c r="D369" s="82"/>
      <c r="E369" s="99" t="s">
        <v>144</v>
      </c>
      <c r="F369" s="99"/>
      <c r="G369" s="71"/>
      <c r="H369" s="186"/>
      <c r="I369" s="187"/>
      <c r="J369" s="30"/>
      <c r="K369" s="23"/>
      <c r="L369" s="23"/>
      <c r="M369" s="24"/>
      <c r="P369" s="85"/>
      <c r="Q369" s="85"/>
      <c r="R369" s="85"/>
      <c r="S369" s="85"/>
      <c r="T369" s="85"/>
      <c r="U369" s="85"/>
      <c r="V369" s="85"/>
      <c r="W369" s="85"/>
      <c r="X369" s="85"/>
      <c r="Z369" s="31"/>
    </row>
    <row r="370" spans="1:26" ht="4.5" customHeight="1" x14ac:dyDescent="0.25">
      <c r="A370" s="32"/>
      <c r="B370" s="32"/>
      <c r="C370" s="32"/>
      <c r="D370" s="32"/>
      <c r="E370" s="32"/>
      <c r="F370" s="32"/>
      <c r="G370" s="32"/>
      <c r="H370" s="188"/>
      <c r="I370" s="187"/>
      <c r="J370" s="30"/>
      <c r="K370" s="23"/>
      <c r="L370" s="23"/>
      <c r="M370" s="24"/>
      <c r="P370" s="85"/>
      <c r="Q370" s="85"/>
      <c r="R370" s="85"/>
      <c r="S370" s="85"/>
      <c r="T370" s="85"/>
      <c r="U370" s="85"/>
      <c r="V370" s="85"/>
      <c r="W370" s="85"/>
      <c r="X370" s="85"/>
      <c r="Z370" s="31"/>
    </row>
    <row r="371" spans="1:26" x14ac:dyDescent="0.25">
      <c r="A371" s="15" t="str">
        <f>IF(F371="","",IF(F371=4,"G","R"))</f>
        <v/>
      </c>
      <c r="B371" s="82" t="s">
        <v>63</v>
      </c>
      <c r="C371" s="82"/>
      <c r="D371" s="82"/>
      <c r="E371" s="82"/>
      <c r="F371" s="209"/>
      <c r="G371" s="209"/>
      <c r="H371" s="186"/>
      <c r="I371" s="187"/>
      <c r="J371" s="30"/>
      <c r="K371" s="23"/>
      <c r="L371" s="23"/>
      <c r="M371" s="24"/>
      <c r="P371" s="85"/>
      <c r="Q371" s="85"/>
      <c r="R371" s="85"/>
      <c r="S371" s="85"/>
      <c r="T371" s="85"/>
      <c r="U371" s="85"/>
      <c r="V371" s="85"/>
      <c r="W371" s="85"/>
      <c r="X371" s="85"/>
      <c r="Z371" s="31"/>
    </row>
    <row r="372" spans="1:26" ht="14.15" customHeight="1" x14ac:dyDescent="0.25">
      <c r="A372" s="32"/>
      <c r="B372" s="82"/>
      <c r="C372" s="82"/>
      <c r="D372" s="82"/>
      <c r="E372" s="82"/>
      <c r="F372" s="209"/>
      <c r="G372" s="209"/>
      <c r="H372" s="186"/>
      <c r="I372" s="187"/>
      <c r="J372" s="30"/>
      <c r="K372" s="23"/>
      <c r="L372" s="23"/>
      <c r="M372" s="24"/>
      <c r="P372" s="93" t="s">
        <v>3</v>
      </c>
      <c r="Q372" s="94"/>
      <c r="R372" s="94"/>
      <c r="S372" s="94"/>
      <c r="T372" s="94"/>
      <c r="Z372" s="31"/>
    </row>
    <row r="373" spans="1:26" ht="20.149999999999999" customHeight="1" x14ac:dyDescent="0.25">
      <c r="A373" s="32"/>
      <c r="B373" s="82"/>
      <c r="C373" s="82"/>
      <c r="D373" s="82"/>
      <c r="E373" s="82"/>
      <c r="F373" s="209"/>
      <c r="G373" s="209"/>
      <c r="H373" s="186"/>
      <c r="I373" s="187"/>
      <c r="J373" s="30"/>
      <c r="K373" s="23"/>
      <c r="L373" s="23"/>
      <c r="M373" s="24"/>
      <c r="P373" s="94"/>
      <c r="Q373" s="94"/>
      <c r="R373" s="94"/>
      <c r="S373" s="94"/>
      <c r="T373" s="94"/>
      <c r="Z373" s="31"/>
    </row>
    <row r="374" spans="1:26" ht="4.5" customHeight="1" x14ac:dyDescent="0.25">
      <c r="A374" s="32"/>
      <c r="B374" s="32"/>
      <c r="C374" s="32"/>
      <c r="D374" s="32"/>
      <c r="E374" s="32"/>
      <c r="F374" s="32"/>
      <c r="G374" s="32"/>
      <c r="H374" s="188"/>
      <c r="I374" s="187"/>
      <c r="J374" s="30"/>
      <c r="K374" s="23"/>
      <c r="L374" s="23"/>
      <c r="M374" s="24"/>
      <c r="P374" s="85" t="s">
        <v>267</v>
      </c>
      <c r="Q374" s="85"/>
      <c r="R374" s="85"/>
      <c r="S374" s="85"/>
      <c r="T374" s="85"/>
      <c r="U374" s="85"/>
      <c r="V374" s="85"/>
      <c r="W374" s="85"/>
      <c r="X374" s="85"/>
      <c r="Z374" s="31"/>
    </row>
    <row r="375" spans="1:26" ht="20.149999999999999" customHeight="1" x14ac:dyDescent="0.25">
      <c r="A375" s="15" t="str">
        <f>IF(F375="","",IF(F375=4,"G","R"))</f>
        <v/>
      </c>
      <c r="B375" s="82" t="s">
        <v>64</v>
      </c>
      <c r="C375" s="82"/>
      <c r="D375" s="82"/>
      <c r="E375" s="82"/>
      <c r="F375" s="209"/>
      <c r="G375" s="209"/>
      <c r="H375" s="186"/>
      <c r="I375" s="187"/>
      <c r="J375" s="30"/>
      <c r="K375" s="23"/>
      <c r="L375" s="23"/>
      <c r="M375" s="24"/>
      <c r="P375" s="85"/>
      <c r="Q375" s="85"/>
      <c r="R375" s="85"/>
      <c r="S375" s="85"/>
      <c r="T375" s="85"/>
      <c r="U375" s="85"/>
      <c r="V375" s="85"/>
      <c r="W375" s="85"/>
      <c r="X375" s="85"/>
      <c r="Z375" s="31"/>
    </row>
    <row r="376" spans="1:26" x14ac:dyDescent="0.25">
      <c r="A376" s="32"/>
      <c r="B376" s="82"/>
      <c r="C376" s="82"/>
      <c r="D376" s="82"/>
      <c r="E376" s="82"/>
      <c r="F376" s="209"/>
      <c r="G376" s="209"/>
      <c r="H376" s="186"/>
      <c r="I376" s="187"/>
      <c r="J376" s="30"/>
      <c r="K376" s="23"/>
      <c r="L376" s="23"/>
      <c r="M376" s="24"/>
      <c r="P376" s="85" t="s">
        <v>4</v>
      </c>
      <c r="Q376" s="85"/>
      <c r="R376" s="85"/>
      <c r="S376" s="85"/>
      <c r="T376" s="85"/>
      <c r="U376" s="85"/>
      <c r="V376" s="85"/>
      <c r="W376" s="85"/>
      <c r="X376" s="85"/>
      <c r="Z376" s="31"/>
    </row>
    <row r="377" spans="1:26" x14ac:dyDescent="0.25">
      <c r="A377" s="32"/>
      <c r="B377" s="82"/>
      <c r="C377" s="82"/>
      <c r="D377" s="82"/>
      <c r="E377" s="82"/>
      <c r="F377" s="209"/>
      <c r="G377" s="209"/>
      <c r="H377" s="186"/>
      <c r="I377" s="187"/>
      <c r="J377" s="30"/>
      <c r="K377" s="23"/>
      <c r="L377" s="23"/>
      <c r="M377" s="24"/>
      <c r="P377" s="85"/>
      <c r="Q377" s="85"/>
      <c r="R377" s="85"/>
      <c r="S377" s="85"/>
      <c r="T377" s="85"/>
      <c r="U377" s="85"/>
      <c r="V377" s="85"/>
      <c r="W377" s="85"/>
      <c r="X377" s="85"/>
      <c r="Z377" s="31"/>
    </row>
    <row r="378" spans="1:26" ht="4.5" customHeight="1" x14ac:dyDescent="0.25">
      <c r="A378" s="32"/>
      <c r="B378" s="32"/>
      <c r="C378" s="32"/>
      <c r="D378" s="32"/>
      <c r="E378" s="32"/>
      <c r="F378" s="32"/>
      <c r="G378" s="32"/>
      <c r="H378" s="188"/>
      <c r="I378" s="187"/>
      <c r="J378" s="30"/>
      <c r="K378" s="23"/>
      <c r="L378" s="23"/>
      <c r="M378" s="24"/>
      <c r="P378" s="85"/>
      <c r="Q378" s="85"/>
      <c r="R378" s="85"/>
      <c r="S378" s="85"/>
      <c r="T378" s="85"/>
      <c r="U378" s="85"/>
      <c r="V378" s="85"/>
      <c r="W378" s="85"/>
      <c r="X378" s="85"/>
      <c r="Z378" s="31"/>
    </row>
    <row r="379" spans="1:26" ht="15" customHeight="1" x14ac:dyDescent="0.25">
      <c r="A379" s="15" t="str">
        <f>IF(AND(F379="",F380="",F381=""),"",IF(AND(F379="",F380="",F381="Σ"),"G","R"))</f>
        <v/>
      </c>
      <c r="B379" s="82" t="s">
        <v>65</v>
      </c>
      <c r="C379" s="82"/>
      <c r="D379" s="82"/>
      <c r="E379" s="58" t="s">
        <v>103</v>
      </c>
      <c r="F379" s="200"/>
      <c r="G379" s="200"/>
      <c r="H379" s="186"/>
      <c r="I379" s="187"/>
      <c r="J379" s="30"/>
      <c r="K379" s="23"/>
      <c r="L379" s="23"/>
      <c r="M379" s="24"/>
      <c r="P379" s="91" t="s">
        <v>5</v>
      </c>
      <c r="Q379" s="92"/>
      <c r="R379" s="92"/>
      <c r="S379" s="92"/>
      <c r="T379" s="92"/>
      <c r="U379" s="92"/>
      <c r="V379" s="92"/>
      <c r="W379" s="92"/>
      <c r="X379" s="92"/>
      <c r="Z379" s="31"/>
    </row>
    <row r="380" spans="1:26" ht="14" x14ac:dyDescent="0.25">
      <c r="A380" s="32"/>
      <c r="B380" s="82"/>
      <c r="C380" s="82"/>
      <c r="D380" s="82"/>
      <c r="E380" s="58" t="s">
        <v>104</v>
      </c>
      <c r="F380" s="200"/>
      <c r="G380" s="200"/>
      <c r="H380" s="186"/>
      <c r="I380" s="187"/>
      <c r="J380" s="30"/>
      <c r="K380" s="23"/>
      <c r="L380" s="23"/>
      <c r="M380" s="24"/>
      <c r="P380" s="92"/>
      <c r="Q380" s="92"/>
      <c r="R380" s="92"/>
      <c r="S380" s="92"/>
      <c r="T380" s="92"/>
      <c r="U380" s="92"/>
      <c r="V380" s="92"/>
      <c r="W380" s="92"/>
      <c r="X380" s="92"/>
      <c r="Z380" s="31"/>
    </row>
    <row r="381" spans="1:26" ht="14" x14ac:dyDescent="0.25">
      <c r="A381" s="32"/>
      <c r="B381" s="82"/>
      <c r="C381" s="82"/>
      <c r="D381" s="82"/>
      <c r="E381" s="58" t="s">
        <v>97</v>
      </c>
      <c r="F381" s="200"/>
      <c r="G381" s="200"/>
      <c r="H381" s="186"/>
      <c r="I381" s="187"/>
      <c r="J381" s="30"/>
      <c r="K381" s="23"/>
      <c r="L381" s="23"/>
      <c r="M381" s="24"/>
      <c r="P381" s="92"/>
      <c r="Q381" s="92"/>
      <c r="R381" s="92"/>
      <c r="S381" s="92"/>
      <c r="T381" s="92"/>
      <c r="U381" s="92"/>
      <c r="V381" s="92"/>
      <c r="W381" s="92"/>
      <c r="X381" s="92"/>
      <c r="Z381" s="31"/>
    </row>
    <row r="382" spans="1:26" ht="4.5" customHeight="1" x14ac:dyDescent="0.25">
      <c r="A382" s="32"/>
      <c r="B382" s="32"/>
      <c r="C382" s="32"/>
      <c r="D382" s="32"/>
      <c r="E382" s="32"/>
      <c r="F382" s="32"/>
      <c r="G382" s="32"/>
      <c r="H382" s="188"/>
      <c r="I382" s="187"/>
      <c r="J382" s="30"/>
      <c r="K382" s="23"/>
      <c r="L382" s="23"/>
      <c r="M382" s="24"/>
      <c r="P382" s="85" t="s">
        <v>6</v>
      </c>
      <c r="Q382" s="85"/>
      <c r="R382" s="85"/>
      <c r="S382" s="85"/>
      <c r="T382" s="85"/>
      <c r="U382" s="85"/>
      <c r="V382" s="85"/>
      <c r="W382" s="85"/>
      <c r="X382" s="85"/>
      <c r="Z382" s="31"/>
    </row>
    <row r="383" spans="1:26" x14ac:dyDescent="0.25">
      <c r="A383" s="15" t="str">
        <f>IF(E383="","",IF(OR(E383="ΜΕΘΥΛΟ-2-ΠΡΟΠΑΝΟΛΗ",E383="2-ΜΕΘΥΛΟ-2-ΠΡΟΠΑΝΟΛΗ",E383="ΤΡΙΤΟΤΑΓΗΣ ΒΟΥΤΥΛΙΚΗ ΑΛΚΟΟΛΗ"),"G","R"))</f>
        <v/>
      </c>
      <c r="B383" s="82" t="s">
        <v>235</v>
      </c>
      <c r="C383" s="82"/>
      <c r="D383" s="82"/>
      <c r="E383" s="319"/>
      <c r="F383" s="319"/>
      <c r="G383" s="319"/>
      <c r="H383" s="186"/>
      <c r="I383" s="187"/>
      <c r="J383" s="30"/>
      <c r="K383" s="23"/>
      <c r="L383" s="23"/>
      <c r="M383" s="24"/>
      <c r="P383" s="85"/>
      <c r="Q383" s="85"/>
      <c r="R383" s="85"/>
      <c r="S383" s="85"/>
      <c r="T383" s="85"/>
      <c r="U383" s="85"/>
      <c r="V383" s="85"/>
      <c r="W383" s="85"/>
      <c r="X383" s="85"/>
      <c r="Z383" s="31"/>
    </row>
    <row r="384" spans="1:26" x14ac:dyDescent="0.25">
      <c r="A384" s="32"/>
      <c r="B384" s="82"/>
      <c r="C384" s="82"/>
      <c r="D384" s="82"/>
      <c r="E384" s="319"/>
      <c r="F384" s="319"/>
      <c r="G384" s="319"/>
      <c r="H384" s="186"/>
      <c r="I384" s="187"/>
      <c r="J384" s="30"/>
      <c r="K384" s="23"/>
      <c r="L384" s="23"/>
      <c r="M384" s="24"/>
      <c r="P384" s="85"/>
      <c r="Q384" s="85"/>
      <c r="R384" s="85"/>
      <c r="S384" s="85"/>
      <c r="T384" s="85"/>
      <c r="U384" s="85"/>
      <c r="V384" s="85"/>
      <c r="W384" s="85"/>
      <c r="X384" s="85"/>
      <c r="Z384" s="31"/>
    </row>
    <row r="385" spans="1:26" x14ac:dyDescent="0.25">
      <c r="A385" s="32"/>
      <c r="B385" s="82"/>
      <c r="C385" s="82"/>
      <c r="D385" s="82"/>
      <c r="E385" s="319"/>
      <c r="F385" s="319"/>
      <c r="G385" s="319"/>
      <c r="H385" s="186"/>
      <c r="I385" s="187"/>
      <c r="J385" s="30"/>
      <c r="K385" s="23"/>
      <c r="L385" s="23"/>
      <c r="M385" s="24"/>
      <c r="P385" s="96" t="s">
        <v>7</v>
      </c>
      <c r="Q385" s="97"/>
      <c r="R385" s="97"/>
      <c r="S385" s="97"/>
      <c r="T385" s="97"/>
      <c r="U385" s="97"/>
      <c r="V385" s="97"/>
      <c r="W385" s="97"/>
      <c r="X385" s="97"/>
      <c r="Z385" s="31"/>
    </row>
    <row r="386" spans="1:26" x14ac:dyDescent="0.25">
      <c r="A386" s="32"/>
      <c r="B386" s="82"/>
      <c r="C386" s="82"/>
      <c r="D386" s="82"/>
      <c r="E386" s="319"/>
      <c r="F386" s="319"/>
      <c r="G386" s="319"/>
      <c r="H386" s="186"/>
      <c r="I386" s="187"/>
      <c r="J386" s="30"/>
      <c r="K386" s="23"/>
      <c r="L386" s="23"/>
      <c r="M386" s="24"/>
      <c r="P386" s="97"/>
      <c r="Q386" s="97"/>
      <c r="R386" s="97"/>
      <c r="S386" s="97"/>
      <c r="T386" s="97"/>
      <c r="U386" s="97"/>
      <c r="V386" s="97"/>
      <c r="W386" s="97"/>
      <c r="X386" s="97"/>
      <c r="Z386" s="31"/>
    </row>
    <row r="387" spans="1:26" ht="4.5" customHeight="1" x14ac:dyDescent="0.25">
      <c r="A387" s="32"/>
      <c r="B387" s="32"/>
      <c r="C387" s="32"/>
      <c r="D387" s="32"/>
      <c r="E387" s="32"/>
      <c r="F387" s="32"/>
      <c r="G387" s="32"/>
      <c r="H387" s="188"/>
      <c r="I387" s="187"/>
      <c r="J387" s="30"/>
      <c r="K387" s="23"/>
      <c r="L387" s="23"/>
      <c r="M387" s="24"/>
      <c r="P387" s="97"/>
      <c r="Q387" s="97"/>
      <c r="R387" s="97"/>
      <c r="S387" s="97"/>
      <c r="T387" s="97"/>
      <c r="U387" s="97"/>
      <c r="V387" s="97"/>
      <c r="W387" s="97"/>
      <c r="X387" s="97"/>
      <c r="Z387" s="31"/>
    </row>
    <row r="388" spans="1:26" ht="13.9" customHeight="1" x14ac:dyDescent="0.25">
      <c r="A388" s="15" t="str">
        <f>IF(E388="","",IF(OR(E388="ΜΕΘΥΛΟ-1-ΠΡΟΠΑΝΟΛΗ",E388="2-ΜΕΘΥΛΟ-1-ΠΡΟΠΑΝΟΛΗ",E388="ΙΣΟΒΟΥΤΑΝΟΛΗ",E388="ΙΣΟΒΟΥΤΥΛΙΚΗ ΑΛΚΟΟΛΗ"),"G","R"))</f>
        <v/>
      </c>
      <c r="B388" s="82" t="s">
        <v>210</v>
      </c>
      <c r="C388" s="82"/>
      <c r="D388" s="82"/>
      <c r="E388" s="319"/>
      <c r="F388" s="319"/>
      <c r="G388" s="319"/>
      <c r="H388" s="186"/>
      <c r="I388" s="187"/>
      <c r="J388" s="30"/>
      <c r="K388" s="23"/>
      <c r="L388" s="23"/>
      <c r="M388" s="24"/>
      <c r="P388" s="95" t="s">
        <v>8</v>
      </c>
      <c r="Q388" s="95"/>
      <c r="R388" s="95"/>
      <c r="S388" s="95"/>
      <c r="T388" s="95"/>
      <c r="U388" s="95"/>
      <c r="V388" s="95"/>
      <c r="W388" s="95"/>
      <c r="X388" s="95"/>
      <c r="Z388" s="31"/>
    </row>
    <row r="389" spans="1:26" ht="13.9" customHeight="1" x14ac:dyDescent="0.25">
      <c r="A389" s="32"/>
      <c r="B389" s="82"/>
      <c r="C389" s="82"/>
      <c r="D389" s="82"/>
      <c r="E389" s="319"/>
      <c r="F389" s="319"/>
      <c r="G389" s="319"/>
      <c r="H389" s="186"/>
      <c r="I389" s="187"/>
      <c r="J389" s="30"/>
      <c r="K389" s="170" t="str">
        <f>IF(L389="","",IF(L389=30,O5,O9))</f>
        <v/>
      </c>
      <c r="L389" s="173" t="str">
        <f>IF(OR(A367="",A371="",A375="",A379="",A383="",A388=""),"",SUM(B392:G392))</f>
        <v/>
      </c>
      <c r="M389" s="24"/>
      <c r="O389" s="122">
        <v>30</v>
      </c>
      <c r="P389" s="98" t="s">
        <v>240</v>
      </c>
      <c r="Q389" s="98"/>
      <c r="R389" s="98"/>
      <c r="S389" s="98"/>
      <c r="T389" s="98"/>
      <c r="U389" s="98"/>
      <c r="V389" s="98"/>
      <c r="W389" s="98"/>
      <c r="X389" s="98"/>
      <c r="Z389" s="31"/>
    </row>
    <row r="390" spans="1:26" ht="13.9" customHeight="1" x14ac:dyDescent="0.25">
      <c r="A390" s="32"/>
      <c r="B390" s="82"/>
      <c r="C390" s="82"/>
      <c r="D390" s="82"/>
      <c r="E390" s="319"/>
      <c r="F390" s="319"/>
      <c r="G390" s="319"/>
      <c r="H390" s="186"/>
      <c r="I390" s="187"/>
      <c r="J390" s="30"/>
      <c r="K390" s="171"/>
      <c r="L390" s="174"/>
      <c r="M390" s="24"/>
      <c r="O390" s="122"/>
      <c r="P390" s="98"/>
      <c r="Q390" s="98"/>
      <c r="R390" s="98"/>
      <c r="S390" s="98"/>
      <c r="T390" s="98"/>
      <c r="U390" s="98"/>
      <c r="V390" s="98"/>
      <c r="W390" s="98"/>
      <c r="X390" s="98"/>
      <c r="Z390" s="31"/>
    </row>
    <row r="391" spans="1:26" ht="13.9" customHeight="1" x14ac:dyDescent="0.25">
      <c r="A391" s="32"/>
      <c r="B391" s="82"/>
      <c r="C391" s="82"/>
      <c r="D391" s="82"/>
      <c r="E391" s="319"/>
      <c r="F391" s="319"/>
      <c r="G391" s="319"/>
      <c r="H391" s="189"/>
      <c r="I391" s="190"/>
      <c r="J391" s="30"/>
      <c r="K391" s="172"/>
      <c r="L391" s="175"/>
      <c r="M391" s="24"/>
      <c r="O391" s="122"/>
      <c r="P391" s="98"/>
      <c r="Q391" s="98"/>
      <c r="R391" s="98"/>
      <c r="S391" s="98"/>
      <c r="T391" s="98"/>
      <c r="U391" s="98"/>
      <c r="V391" s="98"/>
      <c r="W391" s="98"/>
      <c r="X391" s="98"/>
      <c r="Z391" s="31"/>
    </row>
    <row r="392" spans="1:26" x14ac:dyDescent="0.25">
      <c r="A392" s="21"/>
      <c r="B392" s="16" t="str">
        <f>IF(A367&lt;&gt;"G","",5)</f>
        <v/>
      </c>
      <c r="C392" s="16" t="str">
        <f>IF(A371&lt;&gt;"G","",5)</f>
        <v/>
      </c>
      <c r="D392" s="16" t="str">
        <f>IF(A375&lt;&gt;"G","",5)</f>
        <v/>
      </c>
      <c r="E392" s="16" t="str">
        <f>IF(A379&lt;&gt;"G","",5)</f>
        <v/>
      </c>
      <c r="F392" s="16" t="str">
        <f>IF(A383&lt;&gt;"G","",5)</f>
        <v/>
      </c>
      <c r="G392" s="16" t="str">
        <f>IF(A388&lt;&gt;"G","",5)</f>
        <v/>
      </c>
      <c r="H392" s="21"/>
      <c r="I392" s="21"/>
      <c r="J392" s="22"/>
      <c r="K392" s="23"/>
      <c r="L392" s="23"/>
      <c r="M392" s="24"/>
      <c r="P392" s="98"/>
      <c r="Q392" s="98"/>
      <c r="R392" s="98"/>
      <c r="S392" s="98"/>
      <c r="T392" s="98"/>
      <c r="U392" s="98"/>
      <c r="V392" s="98"/>
      <c r="W392" s="98"/>
      <c r="X392" s="98"/>
      <c r="Z392" s="31"/>
    </row>
    <row r="393" spans="1:26" x14ac:dyDescent="0.25">
      <c r="A393" s="27"/>
      <c r="B393" s="27"/>
      <c r="C393" s="27"/>
      <c r="D393" s="27"/>
      <c r="E393" s="27"/>
      <c r="F393" s="27"/>
      <c r="G393" s="27"/>
      <c r="H393" s="27"/>
      <c r="I393" s="27"/>
      <c r="J393" s="27"/>
      <c r="K393" s="23"/>
      <c r="L393" s="23"/>
      <c r="M393" s="24"/>
      <c r="P393" s="98"/>
      <c r="Q393" s="98"/>
      <c r="R393" s="98"/>
      <c r="S393" s="98"/>
      <c r="T393" s="98"/>
      <c r="U393" s="98"/>
      <c r="V393" s="98"/>
      <c r="W393" s="98"/>
      <c r="X393" s="98"/>
      <c r="Z393" s="31"/>
    </row>
    <row r="394" spans="1:26" x14ac:dyDescent="0.25">
      <c r="A394" s="25"/>
      <c r="B394" s="25"/>
      <c r="C394" s="25"/>
      <c r="D394" s="25"/>
      <c r="E394" s="25"/>
      <c r="F394" s="25"/>
      <c r="G394" s="25"/>
      <c r="H394" s="25"/>
      <c r="I394" s="25"/>
      <c r="J394" s="26"/>
      <c r="K394" s="23"/>
      <c r="L394" s="23"/>
      <c r="M394" s="24"/>
      <c r="P394" s="85" t="s">
        <v>9</v>
      </c>
      <c r="Q394" s="85"/>
      <c r="R394" s="85"/>
      <c r="S394" s="85"/>
      <c r="T394" s="85"/>
      <c r="U394" s="85"/>
      <c r="V394" s="85"/>
      <c r="W394" s="85"/>
      <c r="X394" s="85"/>
      <c r="Z394" s="31"/>
    </row>
    <row r="395" spans="1:26" ht="13" x14ac:dyDescent="0.25">
      <c r="A395" s="33" t="s">
        <v>145</v>
      </c>
      <c r="B395" s="100" t="s">
        <v>271</v>
      </c>
      <c r="C395" s="101"/>
      <c r="D395" s="101"/>
      <c r="E395" s="101"/>
      <c r="F395" s="101"/>
      <c r="G395" s="101"/>
      <c r="H395" s="101"/>
      <c r="I395" s="102"/>
      <c r="J395" s="30"/>
      <c r="K395" s="23"/>
      <c r="L395" s="23"/>
      <c r="M395" s="24"/>
      <c r="P395" s="85"/>
      <c r="Q395" s="85"/>
      <c r="R395" s="85"/>
      <c r="S395" s="85"/>
      <c r="T395" s="85"/>
      <c r="U395" s="85"/>
      <c r="V395" s="85"/>
      <c r="W395" s="85"/>
      <c r="X395" s="85"/>
      <c r="Z395" s="31"/>
    </row>
    <row r="396" spans="1:26" x14ac:dyDescent="0.25">
      <c r="A396" s="32"/>
      <c r="B396" s="103"/>
      <c r="C396" s="104"/>
      <c r="D396" s="104"/>
      <c r="E396" s="104"/>
      <c r="F396" s="104"/>
      <c r="G396" s="104"/>
      <c r="H396" s="104"/>
      <c r="I396" s="105"/>
      <c r="J396" s="30"/>
      <c r="K396" s="23"/>
      <c r="L396" s="23"/>
      <c r="M396" s="24"/>
      <c r="P396" s="85"/>
      <c r="Q396" s="85"/>
      <c r="R396" s="85"/>
      <c r="S396" s="85"/>
      <c r="T396" s="85"/>
      <c r="U396" s="85"/>
      <c r="V396" s="85"/>
      <c r="W396" s="85"/>
      <c r="X396" s="85"/>
      <c r="Z396" s="31"/>
    </row>
    <row r="397" spans="1:26" x14ac:dyDescent="0.25">
      <c r="A397" s="32"/>
      <c r="B397" s="103"/>
      <c r="C397" s="104"/>
      <c r="D397" s="104"/>
      <c r="E397" s="104"/>
      <c r="F397" s="104"/>
      <c r="G397" s="104"/>
      <c r="H397" s="104"/>
      <c r="I397" s="105"/>
      <c r="J397" s="30"/>
      <c r="K397" s="23"/>
      <c r="L397" s="23"/>
      <c r="M397" s="24"/>
      <c r="P397" s="85"/>
      <c r="Q397" s="85"/>
      <c r="R397" s="85"/>
      <c r="S397" s="85"/>
      <c r="T397" s="85"/>
      <c r="U397" s="85"/>
      <c r="V397" s="85"/>
      <c r="W397" s="85"/>
      <c r="X397" s="85"/>
      <c r="Z397" s="31"/>
    </row>
    <row r="398" spans="1:26" x14ac:dyDescent="0.25">
      <c r="A398" s="32"/>
      <c r="B398" s="103"/>
      <c r="C398" s="104"/>
      <c r="D398" s="104"/>
      <c r="E398" s="104"/>
      <c r="F398" s="104"/>
      <c r="G398" s="104"/>
      <c r="H398" s="104"/>
      <c r="I398" s="105"/>
      <c r="J398" s="30"/>
      <c r="K398" s="23"/>
      <c r="L398" s="23"/>
      <c r="M398" s="24"/>
      <c r="P398" s="85"/>
      <c r="Q398" s="85"/>
      <c r="R398" s="85"/>
      <c r="S398" s="85"/>
      <c r="T398" s="85"/>
      <c r="U398" s="85"/>
      <c r="V398" s="85"/>
      <c r="W398" s="85"/>
      <c r="X398" s="85"/>
      <c r="Z398" s="31"/>
    </row>
    <row r="399" spans="1:26" x14ac:dyDescent="0.25">
      <c r="A399" s="32"/>
      <c r="B399" s="103"/>
      <c r="C399" s="104"/>
      <c r="D399" s="104"/>
      <c r="E399" s="104"/>
      <c r="F399" s="104"/>
      <c r="G399" s="104"/>
      <c r="H399" s="104"/>
      <c r="I399" s="105"/>
      <c r="J399" s="30"/>
      <c r="K399" s="23"/>
      <c r="L399" s="23"/>
      <c r="M399" s="24"/>
      <c r="P399" s="85"/>
      <c r="Q399" s="85"/>
      <c r="R399" s="85"/>
      <c r="S399" s="85"/>
      <c r="T399" s="85"/>
      <c r="U399" s="85"/>
      <c r="V399" s="85"/>
      <c r="W399" s="85"/>
      <c r="X399" s="85"/>
      <c r="Z399" s="31"/>
    </row>
    <row r="400" spans="1:26" ht="12.75" customHeight="1" x14ac:dyDescent="0.25">
      <c r="A400" s="32"/>
      <c r="B400" s="103"/>
      <c r="C400" s="104"/>
      <c r="D400" s="104"/>
      <c r="E400" s="104"/>
      <c r="F400" s="104"/>
      <c r="G400" s="104"/>
      <c r="H400" s="104"/>
      <c r="I400" s="105"/>
      <c r="J400" s="30"/>
      <c r="K400" s="23"/>
      <c r="L400" s="23"/>
      <c r="M400" s="24"/>
      <c r="P400" s="85" t="s">
        <v>268</v>
      </c>
      <c r="Q400" s="85"/>
      <c r="R400" s="85"/>
      <c r="S400" s="85"/>
      <c r="T400" s="85"/>
      <c r="U400" s="85"/>
      <c r="V400" s="85"/>
      <c r="W400" s="85"/>
      <c r="X400" s="85"/>
      <c r="Z400" s="31"/>
    </row>
    <row r="401" spans="1:26" ht="12.75" customHeight="1" x14ac:dyDescent="0.25">
      <c r="A401" s="32"/>
      <c r="B401" s="106"/>
      <c r="C401" s="107"/>
      <c r="D401" s="107"/>
      <c r="E401" s="107"/>
      <c r="F401" s="107"/>
      <c r="G401" s="107"/>
      <c r="H401" s="107"/>
      <c r="I401" s="108"/>
      <c r="J401" s="30"/>
      <c r="K401" s="23"/>
      <c r="L401" s="23"/>
      <c r="M401" s="24"/>
      <c r="P401" s="85"/>
      <c r="Q401" s="85"/>
      <c r="R401" s="85"/>
      <c r="S401" s="85"/>
      <c r="T401" s="85"/>
      <c r="U401" s="85"/>
      <c r="V401" s="85"/>
      <c r="W401" s="85"/>
      <c r="X401" s="85"/>
      <c r="Z401" s="31"/>
    </row>
    <row r="402" spans="1:26" ht="6" customHeight="1" x14ac:dyDescent="0.25">
      <c r="A402" s="32"/>
      <c r="B402" s="32"/>
      <c r="C402" s="32"/>
      <c r="D402" s="32"/>
      <c r="E402" s="32"/>
      <c r="F402" s="32"/>
      <c r="G402" s="32"/>
      <c r="H402" s="32"/>
      <c r="I402" s="32"/>
      <c r="J402" s="30"/>
      <c r="K402" s="23"/>
      <c r="L402" s="23"/>
      <c r="M402" s="24"/>
      <c r="P402" s="85"/>
      <c r="Q402" s="85"/>
      <c r="R402" s="85"/>
      <c r="S402" s="85"/>
      <c r="T402" s="85"/>
      <c r="U402" s="85"/>
      <c r="V402" s="85"/>
      <c r="W402" s="85"/>
      <c r="X402" s="85"/>
      <c r="Z402" s="31"/>
    </row>
    <row r="403" spans="1:26" ht="12.75" customHeight="1" x14ac:dyDescent="0.25">
      <c r="A403" s="15" t="str">
        <f>IF(AND(G403="",G404="",G405=""),"",IF(AND(G403="",G404="Σ",G405=""),"G","R"))</f>
        <v/>
      </c>
      <c r="B403" s="82" t="s">
        <v>68</v>
      </c>
      <c r="C403" s="82"/>
      <c r="D403" s="82"/>
      <c r="E403" s="99" t="s">
        <v>142</v>
      </c>
      <c r="F403" s="99"/>
      <c r="G403" s="71"/>
      <c r="H403" s="184" t="str">
        <f>IF(L437="","",IF(L437=45,"Δε πιάνεσαι με τίποτα, μπράβο σου!…",IF(L437=40,"Μια μικρή αστοχία μπορεί να σου στοιχίσει το άριστα…",IF(AND(L437&lt;40,L437&gt;25),"… διότι δε συνεμορφώθης προς τας υποδείξεις…",IF(L437&lt;30,"Χρειάζεσαι ακόμη πολύ διάβασμα…")))))</f>
        <v/>
      </c>
      <c r="I403" s="185"/>
      <c r="J403" s="30"/>
      <c r="K403" s="23"/>
      <c r="L403" s="23"/>
      <c r="M403" s="24"/>
      <c r="P403" s="85"/>
      <c r="Q403" s="85"/>
      <c r="R403" s="85"/>
      <c r="S403" s="85"/>
      <c r="T403" s="85"/>
      <c r="U403" s="85"/>
      <c r="V403" s="85"/>
      <c r="W403" s="85"/>
      <c r="X403" s="85"/>
      <c r="Z403" s="31"/>
    </row>
    <row r="404" spans="1:26" ht="14" x14ac:dyDescent="0.25">
      <c r="A404" s="32"/>
      <c r="B404" s="82"/>
      <c r="C404" s="82"/>
      <c r="D404" s="82"/>
      <c r="E404" s="99" t="s">
        <v>143</v>
      </c>
      <c r="F404" s="99"/>
      <c r="G404" s="71"/>
      <c r="H404" s="186"/>
      <c r="I404" s="187"/>
      <c r="J404" s="30"/>
      <c r="K404" s="23"/>
      <c r="L404" s="23"/>
      <c r="M404" s="24"/>
      <c r="P404" s="85"/>
      <c r="Q404" s="85"/>
      <c r="R404" s="85"/>
      <c r="S404" s="85"/>
      <c r="T404" s="85"/>
      <c r="U404" s="85"/>
      <c r="V404" s="85"/>
      <c r="W404" s="85"/>
      <c r="X404" s="85"/>
      <c r="Z404" s="31"/>
    </row>
    <row r="405" spans="1:26" ht="13.9" customHeight="1" x14ac:dyDescent="0.25">
      <c r="A405" s="32"/>
      <c r="B405" s="82"/>
      <c r="C405" s="82"/>
      <c r="D405" s="82"/>
      <c r="E405" s="99" t="s">
        <v>144</v>
      </c>
      <c r="F405" s="99"/>
      <c r="G405" s="71"/>
      <c r="H405" s="186"/>
      <c r="I405" s="187"/>
      <c r="J405" s="30"/>
      <c r="K405" s="23"/>
      <c r="L405" s="23"/>
      <c r="M405" s="24"/>
      <c r="P405" s="85" t="s">
        <v>269</v>
      </c>
      <c r="Q405" s="85"/>
      <c r="R405" s="85"/>
      <c r="S405" s="85"/>
      <c r="T405" s="85"/>
      <c r="U405" s="85"/>
      <c r="V405" s="85"/>
      <c r="W405" s="85"/>
      <c r="X405" s="85"/>
      <c r="Z405" s="31"/>
    </row>
    <row r="406" spans="1:26" ht="4.5" customHeight="1" x14ac:dyDescent="0.25">
      <c r="A406" s="32"/>
      <c r="B406" s="32"/>
      <c r="C406" s="32"/>
      <c r="D406" s="32"/>
      <c r="E406" s="32"/>
      <c r="F406" s="32"/>
      <c r="G406" s="32"/>
      <c r="H406" s="188"/>
      <c r="I406" s="187"/>
      <c r="J406" s="30"/>
      <c r="K406" s="23"/>
      <c r="L406" s="23"/>
      <c r="M406" s="24"/>
      <c r="P406" s="85"/>
      <c r="Q406" s="85"/>
      <c r="R406" s="85"/>
      <c r="S406" s="85"/>
      <c r="T406" s="85"/>
      <c r="U406" s="85"/>
      <c r="V406" s="85"/>
      <c r="W406" s="85"/>
      <c r="X406" s="85"/>
      <c r="Z406" s="31"/>
    </row>
    <row r="407" spans="1:26" ht="15" customHeight="1" x14ac:dyDescent="0.25">
      <c r="A407" s="15" t="str">
        <f>IF(E407="","",IF(E407="1,2mol","G","R"))</f>
        <v/>
      </c>
      <c r="B407" s="82" t="s">
        <v>69</v>
      </c>
      <c r="C407" s="82"/>
      <c r="D407" s="82"/>
      <c r="E407" s="209"/>
      <c r="F407" s="209"/>
      <c r="G407" s="209"/>
      <c r="H407" s="186"/>
      <c r="I407" s="187"/>
      <c r="J407" s="30"/>
      <c r="K407" s="23"/>
      <c r="L407" s="23"/>
      <c r="M407" s="24"/>
      <c r="P407" s="85"/>
      <c r="Q407" s="85"/>
      <c r="R407" s="85"/>
      <c r="S407" s="85"/>
      <c r="T407" s="85"/>
      <c r="U407" s="85"/>
      <c r="V407" s="85"/>
      <c r="W407" s="85"/>
      <c r="X407" s="85"/>
      <c r="Z407" s="31"/>
    </row>
    <row r="408" spans="1:26" ht="15" customHeight="1" x14ac:dyDescent="0.25">
      <c r="A408" s="32"/>
      <c r="B408" s="82"/>
      <c r="C408" s="82"/>
      <c r="D408" s="82"/>
      <c r="E408" s="209"/>
      <c r="F408" s="209"/>
      <c r="G408" s="209"/>
      <c r="H408" s="186"/>
      <c r="I408" s="187"/>
      <c r="J408" s="30"/>
      <c r="K408" s="23"/>
      <c r="L408" s="23"/>
      <c r="M408" s="24"/>
      <c r="P408" s="85"/>
      <c r="Q408" s="85"/>
      <c r="R408" s="85"/>
      <c r="S408" s="85"/>
      <c r="T408" s="85"/>
      <c r="U408" s="85"/>
      <c r="V408" s="85"/>
      <c r="W408" s="85"/>
      <c r="X408" s="85"/>
      <c r="Z408" s="31"/>
    </row>
    <row r="409" spans="1:26" ht="4.5" customHeight="1" x14ac:dyDescent="0.25">
      <c r="A409" s="32"/>
      <c r="B409" s="32"/>
      <c r="C409" s="32"/>
      <c r="D409" s="32"/>
      <c r="E409" s="32"/>
      <c r="F409" s="32"/>
      <c r="G409" s="32"/>
      <c r="H409" s="188"/>
      <c r="I409" s="187"/>
      <c r="J409" s="30"/>
      <c r="K409" s="23"/>
      <c r="L409" s="23"/>
      <c r="M409" s="24"/>
      <c r="P409" s="85"/>
      <c r="Q409" s="85"/>
      <c r="R409" s="85"/>
      <c r="S409" s="85"/>
      <c r="T409" s="85"/>
      <c r="U409" s="85"/>
      <c r="V409" s="85"/>
      <c r="W409" s="85"/>
      <c r="X409" s="85"/>
      <c r="Z409" s="31"/>
    </row>
    <row r="410" spans="1:26" x14ac:dyDescent="0.25">
      <c r="A410" s="32"/>
      <c r="B410" s="336" t="s">
        <v>66</v>
      </c>
      <c r="C410" s="337"/>
      <c r="D410" s="337"/>
      <c r="E410" s="337"/>
      <c r="F410" s="337"/>
      <c r="G410" s="337"/>
      <c r="H410" s="188"/>
      <c r="I410" s="187"/>
      <c r="J410" s="30"/>
      <c r="K410" s="23"/>
      <c r="L410" s="23"/>
      <c r="M410" s="24"/>
      <c r="P410" s="85"/>
      <c r="Q410" s="85"/>
      <c r="R410" s="85"/>
      <c r="S410" s="85"/>
      <c r="T410" s="85"/>
      <c r="U410" s="85"/>
      <c r="V410" s="85"/>
      <c r="W410" s="85"/>
      <c r="X410" s="85"/>
      <c r="Z410" s="31"/>
    </row>
    <row r="411" spans="1:26" ht="12.75" customHeight="1" x14ac:dyDescent="0.25">
      <c r="A411" s="32"/>
      <c r="B411" s="339" t="s">
        <v>67</v>
      </c>
      <c r="C411" s="340"/>
      <c r="D411" s="340"/>
      <c r="E411" s="340"/>
      <c r="F411" s="340"/>
      <c r="G411" s="340"/>
      <c r="H411" s="188"/>
      <c r="I411" s="187"/>
      <c r="J411" s="30"/>
      <c r="K411" s="23"/>
      <c r="L411" s="23"/>
      <c r="M411" s="24"/>
      <c r="P411" s="85"/>
      <c r="Q411" s="85"/>
      <c r="R411" s="85"/>
      <c r="S411" s="85"/>
      <c r="T411" s="85"/>
      <c r="U411" s="85"/>
      <c r="V411" s="85"/>
      <c r="W411" s="85"/>
      <c r="X411" s="85"/>
      <c r="Z411" s="31"/>
    </row>
    <row r="412" spans="1:26" ht="12.75" customHeight="1" x14ac:dyDescent="0.25">
      <c r="A412" s="32"/>
      <c r="B412" s="341"/>
      <c r="C412" s="342"/>
      <c r="D412" s="342"/>
      <c r="E412" s="342"/>
      <c r="F412" s="343"/>
      <c r="G412" s="343"/>
      <c r="H412" s="188"/>
      <c r="I412" s="187"/>
      <c r="J412" s="30"/>
      <c r="K412" s="23"/>
      <c r="L412" s="23"/>
      <c r="M412" s="24"/>
      <c r="P412" s="85"/>
      <c r="Q412" s="85"/>
      <c r="R412" s="85"/>
      <c r="S412" s="85"/>
      <c r="T412" s="85"/>
      <c r="U412" s="85"/>
      <c r="V412" s="85"/>
      <c r="W412" s="85"/>
      <c r="X412" s="85"/>
      <c r="Z412" s="31"/>
    </row>
    <row r="413" spans="1:26" ht="13" x14ac:dyDescent="0.25">
      <c r="A413" s="32"/>
      <c r="B413" s="58" t="s">
        <v>146</v>
      </c>
      <c r="C413" s="338" t="s">
        <v>149</v>
      </c>
      <c r="D413" s="338"/>
      <c r="E413" s="58" t="s">
        <v>147</v>
      </c>
      <c r="F413" s="32"/>
      <c r="G413" s="32"/>
      <c r="H413" s="188"/>
      <c r="I413" s="187"/>
      <c r="J413" s="30"/>
      <c r="K413" s="23"/>
      <c r="L413" s="23"/>
      <c r="M413" s="24"/>
      <c r="P413" s="98" t="s">
        <v>241</v>
      </c>
      <c r="Q413" s="98"/>
      <c r="R413" s="98"/>
      <c r="S413" s="98"/>
      <c r="T413" s="98"/>
      <c r="U413" s="98"/>
      <c r="V413" s="98"/>
      <c r="W413" s="98"/>
      <c r="X413" s="98"/>
      <c r="Z413" s="31"/>
    </row>
    <row r="414" spans="1:26" ht="14" x14ac:dyDescent="0.25">
      <c r="A414" s="32"/>
      <c r="B414" s="58" t="s">
        <v>148</v>
      </c>
      <c r="C414" s="338" t="s">
        <v>149</v>
      </c>
      <c r="D414" s="338"/>
      <c r="E414" s="57" t="str">
        <f>IF(E407="","",E407)</f>
        <v/>
      </c>
      <c r="F414" s="32"/>
      <c r="G414" s="32"/>
      <c r="H414" s="188"/>
      <c r="I414" s="187"/>
      <c r="J414" s="30"/>
      <c r="K414" s="23"/>
      <c r="L414" s="23"/>
      <c r="M414" s="24"/>
      <c r="P414" s="98"/>
      <c r="Q414" s="98"/>
      <c r="R414" s="98"/>
      <c r="S414" s="98"/>
      <c r="T414" s="98"/>
      <c r="U414" s="98"/>
      <c r="V414" s="98"/>
      <c r="W414" s="98"/>
      <c r="X414" s="98"/>
      <c r="Z414" s="31"/>
    </row>
    <row r="415" spans="1:26" ht="4.5" customHeight="1" x14ac:dyDescent="0.25">
      <c r="A415" s="32"/>
      <c r="B415" s="32"/>
      <c r="C415" s="32"/>
      <c r="D415" s="32"/>
      <c r="E415" s="32"/>
      <c r="F415" s="32"/>
      <c r="G415" s="32"/>
      <c r="H415" s="188"/>
      <c r="I415" s="187"/>
      <c r="J415" s="30"/>
      <c r="K415" s="23"/>
      <c r="L415" s="23"/>
      <c r="M415" s="24"/>
      <c r="P415" s="98"/>
      <c r="Q415" s="98"/>
      <c r="R415" s="98"/>
      <c r="S415" s="98"/>
      <c r="T415" s="98"/>
      <c r="U415" s="98"/>
      <c r="V415" s="98"/>
      <c r="W415" s="98"/>
      <c r="X415" s="98"/>
      <c r="Z415" s="31"/>
    </row>
    <row r="416" spans="1:26" ht="15" customHeight="1" x14ac:dyDescent="0.25">
      <c r="A416" s="15" t="str">
        <f>IF(F416="","",IF(F416=6,"G","R"))</f>
        <v/>
      </c>
      <c r="B416" s="82" t="s">
        <v>70</v>
      </c>
      <c r="C416" s="82"/>
      <c r="D416" s="82"/>
      <c r="E416" s="82"/>
      <c r="F416" s="344"/>
      <c r="G416" s="344"/>
      <c r="H416" s="186"/>
      <c r="I416" s="187"/>
      <c r="J416" s="30"/>
      <c r="K416" s="23"/>
      <c r="L416" s="23"/>
      <c r="M416" s="24"/>
      <c r="P416" s="98"/>
      <c r="Q416" s="98"/>
      <c r="R416" s="98"/>
      <c r="S416" s="98"/>
      <c r="T416" s="98"/>
      <c r="U416" s="98"/>
      <c r="V416" s="98"/>
      <c r="W416" s="98"/>
      <c r="X416" s="98"/>
      <c r="Z416" s="31"/>
    </row>
    <row r="417" spans="1:26" ht="15" customHeight="1" x14ac:dyDescent="0.25">
      <c r="A417" s="32"/>
      <c r="B417" s="82"/>
      <c r="C417" s="82"/>
      <c r="D417" s="82"/>
      <c r="E417" s="82"/>
      <c r="F417" s="344"/>
      <c r="G417" s="344"/>
      <c r="H417" s="186"/>
      <c r="I417" s="187"/>
      <c r="J417" s="30"/>
      <c r="K417" s="23"/>
      <c r="L417" s="23"/>
      <c r="M417" s="24"/>
      <c r="P417" s="98"/>
      <c r="Q417" s="98"/>
      <c r="R417" s="98"/>
      <c r="S417" s="98"/>
      <c r="T417" s="98"/>
      <c r="U417" s="98"/>
      <c r="V417" s="98"/>
      <c r="W417" s="98"/>
      <c r="X417" s="98"/>
      <c r="Z417" s="31"/>
    </row>
    <row r="418" spans="1:26" ht="4.5" customHeight="1" x14ac:dyDescent="0.25">
      <c r="A418" s="32"/>
      <c r="B418" s="32"/>
      <c r="C418" s="32"/>
      <c r="D418" s="32"/>
      <c r="E418" s="32"/>
      <c r="F418" s="32"/>
      <c r="G418" s="32"/>
      <c r="H418" s="188"/>
      <c r="I418" s="187"/>
      <c r="J418" s="30"/>
      <c r="K418" s="23"/>
      <c r="L418" s="23"/>
      <c r="M418" s="24"/>
      <c r="Z418" s="31"/>
    </row>
    <row r="419" spans="1:26" ht="14.15" customHeight="1" x14ac:dyDescent="0.25">
      <c r="A419" s="15" t="str">
        <f>IF(F419="","",IF(F419=3,"G","R"))</f>
        <v/>
      </c>
      <c r="B419" s="82" t="s">
        <v>71</v>
      </c>
      <c r="C419" s="82"/>
      <c r="D419" s="82"/>
      <c r="E419" s="82"/>
      <c r="F419" s="209"/>
      <c r="G419" s="209"/>
      <c r="H419" s="186"/>
      <c r="I419" s="187"/>
      <c r="J419" s="30"/>
      <c r="K419" s="23"/>
      <c r="L419" s="23"/>
      <c r="M419" s="24"/>
      <c r="P419" s="119" t="s">
        <v>242</v>
      </c>
      <c r="Q419" s="119"/>
      <c r="R419" s="119"/>
      <c r="S419" s="119"/>
      <c r="T419" s="119"/>
      <c r="U419" s="119"/>
      <c r="V419" s="119"/>
      <c r="W419" s="119"/>
      <c r="X419" s="119"/>
      <c r="Z419" s="31"/>
    </row>
    <row r="420" spans="1:26" ht="14.15" customHeight="1" x14ac:dyDescent="0.25">
      <c r="A420" s="32"/>
      <c r="B420" s="82"/>
      <c r="C420" s="82"/>
      <c r="D420" s="82"/>
      <c r="E420" s="82"/>
      <c r="F420" s="209"/>
      <c r="G420" s="209"/>
      <c r="H420" s="186"/>
      <c r="I420" s="187"/>
      <c r="J420" s="30"/>
      <c r="K420" s="23"/>
      <c r="L420" s="23"/>
      <c r="M420" s="24"/>
      <c r="P420" s="119"/>
      <c r="Q420" s="119"/>
      <c r="R420" s="119"/>
      <c r="S420" s="119"/>
      <c r="T420" s="119"/>
      <c r="U420" s="119"/>
      <c r="V420" s="119"/>
      <c r="W420" s="119"/>
      <c r="X420" s="119"/>
      <c r="Z420" s="31"/>
    </row>
    <row r="421" spans="1:26" ht="14.15" customHeight="1" x14ac:dyDescent="0.25">
      <c r="A421" s="32"/>
      <c r="B421" s="82"/>
      <c r="C421" s="82"/>
      <c r="D421" s="82"/>
      <c r="E421" s="82"/>
      <c r="F421" s="209"/>
      <c r="G421" s="209"/>
      <c r="H421" s="186"/>
      <c r="I421" s="187"/>
      <c r="J421" s="30"/>
      <c r="K421" s="23"/>
      <c r="L421" s="23"/>
      <c r="M421" s="24"/>
      <c r="P421" s="119"/>
      <c r="Q421" s="119"/>
      <c r="R421" s="119"/>
      <c r="S421" s="119"/>
      <c r="T421" s="119"/>
      <c r="U421" s="119"/>
      <c r="V421" s="119"/>
      <c r="W421" s="119"/>
      <c r="X421" s="119"/>
      <c r="Z421" s="31"/>
    </row>
    <row r="422" spans="1:26" ht="4.5" customHeight="1" x14ac:dyDescent="0.25">
      <c r="A422" s="32"/>
      <c r="B422" s="32"/>
      <c r="C422" s="32"/>
      <c r="D422" s="32"/>
      <c r="E422" s="32"/>
      <c r="F422" s="32"/>
      <c r="G422" s="32"/>
      <c r="H422" s="188"/>
      <c r="I422" s="187"/>
      <c r="J422" s="30"/>
      <c r="K422" s="23"/>
      <c r="L422" s="23"/>
      <c r="M422" s="24"/>
      <c r="P422" s="119"/>
      <c r="Q422" s="119"/>
      <c r="R422" s="119"/>
      <c r="S422" s="119"/>
      <c r="T422" s="119"/>
      <c r="U422" s="119"/>
      <c r="V422" s="119"/>
      <c r="W422" s="119"/>
      <c r="X422" s="119"/>
      <c r="Z422" s="31"/>
    </row>
    <row r="423" spans="1:26" ht="14" x14ac:dyDescent="0.25">
      <c r="A423" s="15" t="str">
        <f>IF(AND(G423="",G424="",G425=""),"",IF(AND(G423="",G424="",G425="Σ"),"G","R"))</f>
        <v/>
      </c>
      <c r="B423" s="82" t="s">
        <v>62</v>
      </c>
      <c r="C423" s="82"/>
      <c r="D423" s="82"/>
      <c r="E423" s="99" t="s">
        <v>150</v>
      </c>
      <c r="F423" s="99"/>
      <c r="G423" s="71"/>
      <c r="H423" s="186"/>
      <c r="I423" s="187"/>
      <c r="J423" s="30"/>
      <c r="K423" s="23"/>
      <c r="L423" s="23"/>
      <c r="M423" s="24"/>
      <c r="P423" s="119"/>
      <c r="Q423" s="119"/>
      <c r="R423" s="119"/>
      <c r="S423" s="119"/>
      <c r="T423" s="119"/>
      <c r="U423" s="119"/>
      <c r="V423" s="119"/>
      <c r="W423" s="119"/>
      <c r="X423" s="119"/>
      <c r="Z423" s="31"/>
    </row>
    <row r="424" spans="1:26" ht="14" x14ac:dyDescent="0.25">
      <c r="A424" s="32"/>
      <c r="B424" s="82"/>
      <c r="C424" s="82"/>
      <c r="D424" s="82"/>
      <c r="E424" s="99" t="s">
        <v>151</v>
      </c>
      <c r="F424" s="99"/>
      <c r="G424" s="71"/>
      <c r="H424" s="186"/>
      <c r="I424" s="187"/>
      <c r="J424" s="30"/>
      <c r="K424" s="23"/>
      <c r="L424" s="23"/>
      <c r="M424" s="24"/>
      <c r="P424" s="119"/>
      <c r="Q424" s="119"/>
      <c r="R424" s="119"/>
      <c r="S424" s="119"/>
      <c r="T424" s="119"/>
      <c r="U424" s="119"/>
      <c r="V424" s="119"/>
      <c r="W424" s="119"/>
      <c r="X424" s="119"/>
      <c r="Z424" s="31"/>
    </row>
    <row r="425" spans="1:26" ht="15" customHeight="1" x14ac:dyDescent="0.25">
      <c r="A425" s="32"/>
      <c r="B425" s="82"/>
      <c r="C425" s="82"/>
      <c r="D425" s="82"/>
      <c r="E425" s="99" t="s">
        <v>152</v>
      </c>
      <c r="F425" s="99"/>
      <c r="G425" s="71"/>
      <c r="H425" s="186"/>
      <c r="I425" s="187"/>
      <c r="J425" s="30"/>
      <c r="K425" s="23"/>
      <c r="L425" s="23"/>
      <c r="M425" s="24"/>
      <c r="P425" s="119"/>
      <c r="Q425" s="119"/>
      <c r="R425" s="119"/>
      <c r="S425" s="119"/>
      <c r="T425" s="119"/>
      <c r="U425" s="119"/>
      <c r="V425" s="119"/>
      <c r="W425" s="119"/>
      <c r="X425" s="119"/>
      <c r="Z425" s="31"/>
    </row>
    <row r="426" spans="1:26" ht="6" customHeight="1" x14ac:dyDescent="0.25">
      <c r="A426" s="32"/>
      <c r="B426" s="32"/>
      <c r="C426" s="32"/>
      <c r="D426" s="32"/>
      <c r="E426" s="32"/>
      <c r="F426" s="32"/>
      <c r="G426" s="32"/>
      <c r="H426" s="188"/>
      <c r="I426" s="187"/>
      <c r="J426" s="30"/>
      <c r="K426" s="23"/>
      <c r="L426" s="23"/>
      <c r="M426" s="24"/>
      <c r="P426" s="119"/>
      <c r="Q426" s="119"/>
      <c r="R426" s="119"/>
      <c r="S426" s="119"/>
      <c r="T426" s="119"/>
      <c r="U426" s="119"/>
      <c r="V426" s="119"/>
      <c r="W426" s="119"/>
      <c r="X426" s="119"/>
      <c r="Z426" s="31"/>
    </row>
    <row r="427" spans="1:26" ht="15" customHeight="1" x14ac:dyDescent="0.25">
      <c r="A427" s="15" t="str">
        <f>IF(AND(G427="",G428="",G429=""),"",IF(AND(G427="",G428="Σ",G429=""),"G","R"))</f>
        <v/>
      </c>
      <c r="B427" s="82" t="s">
        <v>72</v>
      </c>
      <c r="C427" s="82"/>
      <c r="D427" s="82"/>
      <c r="E427" s="99" t="s">
        <v>103</v>
      </c>
      <c r="F427" s="99"/>
      <c r="G427" s="71"/>
      <c r="H427" s="186"/>
      <c r="I427" s="187"/>
      <c r="J427" s="30"/>
      <c r="K427" s="23"/>
      <c r="L427" s="23"/>
      <c r="M427" s="24"/>
      <c r="P427" s="119"/>
      <c r="Q427" s="119"/>
      <c r="R427" s="119"/>
      <c r="S427" s="119"/>
      <c r="T427" s="119"/>
      <c r="U427" s="119"/>
      <c r="V427" s="119"/>
      <c r="W427" s="119"/>
      <c r="X427" s="119"/>
      <c r="Z427" s="31"/>
    </row>
    <row r="428" spans="1:26" ht="15" customHeight="1" x14ac:dyDescent="0.25">
      <c r="A428" s="32"/>
      <c r="B428" s="82"/>
      <c r="C428" s="82"/>
      <c r="D428" s="82"/>
      <c r="E428" s="99" t="s">
        <v>104</v>
      </c>
      <c r="F428" s="99"/>
      <c r="G428" s="71"/>
      <c r="H428" s="186"/>
      <c r="I428" s="187"/>
      <c r="J428" s="30"/>
      <c r="K428" s="23"/>
      <c r="L428" s="23"/>
      <c r="M428" s="24"/>
      <c r="Z428" s="31"/>
    </row>
    <row r="429" spans="1:26" ht="13.9" customHeight="1" x14ac:dyDescent="0.25">
      <c r="A429" s="32"/>
      <c r="B429" s="82"/>
      <c r="C429" s="82"/>
      <c r="D429" s="82"/>
      <c r="E429" s="99" t="s">
        <v>97</v>
      </c>
      <c r="F429" s="99"/>
      <c r="G429" s="71"/>
      <c r="H429" s="186"/>
      <c r="I429" s="187"/>
      <c r="J429" s="30"/>
      <c r="K429" s="23"/>
      <c r="L429" s="23"/>
      <c r="M429" s="24"/>
      <c r="P429" s="86" t="s">
        <v>270</v>
      </c>
      <c r="Q429" s="86"/>
      <c r="R429" s="86"/>
      <c r="S429" s="86"/>
      <c r="T429" s="86"/>
      <c r="U429" s="86"/>
      <c r="V429" s="86"/>
      <c r="W429" s="86"/>
      <c r="X429" s="86"/>
      <c r="Z429" s="31"/>
    </row>
    <row r="430" spans="1:26" ht="4.5" customHeight="1" x14ac:dyDescent="0.25">
      <c r="A430" s="32"/>
      <c r="B430" s="32"/>
      <c r="C430" s="32"/>
      <c r="D430" s="32"/>
      <c r="E430" s="32"/>
      <c r="F430" s="32"/>
      <c r="G430" s="32"/>
      <c r="H430" s="188"/>
      <c r="I430" s="187"/>
      <c r="J430" s="30"/>
      <c r="K430" s="23"/>
      <c r="L430" s="23"/>
      <c r="M430" s="24"/>
      <c r="P430" s="86"/>
      <c r="Q430" s="86"/>
      <c r="R430" s="86"/>
      <c r="S430" s="86"/>
      <c r="T430" s="86"/>
      <c r="U430" s="86"/>
      <c r="V430" s="86"/>
      <c r="W430" s="86"/>
      <c r="X430" s="86"/>
      <c r="Z430" s="31"/>
    </row>
    <row r="431" spans="1:26" ht="14.15" customHeight="1" x14ac:dyDescent="0.25">
      <c r="A431" s="15" t="str">
        <f>IF(E431="","",IF(OR(E431="2-ΠΡΟΠΑΝΟΛΗ",E431="ΙΣΟΠΡΟΠΑΝΟΛΗ"),"G","R"))</f>
        <v/>
      </c>
      <c r="B431" s="82" t="s">
        <v>236</v>
      </c>
      <c r="C431" s="82"/>
      <c r="D431" s="82"/>
      <c r="E431" s="141"/>
      <c r="F431" s="141"/>
      <c r="G431" s="141"/>
      <c r="H431" s="186"/>
      <c r="I431" s="187"/>
      <c r="J431" s="30"/>
      <c r="K431" s="23"/>
      <c r="L431" s="23"/>
      <c r="M431" s="24"/>
      <c r="P431" s="86"/>
      <c r="Q431" s="86"/>
      <c r="R431" s="86"/>
      <c r="S431" s="86"/>
      <c r="T431" s="86"/>
      <c r="U431" s="86"/>
      <c r="V431" s="86"/>
      <c r="W431" s="86"/>
      <c r="X431" s="86"/>
      <c r="Z431" s="31"/>
    </row>
    <row r="432" spans="1:26" ht="14.15" customHeight="1" x14ac:dyDescent="0.25">
      <c r="A432" s="32"/>
      <c r="B432" s="82"/>
      <c r="C432" s="82"/>
      <c r="D432" s="82"/>
      <c r="E432" s="141"/>
      <c r="F432" s="141"/>
      <c r="G432" s="141"/>
      <c r="H432" s="186"/>
      <c r="I432" s="187"/>
      <c r="J432" s="30"/>
      <c r="K432" s="23"/>
      <c r="L432" s="23"/>
      <c r="M432" s="24"/>
      <c r="P432" s="86"/>
      <c r="Q432" s="86"/>
      <c r="R432" s="86"/>
      <c r="S432" s="86"/>
      <c r="T432" s="86"/>
      <c r="U432" s="86"/>
      <c r="V432" s="86"/>
      <c r="W432" s="86"/>
      <c r="X432" s="86"/>
      <c r="Z432" s="31"/>
    </row>
    <row r="433" spans="1:26" ht="14.15" customHeight="1" x14ac:dyDescent="0.25">
      <c r="A433" s="32"/>
      <c r="B433" s="82"/>
      <c r="C433" s="82"/>
      <c r="D433" s="82"/>
      <c r="E433" s="141"/>
      <c r="F433" s="141"/>
      <c r="G433" s="141"/>
      <c r="H433" s="186"/>
      <c r="I433" s="187"/>
      <c r="J433" s="30"/>
      <c r="K433" s="23"/>
      <c r="L433" s="23"/>
      <c r="M433" s="24"/>
      <c r="P433" s="86"/>
      <c r="Q433" s="86"/>
      <c r="R433" s="86"/>
      <c r="S433" s="86"/>
      <c r="T433" s="86"/>
      <c r="U433" s="86"/>
      <c r="V433" s="86"/>
      <c r="W433" s="86"/>
      <c r="X433" s="86"/>
      <c r="Z433" s="31"/>
    </row>
    <row r="434" spans="1:26" ht="14.15" customHeight="1" x14ac:dyDescent="0.25">
      <c r="A434" s="32"/>
      <c r="B434" s="82"/>
      <c r="C434" s="82"/>
      <c r="D434" s="82"/>
      <c r="E434" s="141"/>
      <c r="F434" s="141"/>
      <c r="G434" s="141"/>
      <c r="H434" s="186"/>
      <c r="I434" s="187"/>
      <c r="J434" s="30"/>
      <c r="K434" s="23"/>
      <c r="L434" s="23"/>
      <c r="M434" s="24"/>
      <c r="Z434" s="31"/>
    </row>
    <row r="435" spans="1:26" ht="4.5" customHeight="1" x14ac:dyDescent="0.25">
      <c r="A435" s="32"/>
      <c r="B435" s="32"/>
      <c r="C435" s="32"/>
      <c r="D435" s="32"/>
      <c r="E435" s="32"/>
      <c r="F435" s="32"/>
      <c r="G435" s="32"/>
      <c r="H435" s="188"/>
      <c r="I435" s="187"/>
      <c r="J435" s="30"/>
      <c r="K435" s="23"/>
      <c r="L435" s="23"/>
      <c r="M435" s="24"/>
      <c r="Z435" s="31"/>
    </row>
    <row r="436" spans="1:26" x14ac:dyDescent="0.25">
      <c r="A436" s="15" t="str">
        <f>IF(E436="","",IF(OR(E436="ΠΡΟΠΑΝΟΝΗ",E436="2-ΠΡΟΠΑΝΟΝΗ",E436="ΑΚΕΤΟΝΗ",E436="ΔΙΜΕΘΥΛΟ-ΚΕΤΟΝΗ"),"G","R"))</f>
        <v/>
      </c>
      <c r="B436" s="82" t="s">
        <v>211</v>
      </c>
      <c r="C436" s="82"/>
      <c r="D436" s="82"/>
      <c r="E436" s="141"/>
      <c r="F436" s="141"/>
      <c r="G436" s="141"/>
      <c r="H436" s="186"/>
      <c r="I436" s="187"/>
      <c r="J436" s="30"/>
      <c r="K436" s="23"/>
      <c r="L436" s="23"/>
      <c r="M436" s="24"/>
      <c r="Z436" s="31"/>
    </row>
    <row r="437" spans="1:26" ht="12.75" customHeight="1" x14ac:dyDescent="0.25">
      <c r="A437" s="32"/>
      <c r="B437" s="82"/>
      <c r="C437" s="82"/>
      <c r="D437" s="82"/>
      <c r="E437" s="141"/>
      <c r="F437" s="141"/>
      <c r="G437" s="141"/>
      <c r="H437" s="186"/>
      <c r="I437" s="187"/>
      <c r="J437" s="30"/>
      <c r="K437" s="170" t="str">
        <f>IF(L437="","",IF(L437=45,O5,O9))</f>
        <v/>
      </c>
      <c r="L437" s="173" t="str">
        <f>IF(OR(A403="",A407="",A416="",A419="",A423="",A427="",A431="",A436=""),"",SUM(B440:I440))</f>
        <v/>
      </c>
      <c r="M437" s="24"/>
      <c r="O437" s="122">
        <v>45</v>
      </c>
      <c r="Z437" s="31"/>
    </row>
    <row r="438" spans="1:26" ht="12.75" customHeight="1" x14ac:dyDescent="0.25">
      <c r="A438" s="32"/>
      <c r="B438" s="82"/>
      <c r="C438" s="82"/>
      <c r="D438" s="82"/>
      <c r="E438" s="141"/>
      <c r="F438" s="141"/>
      <c r="G438" s="141"/>
      <c r="H438" s="186"/>
      <c r="I438" s="187"/>
      <c r="J438" s="30"/>
      <c r="K438" s="171"/>
      <c r="L438" s="174"/>
      <c r="M438" s="24"/>
      <c r="O438" s="122"/>
      <c r="Z438" s="31"/>
    </row>
    <row r="439" spans="1:26" ht="12.75" customHeight="1" x14ac:dyDescent="0.25">
      <c r="A439" s="32"/>
      <c r="B439" s="82"/>
      <c r="C439" s="82"/>
      <c r="D439" s="82"/>
      <c r="E439" s="141"/>
      <c r="F439" s="141"/>
      <c r="G439" s="141"/>
      <c r="H439" s="189"/>
      <c r="I439" s="190"/>
      <c r="J439" s="30"/>
      <c r="K439" s="172"/>
      <c r="L439" s="175"/>
      <c r="M439" s="24"/>
      <c r="O439" s="122"/>
      <c r="Z439" s="31"/>
    </row>
    <row r="440" spans="1:26" x14ac:dyDescent="0.25">
      <c r="A440" s="21"/>
      <c r="B440" s="16" t="str">
        <f>IF(A403&lt;&gt;"G","",5)</f>
        <v/>
      </c>
      <c r="C440" s="16" t="str">
        <f>IF(A407&lt;&gt;"G","",5)</f>
        <v/>
      </c>
      <c r="D440" s="16" t="str">
        <f>IF(A416&lt;&gt;"G","",5)</f>
        <v/>
      </c>
      <c r="E440" s="16" t="str">
        <f>IF(A419&lt;&gt;"G","",10)</f>
        <v/>
      </c>
      <c r="F440" s="16" t="str">
        <f>IF(A423&lt;&gt;"G","",5)</f>
        <v/>
      </c>
      <c r="G440" s="16" t="str">
        <f>IF(A427&lt;&gt;"G","",5)</f>
        <v/>
      </c>
      <c r="H440" s="16" t="str">
        <f>IF(A431&lt;&gt;"G","",5)</f>
        <v/>
      </c>
      <c r="I440" s="16" t="str">
        <f>IF(A436&lt;&gt;"G","",5)</f>
        <v/>
      </c>
      <c r="J440" s="22"/>
      <c r="K440" s="23"/>
      <c r="L440" s="23"/>
      <c r="M440" s="24"/>
      <c r="Z440" s="31"/>
    </row>
    <row r="441" spans="1:26" x14ac:dyDescent="0.25">
      <c r="A441" s="27"/>
      <c r="B441" s="27"/>
      <c r="C441" s="27"/>
      <c r="D441" s="27"/>
      <c r="E441" s="27"/>
      <c r="F441" s="27"/>
      <c r="G441" s="27"/>
      <c r="H441" s="27"/>
      <c r="I441" s="27"/>
      <c r="J441" s="27"/>
      <c r="K441" s="23"/>
      <c r="L441" s="23"/>
      <c r="M441" s="24"/>
      <c r="Z441" s="31"/>
    </row>
    <row r="442" spans="1:26" x14ac:dyDescent="0.25">
      <c r="A442" s="27"/>
      <c r="B442" s="158" t="s">
        <v>154</v>
      </c>
      <c r="C442" s="159"/>
      <c r="D442" s="159"/>
      <c r="E442" s="159"/>
      <c r="F442" s="160"/>
      <c r="G442" s="27"/>
      <c r="H442" s="27"/>
      <c r="I442" s="27"/>
      <c r="J442" s="27"/>
      <c r="K442" s="23"/>
      <c r="L442" s="23"/>
      <c r="M442" s="24"/>
      <c r="Z442" s="31"/>
    </row>
    <row r="443" spans="1:26" x14ac:dyDescent="0.25">
      <c r="A443" s="27"/>
      <c r="B443" s="161"/>
      <c r="C443" s="162"/>
      <c r="D443" s="162"/>
      <c r="E443" s="162"/>
      <c r="F443" s="163"/>
      <c r="G443" s="27"/>
      <c r="H443" s="27"/>
      <c r="I443" s="27"/>
      <c r="J443" s="27"/>
      <c r="K443" s="23"/>
      <c r="L443" s="23"/>
      <c r="M443" s="24"/>
      <c r="Z443" s="31"/>
    </row>
    <row r="444" spans="1:26" x14ac:dyDescent="0.25">
      <c r="A444" s="27"/>
      <c r="B444" s="27"/>
      <c r="C444" s="27"/>
      <c r="D444" s="27"/>
      <c r="E444" s="27"/>
      <c r="F444" s="27"/>
      <c r="G444" s="27"/>
      <c r="H444" s="27"/>
      <c r="I444" s="27"/>
      <c r="J444" s="27"/>
      <c r="K444" s="23"/>
      <c r="L444" s="23"/>
      <c r="M444" s="24"/>
      <c r="Z444" s="31"/>
    </row>
    <row r="445" spans="1:26" x14ac:dyDescent="0.25">
      <c r="A445" s="25"/>
      <c r="B445" s="25"/>
      <c r="C445" s="25"/>
      <c r="D445" s="25"/>
      <c r="E445" s="25"/>
      <c r="F445" s="25"/>
      <c r="G445" s="25"/>
      <c r="H445" s="25"/>
      <c r="I445" s="25"/>
      <c r="J445" s="26"/>
      <c r="K445" s="23"/>
      <c r="L445" s="23"/>
      <c r="M445" s="24"/>
      <c r="Z445" s="31"/>
    </row>
    <row r="446" spans="1:26" ht="14.15" customHeight="1" x14ac:dyDescent="0.25">
      <c r="A446" s="33" t="s">
        <v>153</v>
      </c>
      <c r="B446" s="100" t="s">
        <v>192</v>
      </c>
      <c r="C446" s="101"/>
      <c r="D446" s="101"/>
      <c r="E446" s="101"/>
      <c r="F446" s="101"/>
      <c r="G446" s="101"/>
      <c r="H446" s="101"/>
      <c r="I446" s="102"/>
      <c r="J446" s="30"/>
      <c r="K446" s="23"/>
      <c r="L446" s="23"/>
      <c r="M446" s="24"/>
      <c r="Z446" s="31"/>
    </row>
    <row r="447" spans="1:26" ht="14.15" customHeight="1" x14ac:dyDescent="0.25">
      <c r="A447" s="32"/>
      <c r="B447" s="103"/>
      <c r="C447" s="104"/>
      <c r="D447" s="104"/>
      <c r="E447" s="104"/>
      <c r="F447" s="104"/>
      <c r="G447" s="104"/>
      <c r="H447" s="104"/>
      <c r="I447" s="105"/>
      <c r="J447" s="30"/>
      <c r="K447" s="23"/>
      <c r="L447" s="23"/>
      <c r="M447" s="24"/>
      <c r="Z447" s="31"/>
    </row>
    <row r="448" spans="1:26" ht="14.15" customHeight="1" x14ac:dyDescent="0.25">
      <c r="A448" s="32"/>
      <c r="B448" s="103"/>
      <c r="C448" s="104"/>
      <c r="D448" s="104"/>
      <c r="E448" s="104"/>
      <c r="F448" s="104"/>
      <c r="G448" s="104"/>
      <c r="H448" s="104"/>
      <c r="I448" s="105"/>
      <c r="J448" s="30"/>
      <c r="K448" s="23"/>
      <c r="L448" s="23"/>
      <c r="M448" s="24"/>
      <c r="Z448" s="31"/>
    </row>
    <row r="449" spans="1:26" ht="14.15" customHeight="1" x14ac:dyDescent="0.25">
      <c r="A449" s="32"/>
      <c r="B449" s="106"/>
      <c r="C449" s="107"/>
      <c r="D449" s="107"/>
      <c r="E449" s="107"/>
      <c r="F449" s="107"/>
      <c r="G449" s="107"/>
      <c r="H449" s="107"/>
      <c r="I449" s="108"/>
      <c r="J449" s="30"/>
      <c r="K449" s="23"/>
      <c r="L449" s="23"/>
      <c r="M449" s="24"/>
      <c r="Z449" s="31"/>
    </row>
    <row r="450" spans="1:26" ht="12.75" customHeight="1" x14ac:dyDescent="0.25">
      <c r="A450" s="32"/>
      <c r="B450" s="32"/>
      <c r="C450" s="32"/>
      <c r="D450" s="32"/>
      <c r="E450" s="32"/>
      <c r="F450" s="32"/>
      <c r="G450" s="32"/>
      <c r="H450" s="32"/>
      <c r="I450" s="32"/>
      <c r="J450" s="30"/>
      <c r="K450" s="23"/>
      <c r="L450" s="23"/>
      <c r="M450" s="24"/>
      <c r="Z450" s="31"/>
    </row>
    <row r="451" spans="1:26" ht="12.75" customHeight="1" x14ac:dyDescent="0.25">
      <c r="A451" s="32"/>
      <c r="B451" s="41" t="s">
        <v>162</v>
      </c>
      <c r="C451" s="42"/>
      <c r="D451" s="42"/>
      <c r="E451" s="42"/>
      <c r="F451" s="42"/>
      <c r="G451" s="42"/>
      <c r="H451" s="42"/>
      <c r="I451" s="43"/>
      <c r="J451" s="30"/>
      <c r="K451" s="23"/>
      <c r="L451" s="23"/>
      <c r="M451" s="180" t="s">
        <v>73</v>
      </c>
      <c r="N451" s="181"/>
      <c r="Q451" s="94" t="str">
        <f>IF(M454&lt;&gt;"Ναι","","Λύση της άσκησης 15.Ι.")</f>
        <v/>
      </c>
      <c r="R451" s="94"/>
      <c r="S451" s="94"/>
      <c r="Z451" s="31"/>
    </row>
    <row r="452" spans="1:26" x14ac:dyDescent="0.25">
      <c r="A452" s="32"/>
      <c r="B452" s="44"/>
      <c r="C452" s="125" t="s">
        <v>155</v>
      </c>
      <c r="D452" s="45"/>
      <c r="E452" s="45"/>
      <c r="F452" s="125" t="s">
        <v>156</v>
      </c>
      <c r="G452" s="45"/>
      <c r="H452" s="125" t="s">
        <v>157</v>
      </c>
      <c r="I452" s="202" t="s">
        <v>193</v>
      </c>
      <c r="J452" s="30"/>
      <c r="K452" s="23"/>
      <c r="L452" s="23"/>
      <c r="M452" s="180"/>
      <c r="N452" s="181"/>
      <c r="Q452" s="87" t="str">
        <f>IF(M454&lt;&gt;"Ναι","","Είναι φανερό ότι η ένωση με ΜΤ C6H14O, είναι ένας κορεσμένος μονοαιθέρας, που σχηματίστηκε από την αφυδάτωση της αλκοόλης Α, όταν αυτή θερμάνθηκε στους 140°C, παρουσία θειικού οξέος.")</f>
        <v/>
      </c>
      <c r="R452" s="87"/>
      <c r="S452" s="87"/>
      <c r="T452" s="87"/>
      <c r="U452" s="87"/>
      <c r="V452" s="87"/>
      <c r="W452" s="87"/>
      <c r="X452" s="87"/>
      <c r="Z452" s="31"/>
    </row>
    <row r="453" spans="1:26" x14ac:dyDescent="0.25">
      <c r="A453" s="32"/>
      <c r="B453" s="44"/>
      <c r="C453" s="126"/>
      <c r="D453" s="45"/>
      <c r="E453" s="45"/>
      <c r="F453" s="126"/>
      <c r="G453" s="45"/>
      <c r="H453" s="126"/>
      <c r="I453" s="203"/>
      <c r="J453" s="30"/>
      <c r="K453" s="23"/>
      <c r="L453" s="23"/>
      <c r="M453" s="180"/>
      <c r="N453" s="181"/>
      <c r="Q453" s="87"/>
      <c r="R453" s="87"/>
      <c r="S453" s="87"/>
      <c r="T453" s="87"/>
      <c r="U453" s="87"/>
      <c r="V453" s="87"/>
      <c r="W453" s="87"/>
      <c r="X453" s="87"/>
      <c r="Z453" s="31"/>
    </row>
    <row r="454" spans="1:26" ht="12.75" customHeight="1" x14ac:dyDescent="0.25">
      <c r="A454" s="32"/>
      <c r="B454" s="44"/>
      <c r="C454" s="45"/>
      <c r="D454" s="45"/>
      <c r="E454" s="45"/>
      <c r="F454" s="45"/>
      <c r="G454" s="45"/>
      <c r="H454" s="45"/>
      <c r="I454" s="46"/>
      <c r="J454" s="30"/>
      <c r="K454" s="23"/>
      <c r="L454" s="23"/>
      <c r="M454" s="182"/>
      <c r="N454" s="183"/>
      <c r="Q454" s="87"/>
      <c r="R454" s="87"/>
      <c r="S454" s="87"/>
      <c r="T454" s="87"/>
      <c r="U454" s="87"/>
      <c r="V454" s="87"/>
      <c r="W454" s="87"/>
      <c r="X454" s="87"/>
      <c r="Z454" s="31"/>
    </row>
    <row r="455" spans="1:26" ht="12.75" customHeight="1" x14ac:dyDescent="0.25">
      <c r="A455" s="32"/>
      <c r="B455" s="44"/>
      <c r="C455" s="45"/>
      <c r="D455" s="45"/>
      <c r="E455" s="45"/>
      <c r="F455" s="45"/>
      <c r="G455" s="45"/>
      <c r="H455" s="45"/>
      <c r="I455" s="46"/>
      <c r="J455" s="30"/>
      <c r="K455" s="23"/>
      <c r="L455" s="23"/>
      <c r="M455" s="182"/>
      <c r="N455" s="183"/>
      <c r="Q455" s="179" t="str">
        <f>IF(M454&lt;&gt;"Ναι","","Γνωρίζουμε ακόμη, ότι ο αιθέρας που παράγεται από την αφυδάτωση μιας αλκοόλης, φέρει στο μόριό του διπλάσιο πλήθος ατόμων άνθρακα, απ' ότι η μητρική αλκοόλη. Κατά συνέπεια η αλκοόλη Α θα φέρει στο μόριό της 3 άτομα άνθρακα, άρα θα έχει ΜΤ C3H8O.")</f>
        <v/>
      </c>
      <c r="R455" s="179"/>
      <c r="S455" s="179"/>
      <c r="T455" s="179"/>
      <c r="U455" s="179"/>
      <c r="V455" s="179"/>
      <c r="W455" s="179"/>
      <c r="X455" s="179"/>
      <c r="Z455" s="31"/>
    </row>
    <row r="456" spans="1:26" x14ac:dyDescent="0.25">
      <c r="A456" s="32"/>
      <c r="B456" s="44"/>
      <c r="C456" s="45"/>
      <c r="D456" s="45"/>
      <c r="E456" s="45"/>
      <c r="F456" s="207" t="s">
        <v>81</v>
      </c>
      <c r="G456" s="45"/>
      <c r="H456" s="125" t="s">
        <v>160</v>
      </c>
      <c r="I456" s="46"/>
      <c r="J456" s="30"/>
      <c r="K456" s="23"/>
      <c r="L456" s="23"/>
      <c r="M456" s="24"/>
      <c r="Q456" s="179"/>
      <c r="R456" s="179"/>
      <c r="S456" s="179"/>
      <c r="T456" s="179"/>
      <c r="U456" s="179"/>
      <c r="V456" s="179"/>
      <c r="W456" s="179"/>
      <c r="X456" s="179"/>
      <c r="Z456" s="31"/>
    </row>
    <row r="457" spans="1:26" ht="12.75" customHeight="1" x14ac:dyDescent="0.25">
      <c r="A457" s="32"/>
      <c r="B457" s="44"/>
      <c r="C457" s="45"/>
      <c r="D457" s="45"/>
      <c r="E457" s="45"/>
      <c r="F457" s="208"/>
      <c r="G457" s="45"/>
      <c r="H457" s="126"/>
      <c r="I457" s="46"/>
      <c r="J457" s="30"/>
      <c r="K457" s="23"/>
      <c r="L457" s="23"/>
      <c r="M457" s="24"/>
      <c r="Q457" s="179"/>
      <c r="R457" s="179"/>
      <c r="S457" s="179"/>
      <c r="T457" s="179"/>
      <c r="U457" s="179"/>
      <c r="V457" s="179"/>
      <c r="W457" s="179"/>
      <c r="X457" s="179"/>
      <c r="Z457" s="31"/>
    </row>
    <row r="458" spans="1:26" ht="14" x14ac:dyDescent="0.3">
      <c r="A458" s="32"/>
      <c r="B458" s="204" t="s">
        <v>19</v>
      </c>
      <c r="C458" s="205"/>
      <c r="D458" s="205"/>
      <c r="E458" s="205"/>
      <c r="F458" s="205"/>
      <c r="G458" s="205"/>
      <c r="H458" s="205"/>
      <c r="I458" s="206"/>
      <c r="J458" s="30"/>
      <c r="K458" s="23"/>
      <c r="L458" s="23"/>
      <c r="M458" s="24"/>
      <c r="Q458" s="179"/>
      <c r="R458" s="179"/>
      <c r="S458" s="179"/>
      <c r="T458" s="179"/>
      <c r="U458" s="179"/>
      <c r="V458" s="179"/>
      <c r="W458" s="179"/>
      <c r="X458" s="179"/>
      <c r="Z458" s="31"/>
    </row>
    <row r="459" spans="1:26" ht="6" customHeight="1" x14ac:dyDescent="0.25">
      <c r="A459" s="32"/>
      <c r="B459" s="32"/>
      <c r="C459" s="32"/>
      <c r="D459" s="32"/>
      <c r="E459" s="32"/>
      <c r="F459" s="32"/>
      <c r="G459" s="32"/>
      <c r="H459" s="32"/>
      <c r="I459" s="32"/>
      <c r="J459" s="30"/>
      <c r="K459" s="23"/>
      <c r="L459" s="23"/>
      <c r="M459" s="24"/>
      <c r="Q459" s="87" t="str">
        <f>IF(M454&lt;&gt;"Ναι","","Είναι προφανές ακόμη ότι η ένωση Β, που σχηματίζεται από τη θέρμανση της αλκοόλης Α στους 170°C, παρουσία θειικού οξέος, είναι αλκένιο.")</f>
        <v/>
      </c>
      <c r="R459" s="87"/>
      <c r="S459" s="87"/>
      <c r="T459" s="87"/>
      <c r="U459" s="87"/>
      <c r="V459" s="87"/>
      <c r="W459" s="87"/>
      <c r="X459" s="87"/>
      <c r="Z459" s="31"/>
    </row>
    <row r="460" spans="1:26" ht="14" x14ac:dyDescent="0.25">
      <c r="A460" s="15" t="str">
        <f>IF(AND(G460="",G461="",G462=""),"",IF(AND(G460="",G461="Σ",G462=""),"G","R"))</f>
        <v/>
      </c>
      <c r="B460" s="82" t="s">
        <v>194</v>
      </c>
      <c r="C460" s="82"/>
      <c r="D460" s="82"/>
      <c r="E460" s="99" t="s">
        <v>150</v>
      </c>
      <c r="F460" s="99"/>
      <c r="G460" s="71"/>
      <c r="H460" s="184" t="str">
        <f>IF(L496="","",IF(L496=55,"Τα καταφέρνεις περίφημα. Εύγε!",IF(L496=50,"Καθόλου άσχημα, είχες μόνο μια άστοχη απάντηση.",IF(AND(L496&lt;50,L496&gt;35),"Πρόσεχε κάποια πράγματα σου ξεφεύγουν…",IF(AND(L496&lt;40,L496&gt;20),"Όπως καταλαβαίνεις, πρέπει να διαβάζεις περισσότερο...","Ουδέν σχόλιο!...")))))</f>
        <v/>
      </c>
      <c r="I460" s="185"/>
      <c r="J460" s="30"/>
      <c r="K460" s="23"/>
      <c r="L460" s="23"/>
      <c r="M460" s="24"/>
      <c r="Q460" s="87"/>
      <c r="R460" s="87"/>
      <c r="S460" s="87"/>
      <c r="T460" s="87"/>
      <c r="U460" s="87"/>
      <c r="V460" s="87"/>
      <c r="W460" s="87"/>
      <c r="X460" s="87"/>
      <c r="Z460" s="31"/>
    </row>
    <row r="461" spans="1:26" ht="14" x14ac:dyDescent="0.25">
      <c r="A461" s="32"/>
      <c r="B461" s="82"/>
      <c r="C461" s="82"/>
      <c r="D461" s="82"/>
      <c r="E461" s="99" t="s">
        <v>142</v>
      </c>
      <c r="F461" s="99"/>
      <c r="G461" s="71"/>
      <c r="H461" s="186"/>
      <c r="I461" s="187"/>
      <c r="J461" s="30"/>
      <c r="K461" s="23"/>
      <c r="L461" s="23"/>
      <c r="M461" s="24"/>
      <c r="Q461" s="87"/>
      <c r="R461" s="87"/>
      <c r="S461" s="87"/>
      <c r="T461" s="87"/>
      <c r="U461" s="87"/>
      <c r="V461" s="87"/>
      <c r="W461" s="87"/>
      <c r="X461" s="87"/>
      <c r="Z461" s="31"/>
    </row>
    <row r="462" spans="1:26" ht="16" customHeight="1" x14ac:dyDescent="0.25">
      <c r="A462" s="32"/>
      <c r="B462" s="82"/>
      <c r="C462" s="82"/>
      <c r="D462" s="82"/>
      <c r="E462" s="99" t="s">
        <v>152</v>
      </c>
      <c r="F462" s="99"/>
      <c r="G462" s="71"/>
      <c r="H462" s="186"/>
      <c r="I462" s="187"/>
      <c r="J462" s="30"/>
      <c r="K462" s="23"/>
      <c r="L462" s="23"/>
      <c r="M462" s="24"/>
      <c r="Q462" s="127" t="str">
        <f>IF(M454&lt;&gt;"Ναι","","Στο μόριο του αλκενίου Β θα περιέχονται, όσα άτομα άνθρακα περιέχονται και στο μόριο της αλκοόλης Α, δηλαδή 3 άτομα άνθρακα, άρα ο ΜΤ του αλκενίου είναι C3H6, πρόκειται δηλαδή για το ΠΡΟΠΕΝΙΟ.")</f>
        <v/>
      </c>
      <c r="R462" s="127"/>
      <c r="S462" s="127"/>
      <c r="T462" s="127"/>
      <c r="U462" s="127"/>
      <c r="V462" s="127"/>
      <c r="W462" s="127"/>
      <c r="X462" s="127"/>
      <c r="Z462" s="31"/>
    </row>
    <row r="463" spans="1:26" ht="6" customHeight="1" x14ac:dyDescent="0.25">
      <c r="A463" s="32"/>
      <c r="B463" s="32"/>
      <c r="C463" s="32"/>
      <c r="D463" s="32"/>
      <c r="E463" s="32"/>
      <c r="F463" s="32"/>
      <c r="G463" s="32"/>
      <c r="H463" s="188"/>
      <c r="I463" s="187"/>
      <c r="J463" s="30"/>
      <c r="K463" s="23"/>
      <c r="L463" s="23"/>
      <c r="M463" s="24"/>
      <c r="Q463" s="127"/>
      <c r="R463" s="127"/>
      <c r="S463" s="127"/>
      <c r="T463" s="127"/>
      <c r="U463" s="127"/>
      <c r="V463" s="127"/>
      <c r="W463" s="127"/>
      <c r="X463" s="127"/>
      <c r="Z463" s="31"/>
    </row>
    <row r="464" spans="1:26" ht="16" customHeight="1" x14ac:dyDescent="0.25">
      <c r="A464" s="15" t="str">
        <f>IF(AND(G464="",G465="",G466=""),"",IF(AND(G464="",G465="Σ",G466=""),"G","R"))</f>
        <v/>
      </c>
      <c r="B464" s="82" t="s">
        <v>68</v>
      </c>
      <c r="C464" s="82"/>
      <c r="D464" s="82"/>
      <c r="E464" s="99" t="s">
        <v>143</v>
      </c>
      <c r="F464" s="99"/>
      <c r="G464" s="71"/>
      <c r="H464" s="186"/>
      <c r="I464" s="187"/>
      <c r="J464" s="30"/>
      <c r="K464" s="23"/>
      <c r="L464" s="23"/>
      <c r="M464" s="24"/>
      <c r="Q464" s="127"/>
      <c r="R464" s="127"/>
      <c r="S464" s="127"/>
      <c r="T464" s="127"/>
      <c r="U464" s="127"/>
      <c r="V464" s="127"/>
      <c r="W464" s="127"/>
      <c r="X464" s="127"/>
      <c r="Z464" s="31"/>
    </row>
    <row r="465" spans="1:26" ht="13.9" customHeight="1" x14ac:dyDescent="0.25">
      <c r="A465" s="32"/>
      <c r="B465" s="82"/>
      <c r="C465" s="82"/>
      <c r="D465" s="82"/>
      <c r="E465" s="99" t="s">
        <v>158</v>
      </c>
      <c r="F465" s="99"/>
      <c r="G465" s="71"/>
      <c r="H465" s="186"/>
      <c r="I465" s="187"/>
      <c r="J465" s="30"/>
      <c r="K465" s="34"/>
      <c r="L465" s="23"/>
      <c r="M465" s="24"/>
      <c r="Q465" s="87" t="str">
        <f>IF(M454&lt;&gt;"Ναι","","Το κύριο προϊόν Γ που θα σχηματιστεί, σύμφωνα με τον κανόνα του Markovnikov, από την επίδραση νερού στο ΠΡΟΠΕΝΙΟ, θα είναι πάλι μια αλκοόλη με 3 άτομα άνθρακα στο μόριό της, η 2-ΠΡΟΠΑΝΟΛΗ, οπότε αναγκαστικά η αλκοόλη Α θα είναι η 1-ΠΡΟ-ΠΑΝΟΛΗ.")</f>
        <v/>
      </c>
      <c r="R465" s="87"/>
      <c r="S465" s="87"/>
      <c r="T465" s="87"/>
      <c r="U465" s="87"/>
      <c r="V465" s="87"/>
      <c r="W465" s="87"/>
      <c r="X465" s="87"/>
      <c r="Z465" s="31"/>
    </row>
    <row r="466" spans="1:26" ht="14" x14ac:dyDescent="0.25">
      <c r="A466" s="32"/>
      <c r="B466" s="82"/>
      <c r="C466" s="82"/>
      <c r="D466" s="82"/>
      <c r="E466" s="99" t="s">
        <v>159</v>
      </c>
      <c r="F466" s="99"/>
      <c r="G466" s="71"/>
      <c r="H466" s="186"/>
      <c r="I466" s="187"/>
      <c r="J466" s="30"/>
      <c r="K466" s="23"/>
      <c r="L466" s="23"/>
      <c r="M466" s="24"/>
      <c r="Q466" s="87"/>
      <c r="R466" s="87"/>
      <c r="S466" s="87"/>
      <c r="T466" s="87"/>
      <c r="U466" s="87"/>
      <c r="V466" s="87"/>
      <c r="W466" s="87"/>
      <c r="X466" s="87"/>
      <c r="Z466" s="31"/>
    </row>
    <row r="467" spans="1:26" ht="4.5" customHeight="1" x14ac:dyDescent="0.25">
      <c r="A467" s="32"/>
      <c r="B467" s="32"/>
      <c r="C467" s="32"/>
      <c r="D467" s="32"/>
      <c r="E467" s="32"/>
      <c r="F467" s="32"/>
      <c r="G467" s="32"/>
      <c r="H467" s="188"/>
      <c r="I467" s="187"/>
      <c r="J467" s="30"/>
      <c r="K467" s="23"/>
      <c r="L467" s="23"/>
      <c r="M467" s="24"/>
      <c r="Q467" s="87"/>
      <c r="R467" s="87"/>
      <c r="S467" s="87"/>
      <c r="T467" s="87"/>
      <c r="U467" s="87"/>
      <c r="V467" s="87"/>
      <c r="W467" s="87"/>
      <c r="X467" s="87"/>
      <c r="Z467" s="31"/>
    </row>
    <row r="468" spans="1:26" ht="14" x14ac:dyDescent="0.25">
      <c r="A468" s="15" t="str">
        <f>IF(AND(G468="",G469="",G470=""),"",IF(AND(G468="",G469="",G470="Σ"),"G","R"))</f>
        <v/>
      </c>
      <c r="B468" s="82" t="s">
        <v>62</v>
      </c>
      <c r="C468" s="82"/>
      <c r="D468" s="82"/>
      <c r="E468" s="99" t="s">
        <v>158</v>
      </c>
      <c r="F468" s="99"/>
      <c r="G468" s="71"/>
      <c r="H468" s="186"/>
      <c r="I468" s="187"/>
      <c r="J468" s="30"/>
      <c r="K468" s="23"/>
      <c r="L468" s="23"/>
      <c r="M468" s="24"/>
      <c r="Q468" s="87"/>
      <c r="R468" s="87"/>
      <c r="S468" s="87"/>
      <c r="T468" s="87"/>
      <c r="U468" s="87"/>
      <c r="V468" s="87"/>
      <c r="W468" s="87"/>
      <c r="X468" s="87"/>
      <c r="Z468" s="31"/>
    </row>
    <row r="469" spans="1:26" ht="14" x14ac:dyDescent="0.25">
      <c r="A469" s="32"/>
      <c r="B469" s="82"/>
      <c r="C469" s="82"/>
      <c r="D469" s="82"/>
      <c r="E469" s="99" t="s">
        <v>150</v>
      </c>
      <c r="F469" s="99"/>
      <c r="G469" s="71"/>
      <c r="H469" s="186"/>
      <c r="I469" s="187"/>
      <c r="J469" s="30"/>
      <c r="K469" s="23"/>
      <c r="L469" s="23"/>
      <c r="M469" s="24"/>
      <c r="Q469" s="87"/>
      <c r="R469" s="87"/>
      <c r="S469" s="87"/>
      <c r="T469" s="87"/>
      <c r="U469" s="87"/>
      <c r="V469" s="87"/>
      <c r="W469" s="87"/>
      <c r="X469" s="87"/>
      <c r="Z469" s="31"/>
    </row>
    <row r="470" spans="1:26" ht="13.9" customHeight="1" x14ac:dyDescent="0.25">
      <c r="A470" s="32"/>
      <c r="B470" s="82"/>
      <c r="C470" s="82"/>
      <c r="D470" s="82"/>
      <c r="E470" s="99" t="s">
        <v>142</v>
      </c>
      <c r="F470" s="99"/>
      <c r="G470" s="71"/>
      <c r="H470" s="186"/>
      <c r="I470" s="187"/>
      <c r="J470" s="30"/>
      <c r="K470" s="23"/>
      <c r="L470" s="23"/>
      <c r="M470" s="24"/>
      <c r="Q470" s="88" t="str">
        <f>IF(M454&lt;&gt;"Ναι","","Από την οξείδωση της 2-ΠΡΟΠΑΝΟΛΗΣ, που είναι ΙΙταγής αλκοόλη θα σχηματίζεται φυσικά μια κετόνη, η ένωση Δ, που θα είναι προφανώς η ΠΡΟΠΑΝΟΝΗ.")</f>
        <v/>
      </c>
      <c r="R470" s="88"/>
      <c r="S470" s="88"/>
      <c r="T470" s="88"/>
      <c r="U470" s="88"/>
      <c r="V470" s="88"/>
      <c r="W470" s="88"/>
      <c r="X470" s="88"/>
      <c r="Z470" s="31"/>
    </row>
    <row r="471" spans="1:26" ht="4.5" customHeight="1" x14ac:dyDescent="0.25">
      <c r="A471" s="32"/>
      <c r="B471" s="32"/>
      <c r="C471" s="32"/>
      <c r="D471" s="32"/>
      <c r="E471" s="32"/>
      <c r="F471" s="32"/>
      <c r="G471" s="32"/>
      <c r="H471" s="188"/>
      <c r="I471" s="187"/>
      <c r="J471" s="30"/>
      <c r="K471" s="23"/>
      <c r="L471" s="23"/>
      <c r="M471" s="24"/>
      <c r="Q471" s="88"/>
      <c r="R471" s="88"/>
      <c r="S471" s="88"/>
      <c r="T471" s="88"/>
      <c r="U471" s="88"/>
      <c r="V471" s="88"/>
      <c r="W471" s="88"/>
      <c r="X471" s="88"/>
      <c r="Z471" s="31"/>
    </row>
    <row r="472" spans="1:26" ht="14" x14ac:dyDescent="0.25">
      <c r="A472" s="15" t="str">
        <f>IF(AND(G472="",G473="",G474=""),"",IF(AND(G472="Σ",G473="",G474=""),"G","R"))</f>
        <v/>
      </c>
      <c r="B472" s="345" t="s">
        <v>212</v>
      </c>
      <c r="C472" s="346"/>
      <c r="D472" s="347"/>
      <c r="E472" s="99" t="s">
        <v>143</v>
      </c>
      <c r="F472" s="99"/>
      <c r="G472" s="71"/>
      <c r="H472" s="186"/>
      <c r="I472" s="187"/>
      <c r="J472" s="30"/>
      <c r="K472" s="23"/>
      <c r="L472" s="23"/>
      <c r="M472" s="24"/>
      <c r="Q472" s="88"/>
      <c r="R472" s="88"/>
      <c r="S472" s="88"/>
      <c r="T472" s="88"/>
      <c r="U472" s="88"/>
      <c r="V472" s="88"/>
      <c r="W472" s="88"/>
      <c r="X472" s="88"/>
      <c r="Z472" s="31"/>
    </row>
    <row r="473" spans="1:26" ht="15" customHeight="1" x14ac:dyDescent="0.25">
      <c r="A473" s="32"/>
      <c r="B473" s="348"/>
      <c r="C473" s="349"/>
      <c r="D473" s="350"/>
      <c r="E473" s="99" t="s">
        <v>142</v>
      </c>
      <c r="F473" s="99"/>
      <c r="G473" s="71"/>
      <c r="H473" s="186"/>
      <c r="I473" s="187"/>
      <c r="J473" s="30"/>
      <c r="K473" s="23"/>
      <c r="L473" s="23"/>
      <c r="M473" s="24"/>
      <c r="Q473" s="87" t="str">
        <f>IF(M454&lt;&gt;"Ναι","","Όλα τα παραππανω δείχνονται με τις χημικές εξισώσεις που ακολουθούν…")</f>
        <v/>
      </c>
      <c r="R473" s="87"/>
      <c r="S473" s="87"/>
      <c r="T473" s="87"/>
      <c r="U473" s="87"/>
      <c r="V473" s="87"/>
      <c r="W473" s="87"/>
      <c r="X473" s="87"/>
      <c r="Z473" s="31"/>
    </row>
    <row r="474" spans="1:26" ht="14" x14ac:dyDescent="0.25">
      <c r="A474" s="32"/>
      <c r="B474" s="351"/>
      <c r="C474" s="352"/>
      <c r="D474" s="353"/>
      <c r="E474" s="99" t="s">
        <v>152</v>
      </c>
      <c r="F474" s="99"/>
      <c r="G474" s="71"/>
      <c r="H474" s="186"/>
      <c r="I474" s="187"/>
      <c r="J474" s="30"/>
      <c r="K474" s="23"/>
      <c r="L474" s="23"/>
      <c r="M474" s="24"/>
      <c r="Q474" s="87"/>
      <c r="R474" s="87"/>
      <c r="S474" s="87"/>
      <c r="T474" s="87"/>
      <c r="U474" s="87"/>
      <c r="V474" s="87"/>
      <c r="W474" s="87"/>
      <c r="X474" s="87"/>
      <c r="Z474" s="31"/>
    </row>
    <row r="475" spans="1:26" ht="4.5" customHeight="1" x14ac:dyDescent="0.25">
      <c r="A475" s="32"/>
      <c r="B475" s="32"/>
      <c r="C475" s="32"/>
      <c r="D475" s="32"/>
      <c r="E475" s="32"/>
      <c r="F475" s="32"/>
      <c r="G475" s="32"/>
      <c r="H475" s="188"/>
      <c r="I475" s="187"/>
      <c r="J475" s="30"/>
      <c r="K475" s="23"/>
      <c r="L475" s="23"/>
      <c r="M475" s="24"/>
      <c r="Z475" s="31"/>
    </row>
    <row r="476" spans="1:26" ht="12.75" customHeight="1" x14ac:dyDescent="0.25">
      <c r="A476" s="15" t="str">
        <f>IF(F476="","",IF(F476=3,"G","R"))</f>
        <v/>
      </c>
      <c r="B476" s="82" t="s">
        <v>195</v>
      </c>
      <c r="C476" s="82"/>
      <c r="D476" s="82"/>
      <c r="E476" s="82"/>
      <c r="F476" s="209"/>
      <c r="G476" s="209"/>
      <c r="H476" s="186"/>
      <c r="I476" s="187"/>
      <c r="J476" s="30"/>
      <c r="K476" s="23"/>
      <c r="L476" s="23"/>
      <c r="M476" s="24"/>
      <c r="Q476" s="89" t="str">
        <f>IF(M454&lt;&gt;"Ναι","","2 CH3-CH2-CH2-OH")</f>
        <v/>
      </c>
      <c r="R476" s="89"/>
      <c r="S476" s="67" t="str">
        <f>IF(M454&lt;&gt;"Ναι","","®")</f>
        <v/>
      </c>
      <c r="T476" s="354" t="str">
        <f>IF(M454&lt;&gt;"Ναι","","CH3-CH2-CH2-O-CH2-CH2-CH3  +  H2O")</f>
        <v/>
      </c>
      <c r="U476" s="354"/>
      <c r="V476" s="354"/>
      <c r="W476" s="354"/>
      <c r="Z476" s="31"/>
    </row>
    <row r="477" spans="1:26" x14ac:dyDescent="0.25">
      <c r="A477" s="32"/>
      <c r="B477" s="82"/>
      <c r="C477" s="82"/>
      <c r="D477" s="82"/>
      <c r="E477" s="82"/>
      <c r="F477" s="209"/>
      <c r="G477" s="209"/>
      <c r="H477" s="186"/>
      <c r="I477" s="187"/>
      <c r="J477" s="30"/>
      <c r="K477" s="23"/>
      <c r="L477" s="23"/>
      <c r="M477" s="24"/>
      <c r="Q477" s="359" t="str">
        <f>IF(M454&lt;&gt;"Ναι","","αλκοόλη Α")</f>
        <v/>
      </c>
      <c r="R477" s="359"/>
      <c r="S477" s="131" t="str">
        <f>IF(M454&lt;&gt;"Ναι","","                       αιθέρας με ΜΤ C6H14O")</f>
        <v/>
      </c>
      <c r="T477" s="131"/>
      <c r="U477" s="131"/>
      <c r="V477" s="131"/>
      <c r="W477" s="62"/>
      <c r="Z477" s="31"/>
    </row>
    <row r="478" spans="1:26" ht="12.75" customHeight="1" x14ac:dyDescent="0.25">
      <c r="A478" s="32"/>
      <c r="B478" s="82"/>
      <c r="C478" s="82"/>
      <c r="D478" s="82"/>
      <c r="E478" s="82"/>
      <c r="F478" s="209"/>
      <c r="G478" s="209"/>
      <c r="H478" s="186"/>
      <c r="I478" s="187"/>
      <c r="J478" s="30"/>
      <c r="K478" s="23"/>
      <c r="L478" s="23"/>
      <c r="M478" s="24"/>
      <c r="Q478" s="1"/>
      <c r="R478" s="1"/>
      <c r="S478" s="1"/>
      <c r="T478" s="1"/>
      <c r="U478" s="1"/>
      <c r="V478" s="1"/>
      <c r="Z478" s="31"/>
    </row>
    <row r="479" spans="1:26" ht="4.5" customHeight="1" x14ac:dyDescent="0.25">
      <c r="A479" s="32"/>
      <c r="B479" s="32"/>
      <c r="C479" s="32"/>
      <c r="D479" s="32"/>
      <c r="E479" s="32"/>
      <c r="F479" s="32"/>
      <c r="G479" s="32"/>
      <c r="H479" s="188"/>
      <c r="I479" s="187"/>
      <c r="J479" s="30"/>
      <c r="K479" s="23"/>
      <c r="L479" s="23"/>
      <c r="M479" s="24"/>
      <c r="Q479" s="89" t="str">
        <f>IF(M454&lt;&gt;"Ναι","","CH3–CH2–CH2–OH")</f>
        <v/>
      </c>
      <c r="R479" s="89"/>
      <c r="S479" s="90" t="str">
        <f>IF(M454&lt;&gt;"Ναι","","®")</f>
        <v/>
      </c>
      <c r="T479" s="89" t="str">
        <f>IF(M454&lt;&gt;"Ναι","","CH3–CH=CH2  +  H2O")</f>
        <v/>
      </c>
      <c r="U479" s="89"/>
      <c r="V479" s="89"/>
      <c r="Z479" s="31"/>
    </row>
    <row r="480" spans="1:26" x14ac:dyDescent="0.25">
      <c r="A480" s="15" t="str">
        <f>IF(F480="","",IF(F480=3,"G","R"))</f>
        <v/>
      </c>
      <c r="B480" s="82" t="s">
        <v>196</v>
      </c>
      <c r="C480" s="82"/>
      <c r="D480" s="82"/>
      <c r="E480" s="82"/>
      <c r="F480" s="209"/>
      <c r="G480" s="209"/>
      <c r="H480" s="186"/>
      <c r="I480" s="187"/>
      <c r="J480" s="30"/>
      <c r="K480" s="23"/>
      <c r="L480" s="23"/>
      <c r="M480" s="24"/>
      <c r="Q480" s="89"/>
      <c r="R480" s="89"/>
      <c r="S480" s="90"/>
      <c r="T480" s="89"/>
      <c r="U480" s="89"/>
      <c r="V480" s="89"/>
      <c r="Z480" s="31"/>
    </row>
    <row r="481" spans="1:34" x14ac:dyDescent="0.25">
      <c r="A481" s="32"/>
      <c r="B481" s="82"/>
      <c r="C481" s="82"/>
      <c r="D481" s="82"/>
      <c r="E481" s="82"/>
      <c r="F481" s="209"/>
      <c r="G481" s="209"/>
      <c r="H481" s="186"/>
      <c r="I481" s="187"/>
      <c r="J481" s="30"/>
      <c r="K481" s="23"/>
      <c r="L481" s="23"/>
      <c r="M481" s="24"/>
      <c r="Q481" s="130" t="str">
        <f>IF(M454&lt;&gt;"Ναι","","αλκοόλη Α")</f>
        <v/>
      </c>
      <c r="R481" s="130"/>
      <c r="S481" s="355" t="str">
        <f>IF(M454&lt;&gt;"Ναι","","      αλκένιο Β")</f>
        <v/>
      </c>
      <c r="T481" s="355"/>
      <c r="U481" s="355"/>
      <c r="Z481" s="31"/>
    </row>
    <row r="482" spans="1:34" ht="12.75" customHeight="1" x14ac:dyDescent="0.25">
      <c r="A482" s="32"/>
      <c r="B482" s="82"/>
      <c r="C482" s="82"/>
      <c r="D482" s="82"/>
      <c r="E482" s="82"/>
      <c r="F482" s="209"/>
      <c r="G482" s="209"/>
      <c r="H482" s="186"/>
      <c r="I482" s="187"/>
      <c r="J482" s="30"/>
      <c r="K482" s="23"/>
      <c r="L482" s="23"/>
      <c r="M482" s="24"/>
      <c r="Q482" s="356" t="str">
        <f>IF(M454&lt;&gt;"Ναι","","CH3–CH=CH2  +  H2O")</f>
        <v/>
      </c>
      <c r="R482" s="356"/>
      <c r="S482" s="356"/>
      <c r="T482" s="67" t="str">
        <f>IF(M454&lt;&gt;"Ναι","","®")</f>
        <v/>
      </c>
      <c r="U482" s="89" t="str">
        <f>IF(M454&lt;&gt;"Ναι","","CH3–CH–CH3")</f>
        <v/>
      </c>
      <c r="V482" s="89"/>
      <c r="W482" s="63" t="str">
        <f>IF(M454&lt;&gt;"Ναι","","αλκοόλη Γ")</f>
        <v/>
      </c>
      <c r="Z482" s="31"/>
    </row>
    <row r="483" spans="1:34" ht="4.5" customHeight="1" x14ac:dyDescent="0.25">
      <c r="A483" s="32"/>
      <c r="B483" s="32"/>
      <c r="C483" s="32"/>
      <c r="D483" s="32"/>
      <c r="E483" s="32"/>
      <c r="F483" s="32"/>
      <c r="G483" s="32"/>
      <c r="H483" s="188"/>
      <c r="I483" s="187"/>
      <c r="J483" s="30"/>
      <c r="K483" s="23"/>
      <c r="L483" s="23"/>
      <c r="M483" s="24"/>
      <c r="Q483" s="357" t="str">
        <f>IF(M454&lt;&gt;"Ναι","","              αλκένιο Β")</f>
        <v/>
      </c>
      <c r="R483" s="357"/>
      <c r="S483" s="64"/>
      <c r="T483" s="64"/>
      <c r="U483" s="358" t="str">
        <f>IF(M454&lt;&gt;"Ναι","","               I")</f>
        <v/>
      </c>
      <c r="V483" s="358"/>
      <c r="W483" s="358"/>
      <c r="Z483" s="31"/>
    </row>
    <row r="484" spans="1:34" x14ac:dyDescent="0.25">
      <c r="A484" s="15" t="str">
        <f>IF(F484="","",IF(F484=3,"G","R"))</f>
        <v/>
      </c>
      <c r="B484" s="82" t="s">
        <v>197</v>
      </c>
      <c r="C484" s="82"/>
      <c r="D484" s="82"/>
      <c r="E484" s="82"/>
      <c r="F484" s="209"/>
      <c r="G484" s="209"/>
      <c r="H484" s="186"/>
      <c r="I484" s="187"/>
      <c r="J484" s="30"/>
      <c r="K484" s="23"/>
      <c r="L484" s="23"/>
      <c r="M484" s="24"/>
      <c r="Q484" s="357"/>
      <c r="R484" s="357"/>
      <c r="S484" s="64"/>
      <c r="T484" s="64"/>
      <c r="U484" s="358"/>
      <c r="V484" s="358"/>
      <c r="W484" s="358"/>
      <c r="Z484" s="31"/>
    </row>
    <row r="485" spans="1:34" ht="13" x14ac:dyDescent="0.3">
      <c r="A485" s="32"/>
      <c r="B485" s="82"/>
      <c r="C485" s="82"/>
      <c r="D485" s="82"/>
      <c r="E485" s="82"/>
      <c r="F485" s="209"/>
      <c r="G485" s="209"/>
      <c r="H485" s="186"/>
      <c r="I485" s="187"/>
      <c r="J485" s="30"/>
      <c r="K485" s="23"/>
      <c r="L485" s="23"/>
      <c r="M485" s="24"/>
      <c r="U485" s="360" t="str">
        <f>IF(M454&lt;&gt;"Ναι",""," OH")</f>
        <v/>
      </c>
      <c r="V485" s="360"/>
      <c r="Z485" s="31"/>
    </row>
    <row r="486" spans="1:34" ht="13" x14ac:dyDescent="0.3">
      <c r="A486" s="32"/>
      <c r="B486" s="82"/>
      <c r="C486" s="82"/>
      <c r="D486" s="82"/>
      <c r="E486" s="82"/>
      <c r="F486" s="209"/>
      <c r="G486" s="209"/>
      <c r="H486" s="189"/>
      <c r="I486" s="190"/>
      <c r="J486" s="30"/>
      <c r="K486" s="23"/>
      <c r="L486" s="23"/>
      <c r="M486" s="24"/>
      <c r="Q486" s="361" t="str">
        <f>IF(M454&lt;&gt;"Ναι","","CH3–CH–CH3  +  IOI")</f>
        <v/>
      </c>
      <c r="R486" s="361"/>
      <c r="S486" s="67" t="str">
        <f>IF(M454&lt;&gt;"Ναι","","®")</f>
        <v/>
      </c>
      <c r="T486" s="89" t="str">
        <f>IF(M454&lt;&gt;"Ναι","","CH3–C–CH3  +  H2O")</f>
        <v/>
      </c>
      <c r="U486" s="89"/>
      <c r="Z486" s="31"/>
      <c r="AB486" s="64"/>
      <c r="AC486" s="64"/>
      <c r="AD486" s="64"/>
      <c r="AE486" s="65"/>
      <c r="AH486" s="64"/>
    </row>
    <row r="487" spans="1:34" ht="4.5" customHeight="1" x14ac:dyDescent="0.25">
      <c r="A487" s="32"/>
      <c r="B487" s="32"/>
      <c r="C487" s="32"/>
      <c r="D487" s="32"/>
      <c r="E487" s="32"/>
      <c r="F487" s="32"/>
      <c r="G487" s="32"/>
      <c r="H487" s="32"/>
      <c r="I487" s="32"/>
      <c r="J487" s="30"/>
      <c r="K487" s="23"/>
      <c r="L487" s="23"/>
      <c r="M487" s="24"/>
      <c r="Q487" s="362" t="str">
        <f>IF(M454&lt;&gt;"Ναι","","         I
        OH")</f>
        <v/>
      </c>
      <c r="R487" s="66"/>
      <c r="S487" s="362" t="str">
        <f>IF(M454&lt;&gt;"Ναι","","                        II
                        O")</f>
        <v/>
      </c>
      <c r="T487" s="362"/>
      <c r="U487" s="66"/>
      <c r="Z487" s="31"/>
    </row>
    <row r="488" spans="1:34" ht="15" customHeight="1" x14ac:dyDescent="0.25">
      <c r="A488" s="15" t="str">
        <f>IF(E488="","",IF(OR(E488="1-ΠΡΟΠΑΝΟΛΗ",E488="ΠΡΟΠΑΝΟΛΗ"),"G","R"))</f>
        <v/>
      </c>
      <c r="B488" s="199" t="s">
        <v>201</v>
      </c>
      <c r="C488" s="199"/>
      <c r="D488" s="199"/>
      <c r="E488" s="200"/>
      <c r="F488" s="200"/>
      <c r="G488" s="201"/>
      <c r="H488" s="193" t="s">
        <v>237</v>
      </c>
      <c r="I488" s="194"/>
      <c r="J488" s="30"/>
      <c r="K488" s="23"/>
      <c r="L488" s="23"/>
      <c r="M488" s="24"/>
      <c r="Q488" s="362"/>
      <c r="R488" s="66"/>
      <c r="S488" s="362"/>
      <c r="T488" s="362"/>
      <c r="U488" s="66"/>
      <c r="Z488" s="31"/>
    </row>
    <row r="489" spans="1:34" ht="15" customHeight="1" x14ac:dyDescent="0.25">
      <c r="A489" s="32"/>
      <c r="B489" s="199"/>
      <c r="C489" s="199"/>
      <c r="D489" s="199"/>
      <c r="E489" s="200"/>
      <c r="F489" s="200"/>
      <c r="G489" s="201"/>
      <c r="H489" s="195"/>
      <c r="I489" s="196"/>
      <c r="J489" s="30"/>
      <c r="K489" s="23"/>
      <c r="L489" s="23"/>
      <c r="M489" s="24"/>
      <c r="Q489" s="362"/>
      <c r="R489" s="66"/>
      <c r="S489" s="362"/>
      <c r="T489" s="362"/>
      <c r="U489" s="66"/>
      <c r="Z489" s="31"/>
    </row>
    <row r="490" spans="1:34" ht="4.5" customHeight="1" x14ac:dyDescent="0.25">
      <c r="A490" s="32"/>
      <c r="B490" s="32"/>
      <c r="C490" s="32"/>
      <c r="D490" s="32"/>
      <c r="E490" s="32"/>
      <c r="F490" s="32"/>
      <c r="G490" s="32"/>
      <c r="H490" s="195"/>
      <c r="I490" s="196"/>
      <c r="J490" s="30"/>
      <c r="K490" s="23"/>
      <c r="L490" s="23"/>
      <c r="M490" s="24"/>
      <c r="Q490" s="83" t="str">
        <f>IF(M454&lt;&gt;"Ναι","","    αλκοόλη Γ")</f>
        <v/>
      </c>
      <c r="R490" s="83"/>
      <c r="S490" s="84" t="str">
        <f>IF(M454&lt;&gt;"Ναι","","    κετόνη Δ")</f>
        <v/>
      </c>
      <c r="T490" s="84"/>
      <c r="U490" s="84"/>
      <c r="Z490" s="31"/>
    </row>
    <row r="491" spans="1:34" ht="15" customHeight="1" x14ac:dyDescent="0.25">
      <c r="A491" s="15" t="str">
        <f>IF(E491="","",IF(OR(E491="1-ΠΡΟΠΕΝΙΟ",E491="ΠΡΟΠΕΝΙΟ"),"G","R"))</f>
        <v/>
      </c>
      <c r="B491" s="199" t="s">
        <v>198</v>
      </c>
      <c r="C491" s="199"/>
      <c r="D491" s="199"/>
      <c r="E491" s="200"/>
      <c r="F491" s="200"/>
      <c r="G491" s="201"/>
      <c r="H491" s="195"/>
      <c r="I491" s="196"/>
      <c r="J491" s="30"/>
      <c r="K491" s="23"/>
      <c r="L491" s="23"/>
      <c r="M491" s="24"/>
      <c r="Q491" s="83"/>
      <c r="R491" s="83"/>
      <c r="S491" s="84"/>
      <c r="T491" s="84"/>
      <c r="U491" s="84"/>
      <c r="Z491" s="31"/>
    </row>
    <row r="492" spans="1:34" ht="15" customHeight="1" x14ac:dyDescent="0.25">
      <c r="A492" s="32"/>
      <c r="B492" s="199"/>
      <c r="C492" s="199"/>
      <c r="D492" s="199"/>
      <c r="E492" s="200"/>
      <c r="F492" s="200"/>
      <c r="G492" s="201"/>
      <c r="H492" s="195"/>
      <c r="I492" s="196"/>
      <c r="J492" s="30"/>
      <c r="K492" s="23"/>
      <c r="L492" s="23"/>
      <c r="M492" s="24"/>
      <c r="Z492" s="31"/>
    </row>
    <row r="493" spans="1:34" ht="4.5" customHeight="1" x14ac:dyDescent="0.25">
      <c r="A493" s="32"/>
      <c r="B493" s="32"/>
      <c r="C493" s="32"/>
      <c r="D493" s="32"/>
      <c r="E493" s="32"/>
      <c r="F493" s="32"/>
      <c r="G493" s="32"/>
      <c r="H493" s="195"/>
      <c r="I493" s="196"/>
      <c r="J493" s="30"/>
      <c r="K493" s="23"/>
      <c r="L493" s="23"/>
      <c r="M493" s="24"/>
      <c r="Z493" s="31"/>
    </row>
    <row r="494" spans="1:34" ht="15" customHeight="1" x14ac:dyDescent="0.25">
      <c r="A494" s="15" t="str">
        <f>IF(E494="","",IF(OR(E494="2-ΠΡΟΠΑΝΟΛΗ",E494="ΙΣΟΠΡΟΠΑΝΟΛΗ"),"G","R"))</f>
        <v/>
      </c>
      <c r="B494" s="199" t="s">
        <v>199</v>
      </c>
      <c r="C494" s="199"/>
      <c r="D494" s="199"/>
      <c r="E494" s="200"/>
      <c r="F494" s="200"/>
      <c r="G494" s="201"/>
      <c r="H494" s="195"/>
      <c r="I494" s="196"/>
      <c r="J494" s="30"/>
      <c r="K494" s="23"/>
      <c r="L494" s="23"/>
      <c r="M494" s="24"/>
      <c r="Z494" s="31"/>
    </row>
    <row r="495" spans="1:34" ht="15" customHeight="1" x14ac:dyDescent="0.25">
      <c r="A495" s="32"/>
      <c r="B495" s="199"/>
      <c r="C495" s="199"/>
      <c r="D495" s="199"/>
      <c r="E495" s="200"/>
      <c r="F495" s="200"/>
      <c r="G495" s="201"/>
      <c r="H495" s="195"/>
      <c r="I495" s="196"/>
      <c r="J495" s="30"/>
      <c r="K495" s="23"/>
      <c r="L495" s="23"/>
      <c r="M495" s="24"/>
      <c r="Z495" s="31"/>
    </row>
    <row r="496" spans="1:34" ht="4.5" customHeight="1" x14ac:dyDescent="0.25">
      <c r="A496" s="32"/>
      <c r="B496" s="32"/>
      <c r="C496" s="32"/>
      <c r="D496" s="32"/>
      <c r="E496" s="32"/>
      <c r="F496" s="32"/>
      <c r="G496" s="32"/>
      <c r="H496" s="195"/>
      <c r="I496" s="196"/>
      <c r="J496" s="30"/>
      <c r="K496" s="170" t="str">
        <f>IF(L496="","",IF(L496=55,O5,O9))</f>
        <v/>
      </c>
      <c r="L496" s="173" t="str">
        <f>IF(OR(A460="",A464="",A468="",A472="",A476="",A480="",A484="",A488="",A491="",A494="",A497="",M454="Ναι"),"",SUM(B499:G500))</f>
        <v/>
      </c>
      <c r="M496" s="24"/>
      <c r="O496" s="122">
        <v>55</v>
      </c>
      <c r="Z496" s="31"/>
    </row>
    <row r="497" spans="1:26" ht="15" customHeight="1" x14ac:dyDescent="0.25">
      <c r="A497" s="15" t="str">
        <f>IF(E497="","",IF(OR(E497="ΠΡΟΠΑΝΟΝΗ",E497="2-ΠΡΟΠΑΝΟΝΗ"),"G","R"))</f>
        <v/>
      </c>
      <c r="B497" s="199" t="s">
        <v>200</v>
      </c>
      <c r="C497" s="199"/>
      <c r="D497" s="199"/>
      <c r="E497" s="200"/>
      <c r="F497" s="200"/>
      <c r="G497" s="201"/>
      <c r="H497" s="195"/>
      <c r="I497" s="196"/>
      <c r="J497" s="30"/>
      <c r="K497" s="171"/>
      <c r="L497" s="174"/>
      <c r="M497" s="24"/>
      <c r="O497" s="122"/>
      <c r="Z497" s="31"/>
    </row>
    <row r="498" spans="1:26" ht="15" customHeight="1" x14ac:dyDescent="0.25">
      <c r="A498" s="32"/>
      <c r="B498" s="199"/>
      <c r="C498" s="199"/>
      <c r="D498" s="199"/>
      <c r="E498" s="200"/>
      <c r="F498" s="200"/>
      <c r="G498" s="201"/>
      <c r="H498" s="197"/>
      <c r="I498" s="198"/>
      <c r="J498" s="30"/>
      <c r="K498" s="172"/>
      <c r="L498" s="175"/>
      <c r="M498" s="24"/>
      <c r="O498" s="122"/>
      <c r="Z498" s="31"/>
    </row>
    <row r="499" spans="1:26" ht="13" thickBot="1" x14ac:dyDescent="0.3">
      <c r="A499" s="47"/>
      <c r="B499" s="18" t="str">
        <f>IF(A460&lt;&gt;"G","",5)</f>
        <v/>
      </c>
      <c r="C499" s="18" t="str">
        <f>IF(A464&lt;&gt;"G","",5)</f>
        <v/>
      </c>
      <c r="D499" s="18" t="str">
        <f>IF(A468&lt;&gt;"G","",5)</f>
        <v/>
      </c>
      <c r="E499" s="18" t="str">
        <f>IF(A472&lt;&gt;"G","",5)</f>
        <v/>
      </c>
      <c r="F499" s="18" t="str">
        <f>IF(A476&lt;&gt;"G","",5)</f>
        <v/>
      </c>
      <c r="G499" s="18" t="str">
        <f>IF(A480&lt;&gt;"G","",5)</f>
        <v/>
      </c>
      <c r="H499" s="47"/>
      <c r="I499" s="47"/>
      <c r="J499" s="48"/>
      <c r="K499" s="23"/>
      <c r="L499" s="23"/>
      <c r="M499" s="24"/>
      <c r="Z499" s="31"/>
    </row>
    <row r="500" spans="1:26" ht="13" thickTop="1" x14ac:dyDescent="0.25">
      <c r="A500" s="49"/>
      <c r="B500" s="19" t="str">
        <f>IF(A484&lt;&gt;"G","",5)</f>
        <v/>
      </c>
      <c r="C500" s="19" t="str">
        <f>IF(A488&lt;&gt;"G","",5)</f>
        <v/>
      </c>
      <c r="D500" s="19" t="str">
        <f>IF(A491&lt;&gt;"G","",5)</f>
        <v/>
      </c>
      <c r="E500" s="19" t="str">
        <f>IF(A494&lt;&gt;"G","",5)</f>
        <v/>
      </c>
      <c r="F500" s="19" t="str">
        <f>IF(A497&lt;&gt;"G","",5)</f>
        <v/>
      </c>
      <c r="G500" s="6"/>
      <c r="H500" s="49"/>
      <c r="I500" s="49"/>
      <c r="J500" s="50"/>
      <c r="K500" s="23"/>
      <c r="L500" s="23"/>
      <c r="M500" s="24"/>
      <c r="Z500" s="31"/>
    </row>
    <row r="501" spans="1:26" ht="12.75" customHeight="1" x14ac:dyDescent="0.25">
      <c r="A501" s="32"/>
      <c r="B501" s="41" t="s">
        <v>161</v>
      </c>
      <c r="C501" s="42"/>
      <c r="D501" s="42"/>
      <c r="E501" s="42"/>
      <c r="F501" s="42"/>
      <c r="G501" s="42"/>
      <c r="H501" s="42"/>
      <c r="I501" s="43"/>
      <c r="J501" s="30"/>
      <c r="K501" s="23"/>
      <c r="L501" s="23"/>
      <c r="M501" s="180" t="s">
        <v>10</v>
      </c>
      <c r="N501" s="181"/>
      <c r="Q501" s="94" t="str">
        <f>IF(M504&lt;&gt;"Ναι","","Λύση της άσκησης 15.ΙΙ.")</f>
        <v/>
      </c>
      <c r="R501" s="94"/>
      <c r="S501" s="94"/>
      <c r="Z501" s="31"/>
    </row>
    <row r="502" spans="1:26" ht="12.75" customHeight="1" x14ac:dyDescent="0.25">
      <c r="A502" s="32"/>
      <c r="B502" s="44"/>
      <c r="C502" s="125" t="s">
        <v>155</v>
      </c>
      <c r="D502" s="45"/>
      <c r="E502" s="45"/>
      <c r="F502" s="125" t="s">
        <v>156</v>
      </c>
      <c r="G502" s="45"/>
      <c r="H502" s="125" t="s">
        <v>157</v>
      </c>
      <c r="I502" s="46"/>
      <c r="J502" s="30"/>
      <c r="K502" s="23"/>
      <c r="L502" s="23"/>
      <c r="M502" s="180"/>
      <c r="N502" s="181"/>
      <c r="Q502" s="87" t="str">
        <f>IF(M504&lt;&gt;"Ναι","","Αφού η ένωση Β παράγεται από την ένωση Α με επίδραση νερού, παρουσία θειικού οξέος και θειικού υδραργύρου, συμπαιρένουμε ότι η ένωση Α είναι αλκίνιο και η ένωση Β είναι μια καρβονυλική ένωση.")</f>
        <v/>
      </c>
      <c r="R502" s="87"/>
      <c r="S502" s="87"/>
      <c r="T502" s="87"/>
      <c r="U502" s="87"/>
      <c r="V502" s="87"/>
      <c r="W502" s="87"/>
      <c r="X502" s="87"/>
      <c r="Z502" s="31"/>
    </row>
    <row r="503" spans="1:26" ht="12.75" customHeight="1" x14ac:dyDescent="0.25">
      <c r="A503" s="32"/>
      <c r="B503" s="44"/>
      <c r="C503" s="126"/>
      <c r="D503" s="45"/>
      <c r="E503" s="45"/>
      <c r="F503" s="126"/>
      <c r="G503" s="45"/>
      <c r="H503" s="126"/>
      <c r="I503" s="46"/>
      <c r="J503" s="30"/>
      <c r="K503" s="23"/>
      <c r="L503" s="23"/>
      <c r="M503" s="180"/>
      <c r="N503" s="181"/>
      <c r="Q503" s="87"/>
      <c r="R503" s="87"/>
      <c r="S503" s="87"/>
      <c r="T503" s="87"/>
      <c r="U503" s="87"/>
      <c r="V503" s="87"/>
      <c r="W503" s="87"/>
      <c r="X503" s="87"/>
      <c r="Z503" s="31"/>
    </row>
    <row r="504" spans="1:26" ht="12.75" customHeight="1" x14ac:dyDescent="0.25">
      <c r="A504" s="32"/>
      <c r="B504" s="44"/>
      <c r="C504" s="45"/>
      <c r="D504" s="45"/>
      <c r="E504" s="45"/>
      <c r="F504" s="45"/>
      <c r="G504" s="45"/>
      <c r="H504" s="45"/>
      <c r="I504" s="46"/>
      <c r="J504" s="30"/>
      <c r="K504" s="23"/>
      <c r="L504" s="23"/>
      <c r="M504" s="182"/>
      <c r="N504" s="183"/>
      <c r="Q504" s="87"/>
      <c r="R504" s="87"/>
      <c r="S504" s="87"/>
      <c r="T504" s="87"/>
      <c r="U504" s="87"/>
      <c r="V504" s="87"/>
      <c r="W504" s="87"/>
      <c r="X504" s="87"/>
      <c r="Z504" s="31"/>
    </row>
    <row r="505" spans="1:26" ht="12.75" customHeight="1" x14ac:dyDescent="0.25">
      <c r="A505" s="32"/>
      <c r="B505" s="44"/>
      <c r="C505" s="45"/>
      <c r="D505" s="45"/>
      <c r="E505" s="45"/>
      <c r="F505" s="45"/>
      <c r="G505" s="45"/>
      <c r="H505" s="45"/>
      <c r="I505" s="46"/>
      <c r="J505" s="30"/>
      <c r="K505" s="23"/>
      <c r="L505" s="23"/>
      <c r="M505" s="182"/>
      <c r="N505" s="183"/>
      <c r="Q505" s="329" t="str">
        <f>IF(M504&lt;&gt;"Ναι","","Υπενθυμίζεται ότι η καρβονυλική ένωση που σχηματίζεται κατ' αυτό τον τρόπο, είναι αλδεΰδη και πιο συγκεκριμένα η αιθανάλη, μόνο στην περίπτωση που το αλκίνιο είναι το αιθίνιο. Αν το αλκίνιο είναι οποιοδήποτε άλλο, σχηματίζεται κετόνη.")</f>
        <v/>
      </c>
      <c r="R505" s="329"/>
      <c r="S505" s="329"/>
      <c r="T505" s="329"/>
      <c r="U505" s="329"/>
      <c r="V505" s="329"/>
      <c r="W505" s="329"/>
      <c r="X505" s="329"/>
      <c r="Z505" s="31"/>
    </row>
    <row r="506" spans="1:26" x14ac:dyDescent="0.25">
      <c r="A506" s="32"/>
      <c r="B506" s="44"/>
      <c r="C506" s="45"/>
      <c r="D506" s="45"/>
      <c r="E506" s="45"/>
      <c r="F506" s="45"/>
      <c r="G506" s="45"/>
      <c r="H506" s="45"/>
      <c r="I506" s="46"/>
      <c r="J506" s="30"/>
      <c r="K506" s="23"/>
      <c r="L506" s="23"/>
      <c r="M506" s="24"/>
      <c r="Q506" s="329"/>
      <c r="R506" s="329"/>
      <c r="S506" s="329"/>
      <c r="T506" s="329"/>
      <c r="U506" s="329"/>
      <c r="V506" s="329"/>
      <c r="W506" s="329"/>
      <c r="X506" s="329"/>
      <c r="Z506" s="31"/>
    </row>
    <row r="507" spans="1:26" ht="12.75" customHeight="1" x14ac:dyDescent="0.25">
      <c r="A507" s="32"/>
      <c r="B507" s="44"/>
      <c r="C507" s="125" t="s">
        <v>164</v>
      </c>
      <c r="D507" s="45"/>
      <c r="E507" s="45"/>
      <c r="F507" s="125" t="s">
        <v>160</v>
      </c>
      <c r="G507" s="45"/>
      <c r="H507" s="125" t="s">
        <v>163</v>
      </c>
      <c r="I507" s="46"/>
      <c r="J507" s="30"/>
      <c r="K507" s="23"/>
      <c r="L507" s="23"/>
      <c r="M507" s="24"/>
      <c r="Q507" s="329"/>
      <c r="R507" s="329"/>
      <c r="S507" s="329"/>
      <c r="T507" s="329"/>
      <c r="U507" s="329"/>
      <c r="V507" s="329"/>
      <c r="W507" s="329"/>
      <c r="X507" s="329"/>
      <c r="Z507" s="31"/>
    </row>
    <row r="508" spans="1:26" ht="12.75" customHeight="1" x14ac:dyDescent="0.25">
      <c r="A508" s="32"/>
      <c r="B508" s="44"/>
      <c r="C508" s="126"/>
      <c r="D508" s="45"/>
      <c r="E508" s="45"/>
      <c r="F508" s="126"/>
      <c r="G508" s="45"/>
      <c r="H508" s="126"/>
      <c r="I508" s="46"/>
      <c r="J508" s="30"/>
      <c r="K508" s="23"/>
      <c r="L508" s="23"/>
      <c r="M508" s="24"/>
      <c r="Q508" s="220" t="str">
        <f>IF(M504&lt;&gt;"Ναι","","Εφόσον η καρβονυλική ένωση Β οξειδώνεται παρέχοντας την ένωση Γ, θα είναι σίγουρα αλδεΰδη, δηλαδή η ένωση Β θα είναι η αιθανάλη και προφανώς η ένωση Α θα είναι το αιθίνιο.")</f>
        <v/>
      </c>
      <c r="R508" s="220"/>
      <c r="S508" s="220"/>
      <c r="T508" s="220"/>
      <c r="U508" s="220"/>
      <c r="V508" s="220"/>
      <c r="W508" s="220"/>
      <c r="X508" s="220"/>
      <c r="Z508" s="31"/>
    </row>
    <row r="509" spans="1:26" x14ac:dyDescent="0.25">
      <c r="A509" s="32"/>
      <c r="B509" s="51"/>
      <c r="C509" s="52"/>
      <c r="D509" s="52"/>
      <c r="E509" s="52"/>
      <c r="F509" s="52"/>
      <c r="G509" s="52"/>
      <c r="H509" s="52"/>
      <c r="I509" s="53"/>
      <c r="J509" s="30"/>
      <c r="K509" s="23"/>
      <c r="L509" s="23"/>
      <c r="M509" s="24"/>
      <c r="Q509" s="220"/>
      <c r="R509" s="220"/>
      <c r="S509" s="220"/>
      <c r="T509" s="220"/>
      <c r="U509" s="220"/>
      <c r="V509" s="220"/>
      <c r="W509" s="220"/>
      <c r="X509" s="220"/>
      <c r="Z509" s="31"/>
    </row>
    <row r="510" spans="1:26" ht="6" customHeight="1" x14ac:dyDescent="0.25">
      <c r="A510" s="32"/>
      <c r="B510" s="32"/>
      <c r="C510" s="32"/>
      <c r="D510" s="32"/>
      <c r="E510" s="32"/>
      <c r="F510" s="32"/>
      <c r="G510" s="32"/>
      <c r="H510" s="32"/>
      <c r="I510" s="32"/>
      <c r="J510" s="30"/>
      <c r="K510" s="23"/>
      <c r="L510" s="23"/>
      <c r="M510" s="24"/>
      <c r="Q510" s="220"/>
      <c r="R510" s="220"/>
      <c r="S510" s="220"/>
      <c r="T510" s="220"/>
      <c r="U510" s="220"/>
      <c r="V510" s="220"/>
      <c r="W510" s="220"/>
      <c r="X510" s="220"/>
      <c r="Z510" s="31"/>
    </row>
    <row r="511" spans="1:26" ht="14" x14ac:dyDescent="0.25">
      <c r="A511" s="15" t="str">
        <f>IF(AND(G511="",G512="",G513=""),"",IF(AND(G511="Σ",G512="",G513=""),"G","R"))</f>
        <v/>
      </c>
      <c r="B511" s="82" t="s">
        <v>68</v>
      </c>
      <c r="C511" s="82"/>
      <c r="D511" s="82"/>
      <c r="E511" s="99" t="s">
        <v>150</v>
      </c>
      <c r="F511" s="99"/>
      <c r="G511" s="71"/>
      <c r="H511" s="184" t="str">
        <f>IF(L537="","",IF(L537=45,"Εξαιρετικά!",IF(L537=40,"Λίγο ακόμη και θα άγγιζες το τέλειο…",IF(AND(L537&lt;40,L537&gt;25),"Σε κάποια επιμέρους θέματα δεν έδειξες την απαιτούμενη προσοχή…",IF(L537&lt;30,"Χρειάζεσαι περισσότερο διάβασμα και περισσότερη προσοχή για να λύσεις αυτή την άσκηση.")))))</f>
        <v/>
      </c>
      <c r="I511" s="185"/>
      <c r="J511" s="30"/>
      <c r="K511" s="23"/>
      <c r="L511" s="23"/>
      <c r="M511" s="24"/>
      <c r="Q511" s="220"/>
      <c r="R511" s="220"/>
      <c r="S511" s="220"/>
      <c r="T511" s="220"/>
      <c r="U511" s="220"/>
      <c r="V511" s="220"/>
      <c r="W511" s="220"/>
      <c r="X511" s="220"/>
      <c r="Z511" s="31"/>
    </row>
    <row r="512" spans="1:26" ht="16" customHeight="1" x14ac:dyDescent="0.25">
      <c r="A512" s="32"/>
      <c r="B512" s="82"/>
      <c r="C512" s="82"/>
      <c r="D512" s="82"/>
      <c r="E512" s="99" t="s">
        <v>142</v>
      </c>
      <c r="F512" s="99"/>
      <c r="G512" s="71"/>
      <c r="H512" s="186"/>
      <c r="I512" s="187"/>
      <c r="J512" s="30"/>
      <c r="K512" s="23"/>
      <c r="L512" s="23"/>
      <c r="M512" s="24"/>
      <c r="Q512" s="221" t="str">
        <f>IF(M504&lt;&gt;"Ναι","","Η ένωση Γ που σχηματίζεται από την οξείδωση της αιθανάλης, θα είναι προφανώς το αιθανικό οξύ, ενώ η ένωση Δ που οξειδώνεται προς αιθανάλη, δε μπορεί παρά να είναι η αιθανόλη.")</f>
        <v/>
      </c>
      <c r="R512" s="221"/>
      <c r="S512" s="221"/>
      <c r="T512" s="221"/>
      <c r="U512" s="221"/>
      <c r="V512" s="221"/>
      <c r="W512" s="221"/>
      <c r="X512" s="221"/>
      <c r="Z512" s="31"/>
    </row>
    <row r="513" spans="1:26" ht="16" customHeight="1" x14ac:dyDescent="0.25">
      <c r="A513" s="32"/>
      <c r="B513" s="82"/>
      <c r="C513" s="82"/>
      <c r="D513" s="82"/>
      <c r="E513" s="99" t="s">
        <v>152</v>
      </c>
      <c r="F513" s="99"/>
      <c r="G513" s="71"/>
      <c r="H513" s="186"/>
      <c r="I513" s="187"/>
      <c r="J513" s="30"/>
      <c r="K513" s="23"/>
      <c r="L513" s="23"/>
      <c r="M513" s="24"/>
      <c r="Q513" s="221"/>
      <c r="R513" s="221"/>
      <c r="S513" s="221"/>
      <c r="T513" s="221"/>
      <c r="U513" s="221"/>
      <c r="V513" s="221"/>
      <c r="W513" s="221"/>
      <c r="X513" s="221"/>
      <c r="Z513" s="31"/>
    </row>
    <row r="514" spans="1:26" ht="6" customHeight="1" x14ac:dyDescent="0.25">
      <c r="A514" s="32"/>
      <c r="B514" s="32"/>
      <c r="C514" s="32"/>
      <c r="D514" s="32"/>
      <c r="E514" s="32"/>
      <c r="F514" s="32"/>
      <c r="G514" s="32"/>
      <c r="H514" s="188"/>
      <c r="I514" s="187"/>
      <c r="J514" s="30"/>
      <c r="K514" s="23"/>
      <c r="L514" s="23"/>
      <c r="M514" s="24"/>
      <c r="Q514" s="221"/>
      <c r="R514" s="221"/>
      <c r="S514" s="221"/>
      <c r="T514" s="221"/>
      <c r="U514" s="221"/>
      <c r="V514" s="221"/>
      <c r="W514" s="221"/>
      <c r="X514" s="221"/>
      <c r="Z514" s="31"/>
    </row>
    <row r="515" spans="1:26" x14ac:dyDescent="0.25">
      <c r="A515" s="15" t="str">
        <f>IF(E515="","",IF(OR(E515="ΑΙΘΑΝΑΛΗ",E515="ΑΚΕΤΑΛΑΔΕΫΔΗ"),"G","R"))</f>
        <v/>
      </c>
      <c r="B515" s="82" t="s">
        <v>198</v>
      </c>
      <c r="C515" s="82"/>
      <c r="D515" s="82"/>
      <c r="E515" s="200"/>
      <c r="F515" s="200"/>
      <c r="G515" s="200"/>
      <c r="H515" s="186"/>
      <c r="I515" s="187"/>
      <c r="J515" s="30"/>
      <c r="K515" s="23"/>
      <c r="L515" s="23"/>
      <c r="M515" s="24"/>
      <c r="Q515" s="87" t="str">
        <f>IF(M504&lt;&gt;"Ναι","","Η ένωση Ε παράγεται από αντίδραση ανάμεσα στην αιθανόλη και το αιθανικό οξύ, άρα θα είναι ένας εστέρας και πιο συγκεκριμένα ο αιθανικός αιθυλεστέρας.")</f>
        <v/>
      </c>
      <c r="R515" s="87"/>
      <c r="S515" s="87"/>
      <c r="T515" s="87"/>
      <c r="U515" s="87"/>
      <c r="V515" s="87"/>
      <c r="W515" s="87"/>
      <c r="X515" s="87"/>
      <c r="Z515" s="31"/>
    </row>
    <row r="516" spans="1:26" x14ac:dyDescent="0.25">
      <c r="A516" s="32"/>
      <c r="B516" s="82"/>
      <c r="C516" s="82"/>
      <c r="D516" s="82"/>
      <c r="E516" s="200"/>
      <c r="F516" s="200"/>
      <c r="G516" s="200"/>
      <c r="H516" s="186"/>
      <c r="I516" s="187"/>
      <c r="J516" s="30"/>
      <c r="K516" s="23"/>
      <c r="L516" s="23"/>
      <c r="M516" s="24"/>
      <c r="Q516" s="87"/>
      <c r="R516" s="87"/>
      <c r="S516" s="87"/>
      <c r="T516" s="87"/>
      <c r="U516" s="87"/>
      <c r="V516" s="87"/>
      <c r="W516" s="87"/>
      <c r="X516" s="87"/>
      <c r="Z516" s="31"/>
    </row>
    <row r="517" spans="1:26" ht="4.5" customHeight="1" x14ac:dyDescent="0.25">
      <c r="A517" s="32"/>
      <c r="B517" s="32"/>
      <c r="C517" s="32"/>
      <c r="D517" s="32"/>
      <c r="E517" s="32"/>
      <c r="F517" s="32"/>
      <c r="G517" s="32"/>
      <c r="H517" s="188"/>
      <c r="I517" s="187"/>
      <c r="J517" s="30"/>
      <c r="K517" s="23"/>
      <c r="L517" s="23"/>
      <c r="M517" s="24"/>
      <c r="Q517" s="366" t="str">
        <f>IF(M504&lt;&gt;"Ναι","","Τέλος η ένωση Ζ που παράγεται κατά τη θέρμανση της αιθανόλης, στους 140°C, παρουσία θειικού οξέος, θα είναι ένας αιθέρας, που θα περιέχει στο μόριό του 4 άτομα C, αφού η αλκοόλη από την οποία σχηματίστηκε έχει στο μόριό της 2 άτομα C.")</f>
        <v/>
      </c>
      <c r="R517" s="366"/>
      <c r="S517" s="366"/>
      <c r="T517" s="366"/>
      <c r="U517" s="366"/>
      <c r="V517" s="366"/>
      <c r="W517" s="366"/>
      <c r="X517" s="366"/>
      <c r="Z517" s="31"/>
    </row>
    <row r="518" spans="1:26" x14ac:dyDescent="0.25">
      <c r="A518" s="15" t="str">
        <f>IF(E518="","",IF(OR(E518="ΑΙΘΙΝΙΟ",E518="ΑΚΕΤΥΛΕΝΙΟ"),"G","R"))</f>
        <v/>
      </c>
      <c r="B518" s="82" t="s">
        <v>201</v>
      </c>
      <c r="C518" s="82"/>
      <c r="D518" s="82"/>
      <c r="E518" s="200"/>
      <c r="F518" s="200"/>
      <c r="G518" s="200"/>
      <c r="H518" s="186"/>
      <c r="I518" s="187"/>
      <c r="J518" s="30"/>
      <c r="K518" s="23"/>
      <c r="L518" s="23"/>
      <c r="M518" s="24"/>
      <c r="Q518" s="366"/>
      <c r="R518" s="366"/>
      <c r="S518" s="366"/>
      <c r="T518" s="366"/>
      <c r="U518" s="366"/>
      <c r="V518" s="366"/>
      <c r="W518" s="366"/>
      <c r="X518" s="366"/>
      <c r="Z518" s="31"/>
    </row>
    <row r="519" spans="1:26" x14ac:dyDescent="0.25">
      <c r="A519" s="32"/>
      <c r="B519" s="82"/>
      <c r="C519" s="82"/>
      <c r="D519" s="82"/>
      <c r="E519" s="200"/>
      <c r="F519" s="200"/>
      <c r="G519" s="200"/>
      <c r="H519" s="186"/>
      <c r="I519" s="187"/>
      <c r="J519" s="30"/>
      <c r="K519" s="23"/>
      <c r="L519" s="23"/>
      <c r="M519" s="24"/>
      <c r="Q519" s="366"/>
      <c r="R519" s="366"/>
      <c r="S519" s="366"/>
      <c r="T519" s="366"/>
      <c r="U519" s="366"/>
      <c r="V519" s="366"/>
      <c r="W519" s="366"/>
      <c r="X519" s="366"/>
      <c r="Z519" s="31"/>
    </row>
    <row r="520" spans="1:26" ht="4.5" customHeight="1" x14ac:dyDescent="0.25">
      <c r="A520" s="32"/>
      <c r="B520" s="32"/>
      <c r="C520" s="32"/>
      <c r="D520" s="32"/>
      <c r="E520" s="32"/>
      <c r="F520" s="32"/>
      <c r="G520" s="32"/>
      <c r="H520" s="188"/>
      <c r="I520" s="187"/>
      <c r="J520" s="30"/>
      <c r="K520" s="23"/>
      <c r="L520" s="23"/>
      <c r="M520" s="24"/>
      <c r="Q520" s="366"/>
      <c r="R520" s="366"/>
      <c r="S520" s="366"/>
      <c r="T520" s="366"/>
      <c r="U520" s="366"/>
      <c r="V520" s="366"/>
      <c r="W520" s="366"/>
      <c r="X520" s="366"/>
      <c r="Z520" s="31"/>
    </row>
    <row r="521" spans="1:26" x14ac:dyDescent="0.25">
      <c r="A521" s="15" t="str">
        <f>IF(E521="","",IF(OR(E521="ΑΙΘΑΝΙΚΟ ΟΞΥ",E521="ΟΞΙΚΟ ΟΞΥ"),"G","R"))</f>
        <v/>
      </c>
      <c r="B521" s="82" t="s">
        <v>199</v>
      </c>
      <c r="C521" s="82"/>
      <c r="D521" s="82"/>
      <c r="E521" s="200"/>
      <c r="F521" s="200"/>
      <c r="G521" s="200"/>
      <c r="H521" s="186"/>
      <c r="I521" s="187"/>
      <c r="J521" s="30"/>
      <c r="K521" s="23"/>
      <c r="L521" s="23"/>
      <c r="M521" s="24"/>
      <c r="Q521" s="366"/>
      <c r="R521" s="366"/>
      <c r="S521" s="366"/>
      <c r="T521" s="366"/>
      <c r="U521" s="366"/>
      <c r="V521" s="366"/>
      <c r="W521" s="366"/>
      <c r="X521" s="366"/>
      <c r="Z521" s="31"/>
    </row>
    <row r="522" spans="1:26" x14ac:dyDescent="0.25">
      <c r="A522" s="32"/>
      <c r="B522" s="82"/>
      <c r="C522" s="82"/>
      <c r="D522" s="82"/>
      <c r="E522" s="200"/>
      <c r="F522" s="200"/>
      <c r="G522" s="200"/>
      <c r="H522" s="186"/>
      <c r="I522" s="187"/>
      <c r="J522" s="30"/>
      <c r="K522" s="23"/>
      <c r="L522" s="23"/>
      <c r="M522" s="24"/>
      <c r="Q522" s="368" t="str">
        <f>IF(M504&lt;&gt;"Ναι","","Όλα τα παραπάνω δείχνονται με τις χημικές εξισώσεις που ακολουθούν…")</f>
        <v/>
      </c>
      <c r="R522" s="368"/>
      <c r="S522" s="368"/>
      <c r="T522" s="368"/>
      <c r="U522" s="368"/>
      <c r="V522" s="368"/>
      <c r="W522" s="368"/>
      <c r="X522" s="368"/>
      <c r="Z522" s="31"/>
    </row>
    <row r="523" spans="1:26" ht="4.5" customHeight="1" x14ac:dyDescent="0.25">
      <c r="A523" s="32"/>
      <c r="B523" s="32"/>
      <c r="C523" s="32"/>
      <c r="D523" s="32"/>
      <c r="E523" s="32"/>
      <c r="F523" s="32"/>
      <c r="G523" s="32"/>
      <c r="H523" s="188"/>
      <c r="I523" s="187"/>
      <c r="J523" s="30"/>
      <c r="K523" s="23"/>
      <c r="L523" s="23"/>
      <c r="M523" s="24"/>
      <c r="Q523" s="368"/>
      <c r="R523" s="368"/>
      <c r="S523" s="368"/>
      <c r="T523" s="368"/>
      <c r="U523" s="368"/>
      <c r="V523" s="368"/>
      <c r="W523" s="368"/>
      <c r="X523" s="368"/>
      <c r="Z523" s="31"/>
    </row>
    <row r="524" spans="1:26" ht="14" x14ac:dyDescent="0.25">
      <c r="A524" s="15" t="str">
        <f>IF(E524="","",IF(OR(E524="ΑΙΘΑΝΟΛΗ",E524="ΑΙΘΥΛΙΚΗ ΑΛΚΟΟΛΗ",E524="ΟΙΝΟΠΝΕΥΜΑ"),"G","R"))</f>
        <v/>
      </c>
      <c r="B524" s="82" t="s">
        <v>202</v>
      </c>
      <c r="C524" s="82"/>
      <c r="D524" s="82"/>
      <c r="E524" s="200"/>
      <c r="F524" s="200"/>
      <c r="G524" s="200"/>
      <c r="H524" s="186"/>
      <c r="I524" s="187"/>
      <c r="J524" s="30"/>
      <c r="K524" s="23"/>
      <c r="L524" s="23"/>
      <c r="M524" s="24"/>
      <c r="Q524" s="374" t="str">
        <f>IF(M504&lt;&gt;"Ναι","","     HC≡CH  + H2O")</f>
        <v/>
      </c>
      <c r="R524" s="374"/>
      <c r="S524" s="14" t="str">
        <f>IF(M504&lt;&gt;"Ναι","","®")</f>
        <v/>
      </c>
      <c r="T524" s="369" t="str">
        <f>IF(M504&lt;&gt;"Ναι","","CH3–CH=O")</f>
        <v/>
      </c>
      <c r="U524" s="369"/>
      <c r="V524" s="370" t="str">
        <f>IF(M504&lt;&gt;"Ναι","","προσθήκη νερού παρουσία θειι-κού οξέος - θειικού υδραργύρου")</f>
        <v/>
      </c>
      <c r="W524" s="370"/>
      <c r="X524" s="370"/>
      <c r="Z524" s="31"/>
    </row>
    <row r="525" spans="1:26" x14ac:dyDescent="0.25">
      <c r="A525" s="32"/>
      <c r="B525" s="82"/>
      <c r="C525" s="82"/>
      <c r="D525" s="82"/>
      <c r="E525" s="200"/>
      <c r="F525" s="200"/>
      <c r="G525" s="200"/>
      <c r="H525" s="186"/>
      <c r="I525" s="187"/>
      <c r="J525" s="30"/>
      <c r="K525" s="23"/>
      <c r="L525" s="23"/>
      <c r="M525" s="24"/>
      <c r="Q525" s="367" t="str">
        <f>IF(M504&lt;&gt;"Ναι","","     αλκίνιο Α")</f>
        <v/>
      </c>
      <c r="R525" s="367"/>
      <c r="T525" s="371" t="str">
        <f>IF(M504&lt;&gt;"Ναι","","  αλδεΰδη Β")</f>
        <v/>
      </c>
      <c r="U525" s="371"/>
      <c r="V525" s="370"/>
      <c r="W525" s="370"/>
      <c r="X525" s="370"/>
      <c r="Z525" s="31"/>
    </row>
    <row r="526" spans="1:26" ht="4.5" customHeight="1" x14ac:dyDescent="0.25">
      <c r="A526" s="32"/>
      <c r="B526" s="32"/>
      <c r="C526" s="32"/>
      <c r="D526" s="32"/>
      <c r="E526" s="32"/>
      <c r="F526" s="32"/>
      <c r="G526" s="32"/>
      <c r="H526" s="188"/>
      <c r="I526" s="187"/>
      <c r="J526" s="30"/>
      <c r="K526" s="23"/>
      <c r="L526" s="23"/>
      <c r="M526" s="24"/>
      <c r="Z526" s="31"/>
    </row>
    <row r="527" spans="1:26" ht="14" x14ac:dyDescent="0.25">
      <c r="A527" s="15" t="str">
        <f>IF(AND(G527="",G528="",G529=""),"",IF(AND(G527="",G528="",G529="Σ"),"G","R"))</f>
        <v/>
      </c>
      <c r="B527" s="82" t="s">
        <v>203</v>
      </c>
      <c r="C527" s="82"/>
      <c r="D527" s="82"/>
      <c r="E527" s="99" t="s">
        <v>151</v>
      </c>
      <c r="F527" s="99"/>
      <c r="G527" s="71"/>
      <c r="H527" s="186"/>
      <c r="I527" s="187"/>
      <c r="J527" s="30"/>
      <c r="K527" s="23"/>
      <c r="L527" s="23"/>
      <c r="M527" s="24"/>
      <c r="Q527" s="372" t="str">
        <f>IF(M504&lt;&gt;"Ναι","","CH3–CH=O  +  IOI")</f>
        <v/>
      </c>
      <c r="R527" s="372"/>
      <c r="S527" s="14" t="str">
        <f>IF(M504&lt;&gt;"Ναι","","®")</f>
        <v/>
      </c>
      <c r="T527" s="372" t="str">
        <f>IF(M504&lt;&gt;"Ναι","","CH3–COOH")</f>
        <v/>
      </c>
      <c r="U527" s="372"/>
      <c r="Z527" s="31"/>
    </row>
    <row r="528" spans="1:26" ht="14" x14ac:dyDescent="0.3">
      <c r="A528" s="32"/>
      <c r="B528" s="82"/>
      <c r="C528" s="82"/>
      <c r="D528" s="82"/>
      <c r="E528" s="99" t="s">
        <v>143</v>
      </c>
      <c r="F528" s="99"/>
      <c r="G528" s="71"/>
      <c r="H528" s="186"/>
      <c r="I528" s="187"/>
      <c r="J528" s="30"/>
      <c r="K528" s="23"/>
      <c r="L528" s="23"/>
      <c r="M528" s="24"/>
      <c r="Q528" s="371" t="str">
        <f>IF(M504&lt;&gt;"Ναι","","  αλδεΰδη Β")</f>
        <v/>
      </c>
      <c r="R528" s="371"/>
      <c r="S528" s="3"/>
      <c r="T528" s="371" t="str">
        <f>IF(M504&lt;&gt;"Ναι","","      οξύ Γ")</f>
        <v/>
      </c>
      <c r="U528" s="371"/>
      <c r="Z528" s="31"/>
    </row>
    <row r="529" spans="1:26" ht="14" x14ac:dyDescent="0.25">
      <c r="A529" s="32"/>
      <c r="B529" s="82"/>
      <c r="C529" s="82"/>
      <c r="D529" s="82"/>
      <c r="E529" s="99" t="s">
        <v>165</v>
      </c>
      <c r="F529" s="99"/>
      <c r="G529" s="71"/>
      <c r="H529" s="186"/>
      <c r="I529" s="187"/>
      <c r="J529" s="30"/>
      <c r="K529" s="23"/>
      <c r="L529" s="23"/>
      <c r="M529" s="24"/>
      <c r="Q529" s="373" t="str">
        <f>IF(M504&lt;&gt;"Ναι","","CH3–CH2–OH  +  IOI")</f>
        <v/>
      </c>
      <c r="R529" s="373"/>
      <c r="S529" s="14" t="str">
        <f>IF(M504&lt;&gt;"Ναι","","®")</f>
        <v/>
      </c>
      <c r="T529" s="373" t="str">
        <f>IF(M504&lt;&gt;"Ναι","","CH3–CH=O  +  H2O")</f>
        <v/>
      </c>
      <c r="U529" s="373"/>
      <c r="Z529" s="31"/>
    </row>
    <row r="530" spans="1:26" ht="4.5" customHeight="1" x14ac:dyDescent="0.3">
      <c r="A530" s="32"/>
      <c r="B530" s="32"/>
      <c r="C530" s="32"/>
      <c r="D530" s="32"/>
      <c r="E530" s="32"/>
      <c r="F530" s="32"/>
      <c r="G530" s="32"/>
      <c r="H530" s="188"/>
      <c r="I530" s="187"/>
      <c r="J530" s="30"/>
      <c r="K530" s="23"/>
      <c r="L530" s="23"/>
      <c r="M530" s="24"/>
      <c r="Q530" s="375" t="str">
        <f>IF(M504&lt;&gt;"ΝΑι","","  αλκοόλη Δ")</f>
        <v/>
      </c>
      <c r="R530" s="375"/>
      <c r="S530" s="3"/>
      <c r="T530" s="375" t="str">
        <f>IF(M504&lt;&gt;"Ναι",""," αλδεΰδη Β")</f>
        <v/>
      </c>
      <c r="U530" s="375"/>
      <c r="Z530" s="31"/>
    </row>
    <row r="531" spans="1:26" ht="14.25" customHeight="1" x14ac:dyDescent="0.3">
      <c r="A531" s="15" t="str">
        <f>IF(E531="","",IF(E531="C4H8O2","G","R"))</f>
        <v/>
      </c>
      <c r="B531" s="82" t="s">
        <v>12</v>
      </c>
      <c r="C531" s="82"/>
      <c r="D531" s="82"/>
      <c r="E531" s="209"/>
      <c r="F531" s="209"/>
      <c r="G531" s="209"/>
      <c r="H531" s="186"/>
      <c r="I531" s="187"/>
      <c r="J531" s="30"/>
      <c r="K531" s="23"/>
      <c r="L531" s="23"/>
      <c r="M531" s="24"/>
      <c r="Q531" s="375"/>
      <c r="R531" s="375"/>
      <c r="S531" s="3"/>
      <c r="T531" s="375"/>
      <c r="U531" s="375"/>
      <c r="Z531" s="31"/>
    </row>
    <row r="532" spans="1:26" ht="14" x14ac:dyDescent="0.25">
      <c r="A532" s="32"/>
      <c r="B532" s="82"/>
      <c r="C532" s="82"/>
      <c r="D532" s="82"/>
      <c r="E532" s="209"/>
      <c r="F532" s="209"/>
      <c r="G532" s="209"/>
      <c r="H532" s="186"/>
      <c r="I532" s="187"/>
      <c r="J532" s="30"/>
      <c r="K532" s="23"/>
      <c r="L532" s="23"/>
      <c r="M532" s="24"/>
      <c r="Q532" s="373" t="str">
        <f>IF(M504&lt;&gt;"Ναι","","        2 CH3–CH2–OH")</f>
        <v/>
      </c>
      <c r="R532" s="373"/>
      <c r="S532" s="14" t="str">
        <f>IF(M504&lt;&gt;"Ναι","","®")</f>
        <v/>
      </c>
      <c r="T532" s="373" t="str">
        <f>IF(M504&lt;&gt;"Ναι","","CH3-CH2-O-CH2-CH3  +  H2O")</f>
        <v/>
      </c>
      <c r="U532" s="373"/>
      <c r="V532" s="373"/>
      <c r="W532" s="379" t="str">
        <f>IF(M504&lt;&gt;"Ναι","","θέρμανση με θειικό οξύ στους 140°C")</f>
        <v/>
      </c>
      <c r="X532" s="379"/>
      <c r="Z532" s="31"/>
    </row>
    <row r="533" spans="1:26" ht="4.5" customHeight="1" x14ac:dyDescent="0.25">
      <c r="A533" s="4" t="str">
        <f>IF(E533="","",IF(E533="C4H8O2","G","R"))</f>
        <v/>
      </c>
      <c r="B533" s="32"/>
      <c r="C533" s="32"/>
      <c r="D533" s="32"/>
      <c r="E533" s="32"/>
      <c r="F533" s="32"/>
      <c r="G533" s="32"/>
      <c r="H533" s="188"/>
      <c r="I533" s="187"/>
      <c r="J533" s="30"/>
      <c r="K533" s="23"/>
      <c r="L533" s="23"/>
      <c r="M533" s="24"/>
      <c r="Q533" s="376" t="str">
        <f>IF(M504&lt;&gt;"Ναι","","            αλκοόλη Δ")</f>
        <v/>
      </c>
      <c r="R533" s="376"/>
      <c r="T533" s="376" t="str">
        <f>IF(M504&lt;&gt;"Ναι","","        αιθέρας Ζ")</f>
        <v/>
      </c>
      <c r="U533" s="376"/>
      <c r="W533" s="379"/>
      <c r="X533" s="379"/>
      <c r="Z533" s="31"/>
    </row>
    <row r="534" spans="1:26" ht="14" x14ac:dyDescent="0.25">
      <c r="A534" s="15" t="str">
        <f>IF(AND(G534="",G535="",G536=""),"",IF(AND(G534="",G535="Σ",G536=""),"G","R"))</f>
        <v/>
      </c>
      <c r="B534" s="82" t="s">
        <v>13</v>
      </c>
      <c r="C534" s="82"/>
      <c r="D534" s="82"/>
      <c r="E534" s="99" t="s">
        <v>165</v>
      </c>
      <c r="F534" s="99"/>
      <c r="G534" s="71"/>
      <c r="H534" s="186"/>
      <c r="I534" s="187"/>
      <c r="J534" s="30"/>
      <c r="K534" s="23"/>
      <c r="L534" s="23"/>
      <c r="M534" s="24"/>
      <c r="Q534" s="376"/>
      <c r="R534" s="376"/>
      <c r="T534" s="376"/>
      <c r="U534" s="376"/>
      <c r="W534" s="379"/>
      <c r="X534" s="379"/>
      <c r="Z534" s="31"/>
    </row>
    <row r="535" spans="1:26" ht="14" x14ac:dyDescent="0.3">
      <c r="A535" s="32"/>
      <c r="B535" s="82"/>
      <c r="C535" s="82"/>
      <c r="D535" s="82"/>
      <c r="E535" s="99" t="s">
        <v>143</v>
      </c>
      <c r="F535" s="99"/>
      <c r="G535" s="71"/>
      <c r="H535" s="186"/>
      <c r="I535" s="187"/>
      <c r="J535" s="30"/>
      <c r="K535" s="23"/>
      <c r="L535" s="23"/>
      <c r="M535" s="24"/>
      <c r="Q535" s="377" t="str">
        <f>IF(M504&lt;&gt;"Ναι","","CH3-COOH  +  CH3-CH2-OH")</f>
        <v/>
      </c>
      <c r="R535" s="377"/>
      <c r="S535" s="377"/>
      <c r="T535" s="14" t="str">
        <f>IF(M504&lt;&gt;"Ναι","","®")</f>
        <v/>
      </c>
      <c r="U535" s="378" t="str">
        <f>IF(M504&lt;&gt;"ΝΑι","","CH3-COO-CH2-CH3  +  H2O")</f>
        <v/>
      </c>
      <c r="V535" s="378"/>
      <c r="W535" s="378"/>
      <c r="Z535" s="31"/>
    </row>
    <row r="536" spans="1:26" ht="14" x14ac:dyDescent="0.25">
      <c r="A536" s="32"/>
      <c r="B536" s="82"/>
      <c r="C536" s="82"/>
      <c r="D536" s="82"/>
      <c r="E536" s="99" t="s">
        <v>158</v>
      </c>
      <c r="F536" s="99"/>
      <c r="G536" s="71"/>
      <c r="H536" s="186"/>
      <c r="I536" s="187"/>
      <c r="J536" s="30"/>
      <c r="K536" s="23"/>
      <c r="L536" s="23"/>
      <c r="M536" s="24"/>
      <c r="Q536" s="376" t="str">
        <f>IF(M504&lt;&gt;"Ναι","","     οξύ Γ               αλκοόλη Δ")</f>
        <v/>
      </c>
      <c r="R536" s="376"/>
      <c r="S536" s="376"/>
      <c r="U536" s="376" t="str">
        <f>IF(M504&lt;&gt;"Ναι","","         εστέρας Ε")</f>
        <v/>
      </c>
      <c r="V536" s="376"/>
      <c r="Z536" s="31"/>
    </row>
    <row r="537" spans="1:26" ht="4.5" customHeight="1" x14ac:dyDescent="0.25">
      <c r="A537" s="32"/>
      <c r="B537" s="32"/>
      <c r="C537" s="32"/>
      <c r="D537" s="32"/>
      <c r="E537" s="32"/>
      <c r="F537" s="32"/>
      <c r="G537" s="32"/>
      <c r="H537" s="188"/>
      <c r="I537" s="187"/>
      <c r="J537" s="30"/>
      <c r="K537" s="170" t="str">
        <f>IF(L537="","",IF(L537=45,O5,O9))</f>
        <v/>
      </c>
      <c r="L537" s="173" t="str">
        <f>IF(OR(A538="",A534="",A531="",A527="",A524="",A521="",A518="",A515="",A511="",M504="Ναι"),"",SUM(A540:I540))</f>
        <v/>
      </c>
      <c r="M537" s="24"/>
      <c r="O537" s="122">
        <v>45</v>
      </c>
      <c r="Q537" s="376"/>
      <c r="R537" s="376"/>
      <c r="S537" s="376"/>
      <c r="U537" s="376"/>
      <c r="V537" s="376"/>
      <c r="Z537" s="31"/>
    </row>
    <row r="538" spans="1:26" ht="12.75" customHeight="1" x14ac:dyDescent="0.25">
      <c r="A538" s="15" t="str">
        <f>IF(E538="","",IF(E538="C4H10O","G","R"))</f>
        <v/>
      </c>
      <c r="B538" s="82" t="s">
        <v>14</v>
      </c>
      <c r="C538" s="82"/>
      <c r="D538" s="82"/>
      <c r="E538" s="209"/>
      <c r="F538" s="209"/>
      <c r="G538" s="209"/>
      <c r="H538" s="186"/>
      <c r="I538" s="187"/>
      <c r="J538" s="30"/>
      <c r="K538" s="171"/>
      <c r="L538" s="174"/>
      <c r="M538" s="24"/>
      <c r="O538" s="122"/>
      <c r="Z538" s="31"/>
    </row>
    <row r="539" spans="1:26" ht="12.75" customHeight="1" x14ac:dyDescent="0.25">
      <c r="A539" s="32"/>
      <c r="B539" s="82"/>
      <c r="C539" s="82"/>
      <c r="D539" s="82"/>
      <c r="E539" s="209"/>
      <c r="F539" s="209"/>
      <c r="G539" s="209"/>
      <c r="H539" s="189"/>
      <c r="I539" s="190"/>
      <c r="J539" s="30"/>
      <c r="K539" s="172"/>
      <c r="L539" s="175"/>
      <c r="M539" s="24"/>
      <c r="O539" s="122"/>
      <c r="Z539" s="31"/>
    </row>
    <row r="540" spans="1:26" ht="13" thickBot="1" x14ac:dyDescent="0.3">
      <c r="A540" s="18" t="str">
        <f>IF(A511&lt;&gt;"G","",5)</f>
        <v/>
      </c>
      <c r="B540" s="18" t="str">
        <f>IF(A515&lt;&gt;"G","",5)</f>
        <v/>
      </c>
      <c r="C540" s="18" t="str">
        <f>IF(A518&lt;&gt;"G","",5)</f>
        <v/>
      </c>
      <c r="D540" s="18" t="str">
        <f>IF(A521&lt;&gt;"G","",5)</f>
        <v/>
      </c>
      <c r="E540" s="18" t="str">
        <f>IF(A524&lt;&gt;"G","",5)</f>
        <v/>
      </c>
      <c r="F540" s="18" t="str">
        <f>IF(A527&lt;&gt;"G","",5)</f>
        <v/>
      </c>
      <c r="G540" s="18" t="str">
        <f>IF(A531&lt;&gt;"G","",5)</f>
        <v/>
      </c>
      <c r="H540" s="18" t="str">
        <f>IF(A534&lt;&gt;"G","",5)</f>
        <v/>
      </c>
      <c r="I540" s="18" t="str">
        <f>IF(A538&lt;&gt;"G","",5)</f>
        <v/>
      </c>
      <c r="J540" s="48"/>
      <c r="K540" s="23"/>
      <c r="L540" s="23"/>
      <c r="M540" s="24"/>
      <c r="R540" s="1"/>
      <c r="Z540" s="31"/>
    </row>
    <row r="541" spans="1:26" ht="13" thickTop="1" x14ac:dyDescent="0.25">
      <c r="A541" s="49"/>
      <c r="B541" s="49"/>
      <c r="C541" s="49"/>
      <c r="D541" s="49"/>
      <c r="E541" s="49"/>
      <c r="F541" s="49"/>
      <c r="G541" s="49"/>
      <c r="H541" s="49"/>
      <c r="I541" s="49"/>
      <c r="J541" s="50"/>
      <c r="K541" s="23"/>
      <c r="L541" s="23"/>
      <c r="M541" s="24"/>
      <c r="Z541" s="31"/>
    </row>
    <row r="542" spans="1:26" ht="13" x14ac:dyDescent="0.25">
      <c r="A542" s="32"/>
      <c r="B542" s="80" t="s">
        <v>166</v>
      </c>
      <c r="C542" s="42"/>
      <c r="D542" s="42"/>
      <c r="E542" s="42"/>
      <c r="F542" s="42"/>
      <c r="G542" s="42"/>
      <c r="H542" s="42"/>
      <c r="I542" s="43"/>
      <c r="J542" s="30"/>
      <c r="K542" s="23"/>
      <c r="L542" s="23"/>
      <c r="M542" s="24"/>
      <c r="Z542" s="31"/>
    </row>
    <row r="543" spans="1:26" ht="15" customHeight="1" x14ac:dyDescent="0.25">
      <c r="A543" s="32"/>
      <c r="B543" s="44"/>
      <c r="C543" s="123" t="s">
        <v>15</v>
      </c>
      <c r="D543" s="45"/>
      <c r="E543" s="45"/>
      <c r="F543" s="123" t="s">
        <v>16</v>
      </c>
      <c r="G543" s="45"/>
      <c r="H543" s="125" t="s">
        <v>163</v>
      </c>
      <c r="I543" s="202" t="s">
        <v>18</v>
      </c>
      <c r="J543" s="30"/>
      <c r="K543" s="23"/>
      <c r="L543" s="23"/>
      <c r="M543" s="24"/>
      <c r="Z543" s="31"/>
    </row>
    <row r="544" spans="1:26" ht="15" customHeight="1" x14ac:dyDescent="0.25">
      <c r="A544" s="32"/>
      <c r="B544" s="44"/>
      <c r="C544" s="124"/>
      <c r="D544" s="45"/>
      <c r="E544" s="45"/>
      <c r="F544" s="124"/>
      <c r="G544" s="45"/>
      <c r="H544" s="126"/>
      <c r="I544" s="363"/>
      <c r="J544" s="30"/>
      <c r="K544" s="23"/>
      <c r="L544" s="23"/>
      <c r="M544" s="24"/>
      <c r="Z544" s="31"/>
    </row>
    <row r="545" spans="1:26" x14ac:dyDescent="0.25">
      <c r="A545" s="32"/>
      <c r="B545" s="44"/>
      <c r="C545" s="397"/>
      <c r="D545" s="45"/>
      <c r="E545" s="45"/>
      <c r="F545" s="45"/>
      <c r="G545" s="45"/>
      <c r="H545" s="45"/>
      <c r="I545" s="46"/>
      <c r="J545" s="30"/>
      <c r="K545" s="23"/>
      <c r="L545" s="23"/>
      <c r="M545" s="24"/>
      <c r="Z545" s="31"/>
    </row>
    <row r="546" spans="1:26" x14ac:dyDescent="0.25">
      <c r="A546" s="32"/>
      <c r="B546" s="44"/>
      <c r="C546" s="397"/>
      <c r="D546" s="45"/>
      <c r="E546" s="45"/>
      <c r="F546" s="45"/>
      <c r="G546" s="45"/>
      <c r="H546" s="45"/>
      <c r="I546" s="46"/>
      <c r="J546" s="30"/>
      <c r="K546" s="23"/>
      <c r="L546" s="23"/>
      <c r="M546" s="24"/>
      <c r="Z546" s="31"/>
    </row>
    <row r="547" spans="1:26" x14ac:dyDescent="0.25">
      <c r="A547" s="32"/>
      <c r="B547" s="44"/>
      <c r="C547" s="397"/>
      <c r="D547" s="45"/>
      <c r="E547" s="45"/>
      <c r="F547" s="45"/>
      <c r="G547" s="45"/>
      <c r="H547" s="45"/>
      <c r="I547" s="46"/>
      <c r="J547" s="30"/>
      <c r="K547" s="23"/>
      <c r="L547" s="23"/>
      <c r="M547" s="24"/>
      <c r="Z547" s="31"/>
    </row>
    <row r="548" spans="1:26" ht="15" customHeight="1" x14ac:dyDescent="0.25">
      <c r="A548" s="32"/>
      <c r="B548" s="44"/>
      <c r="C548" s="123" t="s">
        <v>17</v>
      </c>
      <c r="D548" s="45"/>
      <c r="E548" s="45"/>
      <c r="F548" s="123" t="s">
        <v>20</v>
      </c>
      <c r="G548" s="45"/>
      <c r="H548" s="128" t="s">
        <v>167</v>
      </c>
      <c r="I548" s="46"/>
      <c r="J548" s="30"/>
      <c r="K548" s="23"/>
      <c r="L548" s="23"/>
      <c r="M548" s="24"/>
      <c r="Z548" s="31"/>
    </row>
    <row r="549" spans="1:26" ht="15" customHeight="1" x14ac:dyDescent="0.25">
      <c r="A549" s="32"/>
      <c r="B549" s="44"/>
      <c r="C549" s="124"/>
      <c r="D549" s="45"/>
      <c r="E549" s="45"/>
      <c r="F549" s="124"/>
      <c r="G549" s="45"/>
      <c r="H549" s="129"/>
      <c r="I549" s="46"/>
      <c r="J549" s="30"/>
      <c r="K549" s="23"/>
      <c r="L549" s="23"/>
      <c r="M549" s="24"/>
      <c r="Z549" s="31"/>
    </row>
    <row r="550" spans="1:26" x14ac:dyDescent="0.25">
      <c r="A550" s="32"/>
      <c r="B550" s="44"/>
      <c r="C550" s="45"/>
      <c r="D550" s="45"/>
      <c r="E550" s="45"/>
      <c r="F550" s="45"/>
      <c r="G550" s="45"/>
      <c r="H550" s="45"/>
      <c r="I550" s="46"/>
      <c r="J550" s="30"/>
      <c r="K550" s="23"/>
      <c r="L550" s="23"/>
      <c r="M550" s="24"/>
      <c r="Z550" s="31"/>
    </row>
    <row r="551" spans="1:26" ht="15" x14ac:dyDescent="0.25">
      <c r="A551" s="32"/>
      <c r="B551" s="51"/>
      <c r="C551" s="52"/>
      <c r="D551" s="52"/>
      <c r="E551" s="52"/>
      <c r="F551" s="364" t="s">
        <v>220</v>
      </c>
      <c r="G551" s="364"/>
      <c r="H551" s="364"/>
      <c r="I551" s="365"/>
      <c r="J551" s="30"/>
      <c r="K551" s="23"/>
      <c r="L551" s="23"/>
      <c r="M551" s="24"/>
      <c r="Z551" s="31"/>
    </row>
    <row r="552" spans="1:26" ht="6" customHeight="1" x14ac:dyDescent="0.25">
      <c r="A552" s="32"/>
      <c r="B552" s="32"/>
      <c r="C552" s="32"/>
      <c r="D552" s="32"/>
      <c r="E552" s="32"/>
      <c r="F552" s="32"/>
      <c r="G552" s="32"/>
      <c r="H552" s="32"/>
      <c r="I552" s="32"/>
      <c r="J552" s="30"/>
      <c r="K552" s="23"/>
      <c r="L552" s="23"/>
      <c r="M552" s="24"/>
      <c r="Z552" s="31"/>
    </row>
    <row r="553" spans="1:26" x14ac:dyDescent="0.25">
      <c r="A553" s="15" t="str">
        <f>IF(E553="","",IF(E553="C5H10","G","R"))</f>
        <v/>
      </c>
      <c r="B553" s="82" t="s">
        <v>21</v>
      </c>
      <c r="C553" s="82"/>
      <c r="D553" s="82"/>
      <c r="E553" s="209"/>
      <c r="F553" s="209"/>
      <c r="G553" s="209"/>
      <c r="H553" s="184" t="str">
        <f>IF(L582="","",IF(L582=50,"Εξαιρετική επίδοση!",IF(L582=45,"Ικανοποιητική επίδοση…",IF(AND(L582&lt;45,L582&gt;25),"Μέτρια επίδοση.","Κακή επίδοση, διάβαζε περισσότερο."))))</f>
        <v/>
      </c>
      <c r="I553" s="185"/>
      <c r="J553" s="30"/>
      <c r="K553" s="23"/>
      <c r="L553" s="23"/>
      <c r="M553" s="24"/>
      <c r="Z553" s="31"/>
    </row>
    <row r="554" spans="1:26" x14ac:dyDescent="0.25">
      <c r="A554" s="32"/>
      <c r="B554" s="82"/>
      <c r="C554" s="82"/>
      <c r="D554" s="82"/>
      <c r="E554" s="209"/>
      <c r="F554" s="209"/>
      <c r="G554" s="209"/>
      <c r="H554" s="186"/>
      <c r="I554" s="187"/>
      <c r="J554" s="30"/>
      <c r="K554" s="23"/>
      <c r="L554" s="23"/>
      <c r="M554" s="24"/>
      <c r="Z554" s="31"/>
    </row>
    <row r="555" spans="1:26" ht="4.5" customHeight="1" x14ac:dyDescent="0.25">
      <c r="A555" s="32"/>
      <c r="B555" s="32"/>
      <c r="C555" s="32"/>
      <c r="D555" s="32"/>
      <c r="E555" s="32"/>
      <c r="F555" s="32"/>
      <c r="G555" s="32"/>
      <c r="H555" s="188"/>
      <c r="I555" s="187"/>
      <c r="J555" s="30"/>
      <c r="K555" s="23"/>
      <c r="L555" s="23"/>
      <c r="M555" s="24"/>
      <c r="Z555" s="31"/>
    </row>
    <row r="556" spans="1:26" ht="12.75" customHeight="1" x14ac:dyDescent="0.25">
      <c r="A556" s="15" t="str">
        <f>IF(F556="","",IF(F556=5,"G","R"))</f>
        <v/>
      </c>
      <c r="B556" s="82" t="s">
        <v>22</v>
      </c>
      <c r="C556" s="82"/>
      <c r="D556" s="82"/>
      <c r="E556" s="82"/>
      <c r="F556" s="209"/>
      <c r="G556" s="209"/>
      <c r="H556" s="186"/>
      <c r="I556" s="187"/>
      <c r="J556" s="30"/>
      <c r="K556" s="23"/>
      <c r="L556" s="23"/>
      <c r="M556" s="24"/>
      <c r="Z556" s="31"/>
    </row>
    <row r="557" spans="1:26" x14ac:dyDescent="0.25">
      <c r="A557" s="32"/>
      <c r="B557" s="82"/>
      <c r="C557" s="82"/>
      <c r="D557" s="82"/>
      <c r="E557" s="82"/>
      <c r="F557" s="209"/>
      <c r="G557" s="209"/>
      <c r="H557" s="186"/>
      <c r="I557" s="187"/>
      <c r="J557" s="30"/>
      <c r="K557" s="23"/>
      <c r="L557" s="23"/>
      <c r="M557" s="24"/>
      <c r="Z557" s="31"/>
    </row>
    <row r="558" spans="1:26" ht="4.5" customHeight="1" x14ac:dyDescent="0.25">
      <c r="A558" s="32"/>
      <c r="B558" s="32"/>
      <c r="C558" s="32"/>
      <c r="D558" s="32"/>
      <c r="E558" s="32"/>
      <c r="F558" s="32"/>
      <c r="G558" s="32"/>
      <c r="H558" s="188"/>
      <c r="I558" s="187"/>
      <c r="J558" s="30"/>
      <c r="K558" s="23"/>
      <c r="L558" s="23"/>
      <c r="M558" s="24"/>
      <c r="Z558" s="31"/>
    </row>
    <row r="559" spans="1:26" ht="14" x14ac:dyDescent="0.25">
      <c r="A559" s="15" t="str">
        <f>IF(AND(G559="",G560="",G561=""),"",IF(AND(G559="",G560="Σ",G561=""),"G","R"))</f>
        <v/>
      </c>
      <c r="B559" s="82" t="s">
        <v>23</v>
      </c>
      <c r="C559" s="82"/>
      <c r="D559" s="82"/>
      <c r="E559" s="99" t="s">
        <v>103</v>
      </c>
      <c r="F559" s="99"/>
      <c r="G559" s="75"/>
      <c r="H559" s="186"/>
      <c r="I559" s="187"/>
      <c r="J559" s="30"/>
      <c r="K559" s="23"/>
      <c r="L559" s="23"/>
      <c r="M559" s="24"/>
      <c r="Z559" s="31"/>
    </row>
    <row r="560" spans="1:26" ht="14" x14ac:dyDescent="0.25">
      <c r="A560" s="32"/>
      <c r="B560" s="82"/>
      <c r="C560" s="82"/>
      <c r="D560" s="82"/>
      <c r="E560" s="99" t="s">
        <v>104</v>
      </c>
      <c r="F560" s="99"/>
      <c r="G560" s="75"/>
      <c r="H560" s="186"/>
      <c r="I560" s="187"/>
      <c r="J560" s="30"/>
      <c r="K560" s="23"/>
      <c r="L560" s="23"/>
      <c r="M560" s="24"/>
      <c r="Z560" s="31"/>
    </row>
    <row r="561" spans="1:26" ht="14" x14ac:dyDescent="0.25">
      <c r="A561" s="32"/>
      <c r="B561" s="82"/>
      <c r="C561" s="82"/>
      <c r="D561" s="82"/>
      <c r="E561" s="99" t="s">
        <v>97</v>
      </c>
      <c r="F561" s="99"/>
      <c r="G561" s="75"/>
      <c r="H561" s="186"/>
      <c r="I561" s="187"/>
      <c r="J561" s="30"/>
      <c r="K561" s="23"/>
      <c r="L561" s="23"/>
      <c r="M561" s="24"/>
      <c r="Z561" s="31"/>
    </row>
    <row r="562" spans="1:26" ht="4.5" customHeight="1" x14ac:dyDescent="0.25">
      <c r="A562" s="32"/>
      <c r="B562" s="32"/>
      <c r="C562" s="32"/>
      <c r="D562" s="32"/>
      <c r="E562" s="32"/>
      <c r="F562" s="32"/>
      <c r="G562" s="32"/>
      <c r="H562" s="188"/>
      <c r="I562" s="187"/>
      <c r="J562" s="30"/>
      <c r="K562" s="23"/>
      <c r="L562" s="23"/>
      <c r="M562" s="24"/>
      <c r="Z562" s="31"/>
    </row>
    <row r="563" spans="1:26" x14ac:dyDescent="0.25">
      <c r="A563" s="15" t="str">
        <f>IF(F563="","",IF(F563=5,"G","R"))</f>
        <v/>
      </c>
      <c r="B563" s="82" t="s">
        <v>26</v>
      </c>
      <c r="C563" s="82"/>
      <c r="D563" s="82"/>
      <c r="E563" s="82"/>
      <c r="F563" s="209"/>
      <c r="G563" s="209"/>
      <c r="H563" s="186"/>
      <c r="I563" s="187"/>
      <c r="J563" s="30"/>
      <c r="K563" s="23"/>
      <c r="L563" s="23"/>
      <c r="M563" s="24"/>
      <c r="Z563" s="31"/>
    </row>
    <row r="564" spans="1:26" x14ac:dyDescent="0.25">
      <c r="A564" s="32"/>
      <c r="B564" s="82"/>
      <c r="C564" s="82"/>
      <c r="D564" s="82"/>
      <c r="E564" s="82"/>
      <c r="F564" s="209"/>
      <c r="G564" s="209"/>
      <c r="H564" s="186"/>
      <c r="I564" s="187"/>
      <c r="J564" s="30"/>
      <c r="K564" s="23"/>
      <c r="L564" s="23"/>
      <c r="M564" s="24"/>
      <c r="Z564" s="31"/>
    </row>
    <row r="565" spans="1:26" ht="4.5" customHeight="1" x14ac:dyDescent="0.25">
      <c r="A565" s="32"/>
      <c r="B565" s="32"/>
      <c r="C565" s="32"/>
      <c r="D565" s="32"/>
      <c r="E565" s="32"/>
      <c r="F565" s="32"/>
      <c r="G565" s="32"/>
      <c r="H565" s="188"/>
      <c r="I565" s="187"/>
      <c r="J565" s="30"/>
      <c r="K565" s="23"/>
      <c r="L565" s="23"/>
      <c r="M565" s="24"/>
      <c r="Z565" s="31"/>
    </row>
    <row r="566" spans="1:26" ht="14" x14ac:dyDescent="0.25">
      <c r="A566" s="15" t="str">
        <f>IF(AND(G566="",G567="",G568=""),"",IF(AND(G566="",G567="",G568="Σ"),"G","R"))</f>
        <v/>
      </c>
      <c r="B566" s="82" t="s">
        <v>25</v>
      </c>
      <c r="C566" s="82"/>
      <c r="D566" s="82"/>
      <c r="E566" s="99" t="s">
        <v>103</v>
      </c>
      <c r="F566" s="99"/>
      <c r="G566" s="71"/>
      <c r="H566" s="186"/>
      <c r="I566" s="187"/>
      <c r="J566" s="30"/>
      <c r="K566" s="23"/>
      <c r="L566" s="23"/>
      <c r="M566" s="24"/>
      <c r="Z566" s="31"/>
    </row>
    <row r="567" spans="1:26" ht="14" x14ac:dyDescent="0.25">
      <c r="A567" s="32"/>
      <c r="B567" s="82"/>
      <c r="C567" s="82"/>
      <c r="D567" s="82"/>
      <c r="E567" s="99" t="s">
        <v>104</v>
      </c>
      <c r="F567" s="99"/>
      <c r="G567" s="71"/>
      <c r="H567" s="186"/>
      <c r="I567" s="187"/>
      <c r="J567" s="30"/>
      <c r="K567" s="23"/>
      <c r="L567" s="23"/>
      <c r="M567" s="24"/>
      <c r="Z567" s="31"/>
    </row>
    <row r="568" spans="1:26" ht="14" x14ac:dyDescent="0.25">
      <c r="A568" s="32"/>
      <c r="B568" s="82"/>
      <c r="C568" s="82"/>
      <c r="D568" s="82"/>
      <c r="E568" s="99" t="s">
        <v>97</v>
      </c>
      <c r="F568" s="99"/>
      <c r="G568" s="75"/>
      <c r="H568" s="186"/>
      <c r="I568" s="187"/>
      <c r="J568" s="30"/>
      <c r="K568" s="23"/>
      <c r="L568" s="23"/>
      <c r="M568" s="24"/>
      <c r="Z568" s="31"/>
    </row>
    <row r="569" spans="1:26" ht="4.5" customHeight="1" x14ac:dyDescent="0.25">
      <c r="A569" s="32"/>
      <c r="B569" s="32"/>
      <c r="C569" s="32"/>
      <c r="D569" s="32"/>
      <c r="E569" s="32"/>
      <c r="F569" s="32"/>
      <c r="G569" s="32"/>
      <c r="H569" s="188"/>
      <c r="I569" s="187"/>
      <c r="J569" s="30"/>
      <c r="K569" s="23"/>
      <c r="L569" s="23"/>
      <c r="M569" s="24"/>
      <c r="Z569" s="31"/>
    </row>
    <row r="570" spans="1:26" ht="12.75" customHeight="1" x14ac:dyDescent="0.25">
      <c r="A570" s="15" t="str">
        <f>IF(E570="","",IF(OR(E570="2-ΜΕΘΥΛΟ-2-ΒΟΥΤΑΝΟΛΗ",E570="2-ΜΕΘΥΛΟ-ΒΟΥΤΑΝ-2-ΟΛΗ",E570="ΜΕΘΥΛΟ-2-ΒΟΥΤΑΝΟΛΗ",E570="ΜΕΘΥΛΟ-ΒΟΥΤΑΝ-2-ΟΛΗ"),"G","R"))</f>
        <v/>
      </c>
      <c r="B570" s="82" t="s">
        <v>199</v>
      </c>
      <c r="C570" s="82"/>
      <c r="D570" s="82"/>
      <c r="E570" s="157"/>
      <c r="F570" s="157"/>
      <c r="G570" s="157"/>
      <c r="H570" s="186"/>
      <c r="I570" s="187"/>
      <c r="J570" s="30"/>
      <c r="K570" s="23"/>
      <c r="L570" s="23"/>
      <c r="M570" s="24"/>
      <c r="Z570" s="31"/>
    </row>
    <row r="571" spans="1:26" x14ac:dyDescent="0.25">
      <c r="A571" s="32"/>
      <c r="B571" s="82"/>
      <c r="C571" s="82"/>
      <c r="D571" s="82"/>
      <c r="E571" s="157"/>
      <c r="F571" s="157"/>
      <c r="G571" s="157"/>
      <c r="H571" s="186"/>
      <c r="I571" s="187"/>
      <c r="J571" s="30"/>
      <c r="K571" s="23"/>
      <c r="L571" s="23"/>
      <c r="M571" s="24"/>
      <c r="Z571" s="31"/>
    </row>
    <row r="572" spans="1:26" ht="4.5" customHeight="1" x14ac:dyDescent="0.25">
      <c r="A572" s="32"/>
      <c r="B572" s="32"/>
      <c r="C572" s="32"/>
      <c r="D572" s="32"/>
      <c r="E572" s="32"/>
      <c r="F572" s="32"/>
      <c r="G572" s="32"/>
      <c r="H572" s="188"/>
      <c r="I572" s="187"/>
      <c r="J572" s="30"/>
      <c r="K572" s="23"/>
      <c r="L572" s="23"/>
      <c r="M572" s="24"/>
      <c r="Z572" s="31"/>
    </row>
    <row r="573" spans="1:26" x14ac:dyDescent="0.25">
      <c r="A573" s="15" t="str">
        <f>IF(E573="","",IF(OR(E573="2-ΜΕΘΥΛΟ-2-ΒΟΥΤΕΝΙΟ",E573="ΜΕΘΥΛΟ-2-ΒΟΥΤΕΝΙΟ"),"G","R"))</f>
        <v/>
      </c>
      <c r="B573" s="82" t="s">
        <v>198</v>
      </c>
      <c r="C573" s="82"/>
      <c r="D573" s="82"/>
      <c r="E573" s="157"/>
      <c r="F573" s="157"/>
      <c r="G573" s="157"/>
      <c r="H573" s="186"/>
      <c r="I573" s="187"/>
      <c r="J573" s="30"/>
      <c r="K573" s="23"/>
      <c r="L573" s="23"/>
      <c r="M573" s="24"/>
      <c r="Z573" s="31"/>
    </row>
    <row r="574" spans="1:26" x14ac:dyDescent="0.25">
      <c r="A574" s="32"/>
      <c r="B574" s="82"/>
      <c r="C574" s="82"/>
      <c r="D574" s="82"/>
      <c r="E574" s="157"/>
      <c r="F574" s="157"/>
      <c r="G574" s="157"/>
      <c r="H574" s="186"/>
      <c r="I574" s="187"/>
      <c r="J574" s="30"/>
      <c r="K574" s="23"/>
      <c r="L574" s="23"/>
      <c r="M574" s="24"/>
      <c r="Z574" s="31"/>
    </row>
    <row r="575" spans="1:26" ht="4.5" customHeight="1" x14ac:dyDescent="0.25">
      <c r="A575" s="32"/>
      <c r="B575" s="32"/>
      <c r="C575" s="32"/>
      <c r="D575" s="32"/>
      <c r="E575" s="32"/>
      <c r="F575" s="32"/>
      <c r="G575" s="32"/>
      <c r="H575" s="188"/>
      <c r="I575" s="187"/>
      <c r="J575" s="30"/>
      <c r="K575" s="23"/>
      <c r="L575" s="23"/>
      <c r="M575" s="24"/>
      <c r="Z575" s="31"/>
    </row>
    <row r="576" spans="1:26" ht="12.75" customHeight="1" x14ac:dyDescent="0.25">
      <c r="A576" s="15" t="str">
        <f>IF(E576="","",IF(OR(E576="3-ΜΕΘΥΛΟ-2-ΒΟΥΤΑΝΟΛΗ",E576="3-ΜΕΘΥΛΟ-ΒΟΥΤΑΝ-2-ΟΛΗ"),"G","R"))</f>
        <v/>
      </c>
      <c r="B576" s="82" t="s">
        <v>201</v>
      </c>
      <c r="C576" s="82"/>
      <c r="D576" s="82"/>
      <c r="E576" s="157"/>
      <c r="F576" s="157"/>
      <c r="G576" s="157"/>
      <c r="H576" s="186"/>
      <c r="I576" s="187"/>
      <c r="J576" s="30"/>
      <c r="K576" s="23"/>
      <c r="L576" s="23"/>
      <c r="M576" s="24"/>
      <c r="Z576" s="31"/>
    </row>
    <row r="577" spans="1:26" ht="12.75" customHeight="1" x14ac:dyDescent="0.25">
      <c r="A577" s="32"/>
      <c r="B577" s="82"/>
      <c r="C577" s="82"/>
      <c r="D577" s="82"/>
      <c r="E577" s="157"/>
      <c r="F577" s="157"/>
      <c r="G577" s="157"/>
      <c r="H577" s="186"/>
      <c r="I577" s="187"/>
      <c r="J577" s="30"/>
      <c r="K577" s="23"/>
      <c r="L577" s="23"/>
      <c r="M577" s="24"/>
      <c r="Z577" s="31"/>
    </row>
    <row r="578" spans="1:26" ht="4.5" customHeight="1" x14ac:dyDescent="0.25">
      <c r="A578" s="32"/>
      <c r="B578" s="32"/>
      <c r="C578" s="32"/>
      <c r="D578" s="32"/>
      <c r="E578" s="32"/>
      <c r="F578" s="32"/>
      <c r="G578" s="32"/>
      <c r="H578" s="188"/>
      <c r="I578" s="187"/>
      <c r="J578" s="30"/>
      <c r="K578" s="23"/>
      <c r="L578" s="23"/>
      <c r="M578" s="24"/>
      <c r="Z578" s="31"/>
    </row>
    <row r="579" spans="1:26" x14ac:dyDescent="0.25">
      <c r="A579" s="15" t="str">
        <f>IF(E579="","",IF(OR(E579="3-ΜΕΘΥΛΟ-2-ΒΟΥΤΑΝΟΝΗ",E579="ΜΕΘΥΛΟ-ΒΟΥΤΑΝΟΝΗ",E579="ΜΕΘΥΛΟ-2-ΒΟΥΤΑΝΟΝΗ",E579="3-ΜΕΘΥΛΟ-ΒΟΥΤΑΝΟΝΗ"),"G","R"))</f>
        <v/>
      </c>
      <c r="B579" s="82" t="s">
        <v>202</v>
      </c>
      <c r="C579" s="82"/>
      <c r="D579" s="82"/>
      <c r="E579" s="157"/>
      <c r="F579" s="157"/>
      <c r="G579" s="157"/>
      <c r="H579" s="186"/>
      <c r="I579" s="187"/>
      <c r="J579" s="30"/>
      <c r="K579" s="23"/>
      <c r="L579" s="23"/>
      <c r="M579" s="24"/>
      <c r="Z579" s="31"/>
    </row>
    <row r="580" spans="1:26" x14ac:dyDescent="0.25">
      <c r="A580" s="32"/>
      <c r="B580" s="82"/>
      <c r="C580" s="82"/>
      <c r="D580" s="82"/>
      <c r="E580" s="157"/>
      <c r="F580" s="157"/>
      <c r="G580" s="157"/>
      <c r="H580" s="186"/>
      <c r="I580" s="187"/>
      <c r="J580" s="30"/>
      <c r="K580" s="23"/>
      <c r="L580" s="23"/>
      <c r="M580" s="24"/>
      <c r="Z580" s="31"/>
    </row>
    <row r="581" spans="1:26" ht="4.5" customHeight="1" x14ac:dyDescent="0.25">
      <c r="A581" s="32"/>
      <c r="B581" s="32"/>
      <c r="C581" s="32"/>
      <c r="D581" s="32"/>
      <c r="E581" s="32"/>
      <c r="F581" s="32"/>
      <c r="G581" s="32"/>
      <c r="H581" s="188"/>
      <c r="I581" s="187"/>
      <c r="J581" s="30"/>
      <c r="K581" s="23"/>
      <c r="L581" s="23"/>
      <c r="M581" s="24"/>
      <c r="Z581" s="31"/>
    </row>
    <row r="582" spans="1:26" ht="12.75" customHeight="1" x14ac:dyDescent="0.25">
      <c r="A582" s="15" t="str">
        <f>IF(AND(G582="",G583="",G584=""),"",IF(AND(G582="",G583="Σ",G584=""),"G","R"))</f>
        <v/>
      </c>
      <c r="B582" s="82" t="s">
        <v>24</v>
      </c>
      <c r="C582" s="82"/>
      <c r="D582" s="398" t="s">
        <v>168</v>
      </c>
      <c r="E582" s="398"/>
      <c r="F582" s="398"/>
      <c r="G582" s="71"/>
      <c r="H582" s="186"/>
      <c r="I582" s="187"/>
      <c r="J582" s="30"/>
      <c r="K582" s="170" t="str">
        <f>IF(L582="","",IF(L582=50,O5,O9))</f>
        <v/>
      </c>
      <c r="L582" s="173" t="str">
        <f>IF(OR(A582="",A579="",A576="",A573="",A570="",A566="",A563="",A559="",A556="",A553=""),"",SUM(A585:J585))</f>
        <v/>
      </c>
      <c r="M582" s="24"/>
      <c r="O582" s="122">
        <v>50</v>
      </c>
      <c r="Z582" s="31"/>
    </row>
    <row r="583" spans="1:26" ht="12.75" customHeight="1" x14ac:dyDescent="0.25">
      <c r="A583" s="32"/>
      <c r="B583" s="82"/>
      <c r="C583" s="82"/>
      <c r="D583" s="399" t="s">
        <v>169</v>
      </c>
      <c r="E583" s="399"/>
      <c r="F583" s="399"/>
      <c r="G583" s="75"/>
      <c r="H583" s="186"/>
      <c r="I583" s="187"/>
      <c r="J583" s="30"/>
      <c r="K583" s="171"/>
      <c r="L583" s="174"/>
      <c r="M583" s="24"/>
      <c r="O583" s="122"/>
      <c r="Z583" s="31"/>
    </row>
    <row r="584" spans="1:26" ht="12.75" customHeight="1" x14ac:dyDescent="0.25">
      <c r="A584" s="32"/>
      <c r="B584" s="82"/>
      <c r="C584" s="82"/>
      <c r="D584" s="398" t="s">
        <v>170</v>
      </c>
      <c r="E584" s="398"/>
      <c r="F584" s="398"/>
      <c r="G584" s="71"/>
      <c r="H584" s="189"/>
      <c r="I584" s="190"/>
      <c r="J584" s="30"/>
      <c r="K584" s="172"/>
      <c r="L584" s="175"/>
      <c r="M584" s="24"/>
      <c r="O584" s="122"/>
      <c r="Z584" s="31"/>
    </row>
    <row r="585" spans="1:26" ht="13" thickBot="1" x14ac:dyDescent="0.3">
      <c r="A585" s="15" t="str">
        <f>IF(A553&lt;&gt;"G","",5)</f>
        <v/>
      </c>
      <c r="B585" s="15" t="str">
        <f>IF(A556&lt;&gt;"G","",5)</f>
        <v/>
      </c>
      <c r="C585" s="15" t="str">
        <f>IF(A559&lt;&gt;"G","",5)</f>
        <v/>
      </c>
      <c r="D585" s="15" t="str">
        <f>IF(A563&lt;&gt;"G","",5)</f>
        <v/>
      </c>
      <c r="E585" s="15" t="str">
        <f>IF(A566&lt;&gt;"G","",5)</f>
        <v/>
      </c>
      <c r="F585" s="15" t="str">
        <f>IF(A570&lt;&gt;"G","",5)</f>
        <v/>
      </c>
      <c r="G585" s="15" t="str">
        <f>IF(A573&lt;&gt;"G","",5)</f>
        <v/>
      </c>
      <c r="H585" s="15" t="str">
        <f>IF(A576&lt;&gt;"G","",5)</f>
        <v/>
      </c>
      <c r="I585" s="15" t="str">
        <f>IF(A579&lt;&gt;"G","",5)</f>
        <v/>
      </c>
      <c r="J585" s="72" t="str">
        <f>IF(A582&lt;&gt;"G","",5)</f>
        <v/>
      </c>
      <c r="K585" s="23"/>
      <c r="L585" s="23"/>
      <c r="M585" s="24"/>
      <c r="Z585" s="31"/>
    </row>
    <row r="586" spans="1:26" ht="13" thickTop="1" x14ac:dyDescent="0.25">
      <c r="A586" s="19"/>
      <c r="B586" s="19"/>
      <c r="C586" s="19"/>
      <c r="D586" s="19"/>
      <c r="E586" s="19"/>
      <c r="F586" s="19"/>
      <c r="G586" s="19"/>
      <c r="H586" s="19"/>
      <c r="I586" s="19"/>
      <c r="J586" s="73"/>
      <c r="K586" s="23"/>
      <c r="L586" s="23"/>
      <c r="M586" s="24"/>
      <c r="Z586" s="31"/>
    </row>
    <row r="587" spans="1:26" ht="13" x14ac:dyDescent="0.25">
      <c r="A587" s="15"/>
      <c r="B587" s="41" t="s">
        <v>213</v>
      </c>
      <c r="C587" s="42"/>
      <c r="D587" s="42"/>
      <c r="E587" s="42"/>
      <c r="F587" s="42"/>
      <c r="G587" s="42"/>
      <c r="H587" s="42"/>
      <c r="I587" s="43"/>
      <c r="J587" s="72"/>
      <c r="K587" s="23"/>
      <c r="L587" s="23"/>
      <c r="M587" s="180" t="s">
        <v>231</v>
      </c>
      <c r="N587" s="181"/>
      <c r="Q587" s="94" t="str">
        <f>IF(M590&lt;&gt;"Ναι","","Λύση της άσκησης 15.ΙV.")</f>
        <v/>
      </c>
      <c r="R587" s="94"/>
      <c r="S587" s="94"/>
      <c r="Z587" s="31"/>
    </row>
    <row r="588" spans="1:26" ht="12.75" customHeight="1" x14ac:dyDescent="0.25">
      <c r="A588" s="15"/>
      <c r="B588" s="44"/>
      <c r="C588" s="110" t="s">
        <v>216</v>
      </c>
      <c r="D588" s="110"/>
      <c r="E588" s="110"/>
      <c r="F588" s="110"/>
      <c r="G588" s="110"/>
      <c r="H588" s="110"/>
      <c r="I588" s="46"/>
      <c r="J588" s="72"/>
      <c r="K588" s="23"/>
      <c r="L588" s="23"/>
      <c r="M588" s="180"/>
      <c r="N588" s="181"/>
      <c r="Q588" s="405" t="str">
        <f>IF(M590&lt;&gt;"ναι","","Η ένωση Β αφού είναι η μικρότερη κ.μ. αλκοόλη που δεν αντιδρά με τα συνηθισμένα οξειδωτικά μέσα, δε μπορεί παρά να είναι η μέθυλο-2-προπανόλη.")</f>
        <v/>
      </c>
      <c r="R588" s="405"/>
      <c r="S588" s="405"/>
      <c r="T588" s="405"/>
      <c r="U588" s="405"/>
      <c r="V588" s="405"/>
      <c r="W588" s="405"/>
      <c r="X588" s="405"/>
      <c r="Z588" s="31"/>
    </row>
    <row r="589" spans="1:26" ht="12.75" customHeight="1" x14ac:dyDescent="0.25">
      <c r="A589" s="15"/>
      <c r="B589" s="44"/>
      <c r="C589" s="74" t="s">
        <v>214</v>
      </c>
      <c r="D589" s="110" t="s">
        <v>217</v>
      </c>
      <c r="E589" s="110"/>
      <c r="F589" s="110"/>
      <c r="G589" s="110"/>
      <c r="H589" s="110"/>
      <c r="I589" s="46"/>
      <c r="J589" s="72"/>
      <c r="K589" s="23"/>
      <c r="L589" s="23"/>
      <c r="M589" s="180"/>
      <c r="N589" s="181"/>
      <c r="Q589" s="405"/>
      <c r="R589" s="405"/>
      <c r="S589" s="405"/>
      <c r="T589" s="405"/>
      <c r="U589" s="405"/>
      <c r="V589" s="405"/>
      <c r="W589" s="405"/>
      <c r="X589" s="405"/>
      <c r="Z589" s="31"/>
    </row>
    <row r="590" spans="1:26" x14ac:dyDescent="0.25">
      <c r="A590" s="15"/>
      <c r="B590" s="44"/>
      <c r="C590" s="74" t="s">
        <v>214</v>
      </c>
      <c r="D590" s="109" t="s">
        <v>219</v>
      </c>
      <c r="E590" s="109"/>
      <c r="F590" s="109"/>
      <c r="G590" s="109"/>
      <c r="H590" s="109"/>
      <c r="I590" s="46"/>
      <c r="J590" s="72"/>
      <c r="K590" s="23"/>
      <c r="L590" s="23"/>
      <c r="M590" s="182"/>
      <c r="N590" s="183"/>
      <c r="Q590" s="95" t="str">
        <f>IF(M590&lt;&gt;"ναι","","Ο ΜΤ της αλκοόλης Β είναι προφανώς… C4H10O με Mr=4·12+10·1+1·16=74.")</f>
        <v/>
      </c>
      <c r="R590" s="95"/>
      <c r="S590" s="95"/>
      <c r="T590" s="95"/>
      <c r="U590" s="95"/>
      <c r="V590" s="95"/>
      <c r="W590" s="95"/>
      <c r="X590" s="95"/>
      <c r="Z590" s="31"/>
    </row>
    <row r="591" spans="1:26" x14ac:dyDescent="0.25">
      <c r="A591" s="15"/>
      <c r="B591" s="44"/>
      <c r="C591" s="45"/>
      <c r="D591" s="109"/>
      <c r="E591" s="109"/>
      <c r="F591" s="109"/>
      <c r="G591" s="109"/>
      <c r="H591" s="109"/>
      <c r="I591" s="46"/>
      <c r="J591" s="72"/>
      <c r="K591" s="23"/>
      <c r="L591" s="23"/>
      <c r="M591" s="182"/>
      <c r="N591" s="183"/>
      <c r="Q591" s="87" t="str">
        <f>IF(M590&lt;&gt;"ναι","","Αφού οι ενώσεις Α, Β και Γ είναι μεταξύ τους ισομερείς, θα έχουν ίδιο ΜΤ και άρα και ίδια τιμή Mr.")</f>
        <v/>
      </c>
      <c r="R591" s="87"/>
      <c r="S591" s="87"/>
      <c r="T591" s="87"/>
      <c r="U591" s="87"/>
      <c r="V591" s="87"/>
      <c r="W591" s="87"/>
      <c r="X591" s="87"/>
      <c r="Z591" s="31"/>
    </row>
    <row r="592" spans="1:26" x14ac:dyDescent="0.25">
      <c r="A592" s="15"/>
      <c r="B592" s="44"/>
      <c r="C592" s="74" t="s">
        <v>214</v>
      </c>
      <c r="D592" s="109" t="s">
        <v>218</v>
      </c>
      <c r="E592" s="109"/>
      <c r="F592" s="109"/>
      <c r="G592" s="109"/>
      <c r="H592" s="109"/>
      <c r="I592" s="46"/>
      <c r="J592" s="72"/>
      <c r="K592" s="23"/>
      <c r="L592" s="23"/>
      <c r="M592" s="24"/>
      <c r="Q592" s="87"/>
      <c r="R592" s="87"/>
      <c r="S592" s="87"/>
      <c r="T592" s="87"/>
      <c r="U592" s="87"/>
      <c r="V592" s="87"/>
      <c r="W592" s="87"/>
      <c r="X592" s="87"/>
      <c r="Z592" s="31"/>
    </row>
    <row r="593" spans="1:26" ht="12.75" customHeight="1" x14ac:dyDescent="0.25">
      <c r="A593" s="15"/>
      <c r="B593" s="44"/>
      <c r="C593" s="45"/>
      <c r="D593" s="109"/>
      <c r="E593" s="109"/>
      <c r="F593" s="109"/>
      <c r="G593" s="109"/>
      <c r="H593" s="109"/>
      <c r="I593" s="46"/>
      <c r="J593" s="72"/>
      <c r="K593" s="23"/>
      <c r="L593" s="23"/>
      <c r="M593" s="24"/>
      <c r="Q593" s="406" t="str">
        <f>IF(M590&lt;&gt;"ναι","","Η αλκοόλη Γ θα έχει ίδια ανθρακική αλυσίδα με την αλκοόλη Β, αφού οι δυο τους συνδέονται με σχέση συντακτικής ισομέρειας θέσης της ΧΟ, δηλαδή οι συντακτικοί τύποι τους διαφέρουν στη θέση της ΧΟ και όχι στη ανθρακική αλυσίδα.")</f>
        <v/>
      </c>
      <c r="R593" s="406"/>
      <c r="S593" s="406"/>
      <c r="T593" s="406"/>
      <c r="U593" s="406"/>
      <c r="V593" s="406"/>
      <c r="W593" s="406"/>
      <c r="X593" s="406"/>
      <c r="Z593" s="31"/>
    </row>
    <row r="594" spans="1:26" ht="12.75" customHeight="1" x14ac:dyDescent="0.25">
      <c r="A594" s="15"/>
      <c r="B594" s="44"/>
      <c r="C594" s="74" t="s">
        <v>214</v>
      </c>
      <c r="D594" s="109" t="s">
        <v>215</v>
      </c>
      <c r="E594" s="109"/>
      <c r="F594" s="109"/>
      <c r="G594" s="109"/>
      <c r="H594" s="109"/>
      <c r="I594" s="46"/>
      <c r="J594" s="72"/>
      <c r="K594" s="23"/>
      <c r="L594" s="23"/>
      <c r="M594" s="24"/>
      <c r="Q594" s="406"/>
      <c r="R594" s="406"/>
      <c r="S594" s="406"/>
      <c r="T594" s="406"/>
      <c r="U594" s="406"/>
      <c r="V594" s="406"/>
      <c r="W594" s="406"/>
      <c r="X594" s="406"/>
      <c r="Z594" s="31"/>
    </row>
    <row r="595" spans="1:26" ht="12.75" customHeight="1" x14ac:dyDescent="0.25">
      <c r="A595" s="15"/>
      <c r="B595" s="44"/>
      <c r="C595" s="45"/>
      <c r="D595" s="109"/>
      <c r="E595" s="109"/>
      <c r="F595" s="109"/>
      <c r="G595" s="109"/>
      <c r="H595" s="109"/>
      <c r="I595" s="46"/>
      <c r="J595" s="72"/>
      <c r="K595" s="23"/>
      <c r="L595" s="23"/>
      <c r="M595" s="24"/>
      <c r="Q595" s="406"/>
      <c r="R595" s="406"/>
      <c r="S595" s="406"/>
      <c r="T595" s="406"/>
      <c r="U595" s="406"/>
      <c r="V595" s="406"/>
      <c r="W595" s="406"/>
      <c r="X595" s="406"/>
      <c r="Z595" s="31"/>
    </row>
    <row r="596" spans="1:26" ht="12.75" customHeight="1" x14ac:dyDescent="0.25">
      <c r="A596" s="15"/>
      <c r="B596" s="44"/>
      <c r="C596" s="45"/>
      <c r="D596" s="109"/>
      <c r="E596" s="109"/>
      <c r="F596" s="109"/>
      <c r="G596" s="109"/>
      <c r="H596" s="109"/>
      <c r="I596" s="46"/>
      <c r="J596" s="72"/>
      <c r="K596" s="23"/>
      <c r="L596" s="23"/>
      <c r="M596" s="24"/>
      <c r="Q596" s="87" t="str">
        <f>IF(M590&lt;&gt;"ναι","","Γίνεται έτσι αντιληπτό ότι η αλκοόλη Γ θα είναι και αυτή μια μέθυλο-προπανόλη και πιο συγκεκριμένα η μέθυλο-1-προπανόλη.")</f>
        <v/>
      </c>
      <c r="R596" s="87"/>
      <c r="S596" s="87"/>
      <c r="T596" s="87"/>
      <c r="U596" s="87"/>
      <c r="V596" s="87"/>
      <c r="W596" s="87"/>
      <c r="X596" s="87"/>
      <c r="Z596" s="31"/>
    </row>
    <row r="597" spans="1:26" x14ac:dyDescent="0.25">
      <c r="A597" s="15"/>
      <c r="B597" s="51"/>
      <c r="C597" s="52"/>
      <c r="D597" s="52"/>
      <c r="E597" s="52"/>
      <c r="F597" s="52"/>
      <c r="G597" s="52"/>
      <c r="H597" s="52"/>
      <c r="I597" s="53"/>
      <c r="J597" s="72"/>
      <c r="K597" s="23"/>
      <c r="L597" s="23"/>
      <c r="M597" s="24"/>
      <c r="Q597" s="87"/>
      <c r="R597" s="87"/>
      <c r="S597" s="87"/>
      <c r="T597" s="87"/>
      <c r="U597" s="87"/>
      <c r="V597" s="87"/>
      <c r="W597" s="87"/>
      <c r="X597" s="87"/>
      <c r="Z597" s="31"/>
    </row>
    <row r="598" spans="1:26" x14ac:dyDescent="0.25">
      <c r="A598" s="15"/>
      <c r="B598" s="15"/>
      <c r="C598" s="15"/>
      <c r="D598" s="15"/>
      <c r="E598" s="15"/>
      <c r="F598" s="15"/>
      <c r="G598" s="15"/>
      <c r="H598" s="15"/>
      <c r="I598" s="15"/>
      <c r="J598" s="72"/>
      <c r="K598" s="23"/>
      <c r="L598" s="23"/>
      <c r="M598" s="24"/>
      <c r="Q598" s="407" t="str">
        <f>IF(M590&lt;&gt;"ναι","","Επειδή από τις τρεις αλκοόλες μόνο η μια είναι δυνατό να μετατραπεί σε οξύ, με επί-δραση κάποιου από τα συνηθισμένα οξειδωτικά μέσα, συμπεραίνουμε ότι μόνο μια από αυτές είναι Ι-ταγής.")</f>
        <v/>
      </c>
      <c r="R598" s="407"/>
      <c r="S598" s="407"/>
      <c r="T598" s="407"/>
      <c r="U598" s="407"/>
      <c r="V598" s="407"/>
      <c r="W598" s="407"/>
      <c r="X598" s="407"/>
      <c r="Z598" s="31"/>
    </row>
    <row r="599" spans="1:26" ht="14.15" customHeight="1" x14ac:dyDescent="0.25">
      <c r="A599" s="79" t="str">
        <f>IF(G599="","",IF(G599=74,"G","R"))</f>
        <v/>
      </c>
      <c r="B599" s="380" t="s">
        <v>221</v>
      </c>
      <c r="C599" s="381"/>
      <c r="D599" s="381"/>
      <c r="E599" s="381"/>
      <c r="F599" s="382"/>
      <c r="G599" s="386"/>
      <c r="H599" s="400" t="str">
        <f>IF(L623="","",IF(L623=30,"Δε θα μπορούσες να τα πας καλύτερα, γιατί δεν υπάρχει κάτι καλύτερο από το τέλειο!",IF(L623=25,"Σχεδόν άγγιξες την τελειότητα!",IF(OR(L623=20,L623=15),"Μέτρια επίδοση! Πρέπει να προσέχεις περισσότερο, ή να διαβάζεις περισσότερο. Φυσικά το καλύτερο είναι να τα κάνεις και τα δύο.",IF(L623&lt;15,"Ο χαρακτηρισμός μιας τέτοιας επίδοσης αποφεύγεται για λόγους καθαρά παιδαγωγικούς!")))))</f>
        <v/>
      </c>
      <c r="I599" s="400"/>
      <c r="J599" s="72"/>
      <c r="K599" s="23"/>
      <c r="L599" s="23"/>
      <c r="M599" s="24"/>
      <c r="Q599" s="407"/>
      <c r="R599" s="407"/>
      <c r="S599" s="407"/>
      <c r="T599" s="407"/>
      <c r="U599" s="407"/>
      <c r="V599" s="407"/>
      <c r="W599" s="407"/>
      <c r="X599" s="407"/>
      <c r="Z599" s="31"/>
    </row>
    <row r="600" spans="1:26" ht="16" customHeight="1" x14ac:dyDescent="0.25">
      <c r="A600" s="15"/>
      <c r="B600" s="383"/>
      <c r="C600" s="384"/>
      <c r="D600" s="384"/>
      <c r="E600" s="384"/>
      <c r="F600" s="385"/>
      <c r="G600" s="387"/>
      <c r="H600" s="400"/>
      <c r="I600" s="400"/>
      <c r="J600" s="72"/>
      <c r="K600" s="23"/>
      <c r="L600" s="23"/>
      <c r="M600" s="24"/>
      <c r="Q600" s="407"/>
      <c r="R600" s="407"/>
      <c r="S600" s="407"/>
      <c r="T600" s="407"/>
      <c r="U600" s="407"/>
      <c r="V600" s="407"/>
      <c r="W600" s="407"/>
      <c r="X600" s="407"/>
      <c r="Z600" s="31"/>
    </row>
    <row r="601" spans="1:26" x14ac:dyDescent="0.25">
      <c r="A601" s="15"/>
      <c r="B601" s="15"/>
      <c r="C601" s="15"/>
      <c r="D601" s="15"/>
      <c r="E601" s="15"/>
      <c r="F601" s="15"/>
      <c r="G601" s="15"/>
      <c r="H601" s="400"/>
      <c r="I601" s="400"/>
      <c r="J601" s="72"/>
      <c r="K601" s="23"/>
      <c r="L601" s="23"/>
      <c r="M601" s="24"/>
      <c r="Q601" s="87" t="str">
        <f>IF(M590&lt;&gt;"ναι","","Ήδη όμως διαπιστώθηκε ότι η αλκοόλη Γ είναι η μέθυλο-1-προπανόλη, που είναι Ι-τα-γής, άρα η αλκοόλη Α δεν μπορεί παρά να είναι η 2-βουτανόλη, αφού δεν υπάρχει άλλη αλκοόλη με 4 άτομα C στο μόριό της, που να μην είναι Ι-ταγής.")</f>
        <v/>
      </c>
      <c r="R601" s="87"/>
      <c r="S601" s="87"/>
      <c r="T601" s="87"/>
      <c r="U601" s="87"/>
      <c r="V601" s="87"/>
      <c r="W601" s="87"/>
      <c r="X601" s="87"/>
      <c r="Z601" s="31"/>
    </row>
    <row r="602" spans="1:26" x14ac:dyDescent="0.25">
      <c r="A602" s="79" t="str">
        <f>IF(E602="","",IF(OR(E602="ΜΕΘΥΛΟ-2-ΠΡΟΠΑΝΟΛΗ",E602="2-ΜΕΘΥΛΟ-2-ΠΡΟΠΑΝΟΛΗ",E602="ΤΡΙΤΟΤΑΓΗΣ ΒΟΥΤΑΝΟΛΗ",E602="ΤΡΙΤΟΤΑΓΗΣ ΒΟΥΤΥΛΙΚΗ ΑΛΚΟΟΛΗ"),"G","R"))</f>
        <v/>
      </c>
      <c r="B602" s="82" t="s">
        <v>222</v>
      </c>
      <c r="C602" s="82"/>
      <c r="D602" s="82"/>
      <c r="E602" s="388"/>
      <c r="F602" s="389"/>
      <c r="G602" s="390"/>
      <c r="H602" s="400"/>
      <c r="I602" s="400"/>
      <c r="J602" s="72"/>
      <c r="K602" s="23"/>
      <c r="L602" s="23"/>
      <c r="M602" s="24"/>
      <c r="Q602" s="87"/>
      <c r="R602" s="87"/>
      <c r="S602" s="87"/>
      <c r="T602" s="87"/>
      <c r="U602" s="87"/>
      <c r="V602" s="87"/>
      <c r="W602" s="87"/>
      <c r="X602" s="87"/>
      <c r="Z602" s="31"/>
    </row>
    <row r="603" spans="1:26" x14ac:dyDescent="0.25">
      <c r="A603" s="15"/>
      <c r="B603" s="82"/>
      <c r="C603" s="82"/>
      <c r="D603" s="82"/>
      <c r="E603" s="391"/>
      <c r="F603" s="392"/>
      <c r="G603" s="393"/>
      <c r="H603" s="400"/>
      <c r="I603" s="400"/>
      <c r="J603" s="72"/>
      <c r="K603" s="23"/>
      <c r="L603" s="23"/>
      <c r="M603" s="24"/>
      <c r="Q603" s="87"/>
      <c r="R603" s="87"/>
      <c r="S603" s="87"/>
      <c r="T603" s="87"/>
      <c r="U603" s="87"/>
      <c r="V603" s="87"/>
      <c r="W603" s="87"/>
      <c r="X603" s="87"/>
      <c r="Z603" s="31"/>
    </row>
    <row r="604" spans="1:26" x14ac:dyDescent="0.25">
      <c r="A604" s="15"/>
      <c r="B604" s="15"/>
      <c r="C604" s="15"/>
      <c r="D604" s="15"/>
      <c r="E604" s="15"/>
      <c r="F604" s="15"/>
      <c r="G604" s="15"/>
      <c r="H604" s="400"/>
      <c r="I604" s="400"/>
      <c r="J604" s="72"/>
      <c r="K604" s="23"/>
      <c r="L604" s="23"/>
      <c r="M604" s="24"/>
      <c r="Z604" s="31"/>
    </row>
    <row r="605" spans="1:26" x14ac:dyDescent="0.25">
      <c r="A605" s="79" t="str">
        <f>IF(OR(G605="",G607="",G609="",G610="",G611=""),"",IF(AND(G605="Λ",G607="Σ",G609="Σ",G610="Λ",G611="Λ"),"G","R"))</f>
        <v/>
      </c>
      <c r="B605" s="380" t="s">
        <v>230</v>
      </c>
      <c r="C605" s="382"/>
      <c r="D605" s="394" t="s">
        <v>223</v>
      </c>
      <c r="E605" s="395"/>
      <c r="F605" s="396"/>
      <c r="G605" s="403"/>
      <c r="H605" s="400"/>
      <c r="I605" s="400"/>
      <c r="J605" s="72"/>
      <c r="K605" s="23"/>
      <c r="L605" s="23"/>
      <c r="M605" s="24"/>
      <c r="Z605" s="31"/>
    </row>
    <row r="606" spans="1:26" x14ac:dyDescent="0.25">
      <c r="A606" s="15"/>
      <c r="B606" s="401"/>
      <c r="C606" s="402"/>
      <c r="D606" s="394"/>
      <c r="E606" s="395"/>
      <c r="F606" s="396"/>
      <c r="G606" s="404"/>
      <c r="H606" s="400"/>
      <c r="I606" s="400"/>
      <c r="J606" s="72"/>
      <c r="K606" s="23"/>
      <c r="L606" s="23"/>
      <c r="M606" s="24"/>
      <c r="Z606" s="31"/>
    </row>
    <row r="607" spans="1:26" x14ac:dyDescent="0.25">
      <c r="A607" s="15"/>
      <c r="B607" s="401"/>
      <c r="C607" s="402"/>
      <c r="D607" s="394" t="s">
        <v>224</v>
      </c>
      <c r="E607" s="395"/>
      <c r="F607" s="396"/>
      <c r="G607" s="403"/>
      <c r="H607" s="400"/>
      <c r="I607" s="400"/>
      <c r="J607" s="72"/>
      <c r="K607" s="23"/>
      <c r="L607" s="23"/>
      <c r="M607" s="24"/>
      <c r="Z607" s="31"/>
    </row>
    <row r="608" spans="1:26" x14ac:dyDescent="0.25">
      <c r="A608" s="15"/>
      <c r="B608" s="401"/>
      <c r="C608" s="402"/>
      <c r="D608" s="394"/>
      <c r="E608" s="395"/>
      <c r="F608" s="396"/>
      <c r="G608" s="404"/>
      <c r="H608" s="400"/>
      <c r="I608" s="400"/>
      <c r="J608" s="72"/>
      <c r="K608" s="23"/>
      <c r="L608" s="23"/>
      <c r="M608" s="24"/>
      <c r="Z608" s="31"/>
    </row>
    <row r="609" spans="1:26" ht="15" customHeight="1" x14ac:dyDescent="0.25">
      <c r="A609" s="15"/>
      <c r="B609" s="401"/>
      <c r="C609" s="402"/>
      <c r="D609" s="394" t="s">
        <v>225</v>
      </c>
      <c r="E609" s="395"/>
      <c r="F609" s="396"/>
      <c r="G609" s="77"/>
      <c r="H609" s="400"/>
      <c r="I609" s="400"/>
      <c r="J609" s="72"/>
      <c r="K609" s="23"/>
      <c r="L609" s="23"/>
      <c r="M609" s="24"/>
      <c r="Z609" s="31"/>
    </row>
    <row r="610" spans="1:26" ht="15" customHeight="1" x14ac:dyDescent="0.25">
      <c r="A610" s="15"/>
      <c r="B610" s="401"/>
      <c r="C610" s="402"/>
      <c r="D610" s="394" t="s">
        <v>226</v>
      </c>
      <c r="E610" s="395"/>
      <c r="F610" s="396"/>
      <c r="G610" s="77"/>
      <c r="H610" s="400"/>
      <c r="I610" s="400"/>
      <c r="J610" s="72"/>
      <c r="K610" s="23"/>
      <c r="L610" s="23"/>
      <c r="M610" s="24"/>
      <c r="Z610" s="31"/>
    </row>
    <row r="611" spans="1:26" ht="15" customHeight="1" x14ac:dyDescent="0.25">
      <c r="A611" s="15"/>
      <c r="B611" s="383"/>
      <c r="C611" s="385"/>
      <c r="D611" s="394" t="s">
        <v>227</v>
      </c>
      <c r="E611" s="395"/>
      <c r="F611" s="396"/>
      <c r="G611" s="77"/>
      <c r="H611" s="400"/>
      <c r="I611" s="400"/>
      <c r="J611" s="72"/>
      <c r="K611" s="23"/>
      <c r="L611" s="23"/>
      <c r="M611" s="24"/>
      <c r="Z611" s="31"/>
    </row>
    <row r="612" spans="1:26" x14ac:dyDescent="0.25">
      <c r="A612" s="15"/>
      <c r="B612" s="15"/>
      <c r="C612" s="15"/>
      <c r="D612" s="15"/>
      <c r="E612" s="15"/>
      <c r="F612" s="15"/>
      <c r="G612" s="15"/>
      <c r="H612" s="400"/>
      <c r="I612" s="400"/>
      <c r="J612" s="72"/>
      <c r="K612" s="23"/>
      <c r="L612" s="23"/>
      <c r="M612" s="24"/>
      <c r="Z612" s="31"/>
    </row>
    <row r="613" spans="1:26" x14ac:dyDescent="0.25">
      <c r="A613" s="79" t="str">
        <f>IF(E613="","",IF(OR(E613="ΜΕΘΥΛΟ-1-ΠΡΟΠΑΝΟΛΗ",E613="2-ΜΕΘΥΛΟ-1-ΠΡΟΠΑΝΟΛΗ",E613="ΙΣΟΒΟΥΤΑΝΟΛΗ",E613="ΙΣΟΒΟΥΤΥΛΙΚΗ ΑΛΚΟΟΛΗ",E613="ΜΕΘΥΛΟ-ΠΡΟΠΑΝΟΛΗ"),"G","R"))</f>
        <v/>
      </c>
      <c r="B613" s="82" t="s">
        <v>228</v>
      </c>
      <c r="C613" s="82"/>
      <c r="D613" s="82"/>
      <c r="E613" s="388"/>
      <c r="F613" s="389"/>
      <c r="G613" s="390"/>
      <c r="H613" s="400"/>
      <c r="I613" s="400"/>
      <c r="J613" s="72"/>
      <c r="K613" s="23"/>
      <c r="L613" s="23"/>
      <c r="M613" s="24"/>
      <c r="Z613" s="31"/>
    </row>
    <row r="614" spans="1:26" x14ac:dyDescent="0.25">
      <c r="A614" s="15"/>
      <c r="B614" s="82"/>
      <c r="C614" s="82"/>
      <c r="D614" s="82"/>
      <c r="E614" s="391"/>
      <c r="F614" s="392"/>
      <c r="G614" s="393"/>
      <c r="H614" s="400"/>
      <c r="I614" s="400"/>
      <c r="J614" s="72"/>
      <c r="K614" s="23"/>
      <c r="L614" s="23"/>
      <c r="M614" s="24"/>
      <c r="Z614" s="31"/>
    </row>
    <row r="615" spans="1:26" x14ac:dyDescent="0.25">
      <c r="A615" s="15"/>
      <c r="B615" s="15"/>
      <c r="C615" s="15"/>
      <c r="D615" s="15"/>
      <c r="E615" s="15"/>
      <c r="F615" s="15"/>
      <c r="G615" s="15"/>
      <c r="H615" s="400"/>
      <c r="I615" s="400"/>
      <c r="J615" s="72"/>
      <c r="K615" s="23"/>
      <c r="L615" s="23"/>
      <c r="M615" s="24"/>
      <c r="Z615" s="31"/>
    </row>
    <row r="616" spans="1:26" ht="12.75" customHeight="1" x14ac:dyDescent="0.25">
      <c r="A616" s="79" t="str">
        <f>IF(OR(G616="",G618="",G620="",G621="",G622=""),"",IF(AND(G616="Σ",G618="Λ",G620="Λ",G621="Σ",G622="Λ"),"G","R"))</f>
        <v/>
      </c>
      <c r="B616" s="380" t="s">
        <v>229</v>
      </c>
      <c r="C616" s="382"/>
      <c r="D616" s="394" t="s">
        <v>223</v>
      </c>
      <c r="E616" s="395"/>
      <c r="F616" s="396"/>
      <c r="G616" s="403"/>
      <c r="H616" s="400"/>
      <c r="I616" s="400"/>
      <c r="J616" s="72"/>
      <c r="K616" s="23"/>
      <c r="L616" s="23"/>
      <c r="M616" s="24"/>
      <c r="Z616" s="31"/>
    </row>
    <row r="617" spans="1:26" x14ac:dyDescent="0.25">
      <c r="A617" s="15"/>
      <c r="B617" s="401"/>
      <c r="C617" s="402"/>
      <c r="D617" s="394"/>
      <c r="E617" s="395"/>
      <c r="F617" s="396"/>
      <c r="G617" s="404"/>
      <c r="H617" s="400"/>
      <c r="I617" s="400"/>
      <c r="J617" s="72"/>
      <c r="K617" s="23"/>
      <c r="L617" s="23"/>
      <c r="M617" s="24"/>
      <c r="Z617" s="31"/>
    </row>
    <row r="618" spans="1:26" x14ac:dyDescent="0.25">
      <c r="A618" s="15"/>
      <c r="B618" s="401"/>
      <c r="C618" s="402"/>
      <c r="D618" s="394" t="s">
        <v>224</v>
      </c>
      <c r="E618" s="395"/>
      <c r="F618" s="396"/>
      <c r="G618" s="403"/>
      <c r="H618" s="400"/>
      <c r="I618" s="400"/>
      <c r="J618" s="72"/>
      <c r="K618" s="23"/>
      <c r="L618" s="23"/>
      <c r="M618" s="24"/>
      <c r="Z618" s="31"/>
    </row>
    <row r="619" spans="1:26" x14ac:dyDescent="0.25">
      <c r="A619" s="15"/>
      <c r="B619" s="401"/>
      <c r="C619" s="402"/>
      <c r="D619" s="394"/>
      <c r="E619" s="395"/>
      <c r="F619" s="396"/>
      <c r="G619" s="404"/>
      <c r="H619" s="400"/>
      <c r="I619" s="400"/>
      <c r="J619" s="72"/>
      <c r="K619" s="23"/>
      <c r="L619" s="23"/>
      <c r="M619" s="24"/>
      <c r="Z619" s="31"/>
    </row>
    <row r="620" spans="1:26" ht="15" customHeight="1" x14ac:dyDescent="0.25">
      <c r="A620" s="15"/>
      <c r="B620" s="401"/>
      <c r="C620" s="402"/>
      <c r="D620" s="394" t="s">
        <v>225</v>
      </c>
      <c r="E620" s="395"/>
      <c r="F620" s="396"/>
      <c r="G620" s="77"/>
      <c r="H620" s="400"/>
      <c r="I620" s="400"/>
      <c r="J620" s="72"/>
      <c r="K620" s="23"/>
      <c r="L620" s="23"/>
      <c r="M620" s="24"/>
      <c r="Z620" s="31"/>
    </row>
    <row r="621" spans="1:26" ht="15" customHeight="1" x14ac:dyDescent="0.25">
      <c r="A621" s="15"/>
      <c r="B621" s="401"/>
      <c r="C621" s="402"/>
      <c r="D621" s="394" t="s">
        <v>226</v>
      </c>
      <c r="E621" s="395"/>
      <c r="F621" s="396"/>
      <c r="G621" s="77"/>
      <c r="H621" s="400"/>
      <c r="I621" s="400"/>
      <c r="J621" s="72"/>
      <c r="K621" s="23"/>
      <c r="L621" s="23"/>
      <c r="M621" s="24"/>
      <c r="Z621" s="31"/>
    </row>
    <row r="622" spans="1:26" ht="15" customHeight="1" x14ac:dyDescent="0.25">
      <c r="A622" s="15"/>
      <c r="B622" s="383"/>
      <c r="C622" s="385"/>
      <c r="D622" s="394" t="s">
        <v>227</v>
      </c>
      <c r="E622" s="395"/>
      <c r="F622" s="396"/>
      <c r="G622" s="77"/>
      <c r="H622" s="400"/>
      <c r="I622" s="400"/>
      <c r="J622" s="72"/>
      <c r="K622" s="23"/>
      <c r="L622" s="23"/>
      <c r="M622" s="24"/>
      <c r="Z622" s="31"/>
    </row>
    <row r="623" spans="1:26" ht="12.75" customHeight="1" x14ac:dyDescent="0.25">
      <c r="A623" s="15"/>
      <c r="B623" s="15"/>
      <c r="C623" s="15"/>
      <c r="D623" s="15"/>
      <c r="E623" s="15"/>
      <c r="F623" s="15"/>
      <c r="G623" s="15"/>
      <c r="H623" s="400"/>
      <c r="I623" s="400"/>
      <c r="J623" s="72"/>
      <c r="K623" s="170" t="str">
        <f>IF(L623="","",IF(L623=30,O5,O9))</f>
        <v/>
      </c>
      <c r="L623" s="173" t="str">
        <f>IF(OR(A599="",A602="",A605="",A613="",A616="",A624=""),"",SUM(A626:F626))</f>
        <v/>
      </c>
      <c r="M623" s="24"/>
      <c r="Z623" s="31"/>
    </row>
    <row r="624" spans="1:26" ht="12.75" customHeight="1" x14ac:dyDescent="0.25">
      <c r="A624" s="79" t="str">
        <f>IF(E624="","",IF(OR(E624="2-ΒΟΥΤΑΝΟΛΗ",E624="ΔΕΥΤΕΡΟΤΑΓΗΣ ΒΟΥΤΑΝΟΛΗ",E624="ΔΕΥΤΕΡΟΤΑΓΗΣ ΒΟΥΤΥΛΙΚΗ ΑΛΚΟΟΛΗ"),"G","R"))</f>
        <v/>
      </c>
      <c r="B624" s="82" t="s">
        <v>201</v>
      </c>
      <c r="C624" s="82"/>
      <c r="D624" s="82"/>
      <c r="E624" s="388"/>
      <c r="F624" s="389"/>
      <c r="G624" s="390"/>
      <c r="H624" s="400"/>
      <c r="I624" s="400"/>
      <c r="J624" s="72"/>
      <c r="K624" s="171"/>
      <c r="L624" s="174"/>
      <c r="M624" s="24"/>
      <c r="Z624" s="31"/>
    </row>
    <row r="625" spans="1:26" ht="12.75" customHeight="1" x14ac:dyDescent="0.25">
      <c r="A625" s="15"/>
      <c r="B625" s="82"/>
      <c r="C625" s="82"/>
      <c r="D625" s="82"/>
      <c r="E625" s="391"/>
      <c r="F625" s="392"/>
      <c r="G625" s="393"/>
      <c r="H625" s="400"/>
      <c r="I625" s="400"/>
      <c r="J625" s="72"/>
      <c r="K625" s="172"/>
      <c r="L625" s="175"/>
      <c r="M625" s="24"/>
      <c r="Z625" s="31"/>
    </row>
    <row r="626" spans="1:26" x14ac:dyDescent="0.25">
      <c r="A626" s="78" t="str">
        <f>IF(A599&lt;&gt;"G","",5)</f>
        <v/>
      </c>
      <c r="B626" s="78" t="str">
        <f>IF(A602&lt;&gt;"G","",5)</f>
        <v/>
      </c>
      <c r="C626" s="78" t="str">
        <f>IF(A605&lt;&gt;"G","",5)</f>
        <v/>
      </c>
      <c r="D626" s="78" t="str">
        <f>IF(A613&lt;&gt;"G","",5)</f>
        <v/>
      </c>
      <c r="E626" s="78" t="str">
        <f>IF(A616&lt;&gt;"G","",5)</f>
        <v/>
      </c>
      <c r="F626" s="78" t="str">
        <f>IF(A624&lt;&gt;"G","",5)</f>
        <v/>
      </c>
      <c r="G626" s="16"/>
      <c r="H626" s="16"/>
      <c r="I626" s="16"/>
      <c r="J626" s="20"/>
      <c r="K626" s="23"/>
      <c r="L626" s="23"/>
      <c r="M626" s="24"/>
      <c r="Z626" s="31"/>
    </row>
    <row r="627" spans="1:26" x14ac:dyDescent="0.25">
      <c r="A627" s="27"/>
      <c r="B627" s="27"/>
      <c r="C627" s="27"/>
      <c r="D627" s="27"/>
      <c r="E627" s="27"/>
      <c r="F627" s="27"/>
      <c r="G627" s="27"/>
      <c r="H627" s="27"/>
      <c r="I627" s="27"/>
      <c r="J627" s="27"/>
      <c r="K627" s="23"/>
      <c r="L627" s="23"/>
      <c r="M627" s="24"/>
      <c r="Z627" s="31"/>
    </row>
    <row r="628" spans="1:26" x14ac:dyDescent="0.25">
      <c r="A628" s="54"/>
      <c r="B628" s="132" t="str">
        <f>IF(I629="","",IF(I629&gt;545,"Εξαιρετική επίδοση, ελπίζω χωρίς ζαβολιές…",IF(AND(I629&lt;550,I629&gt;495),"Αν διαβάσεις λίγο περισσότερο, θα βελτιώσεις θεαματικά την επίδοσή σου…",IF(AND(I629&lt;500,I629&gt;395),"Πρέπει να διαβάζεις περισσότερο!","Φαίνεται πως η Χημεία δεν είναι από τα αγαπημένα σου μαθήματα!"))))</f>
        <v/>
      </c>
      <c r="C628" s="133"/>
      <c r="D628" s="133"/>
      <c r="E628" s="134"/>
      <c r="F628" s="27"/>
      <c r="G628" s="27"/>
      <c r="H628" s="27"/>
      <c r="I628" s="27"/>
      <c r="J628" s="27"/>
      <c r="K628" s="23"/>
      <c r="L628" s="23"/>
      <c r="M628" s="24"/>
      <c r="O628" s="122"/>
      <c r="Z628" s="31"/>
    </row>
    <row r="629" spans="1:26" x14ac:dyDescent="0.25">
      <c r="A629" s="54"/>
      <c r="B629" s="135"/>
      <c r="C629" s="136"/>
      <c r="D629" s="136"/>
      <c r="E629" s="137"/>
      <c r="F629" s="27"/>
      <c r="G629" s="142" t="str">
        <f>IF(I629="","","ΣΥΝΟΛΟ:")</f>
        <v/>
      </c>
      <c r="H629" s="143"/>
      <c r="I629" s="148" t="str">
        <f>IF(L582="","",SUM(L27:L623))</f>
        <v/>
      </c>
      <c r="J629" s="148"/>
      <c r="K629" s="151" t="str">
        <f>IF(I629="","","στα 600")</f>
        <v/>
      </c>
      <c r="L629" s="152"/>
      <c r="M629" s="24"/>
      <c r="O629" s="122"/>
      <c r="Z629" s="31"/>
    </row>
    <row r="630" spans="1:26" x14ac:dyDescent="0.25">
      <c r="A630" s="54"/>
      <c r="B630" s="135"/>
      <c r="C630" s="136"/>
      <c r="D630" s="136"/>
      <c r="E630" s="137"/>
      <c r="F630" s="27"/>
      <c r="G630" s="144"/>
      <c r="H630" s="145"/>
      <c r="I630" s="149"/>
      <c r="J630" s="149"/>
      <c r="K630" s="153"/>
      <c r="L630" s="154"/>
      <c r="M630" s="24"/>
      <c r="Z630" s="31"/>
    </row>
    <row r="631" spans="1:26" x14ac:dyDescent="0.25">
      <c r="A631" s="54"/>
      <c r="B631" s="135"/>
      <c r="C631" s="136"/>
      <c r="D631" s="136"/>
      <c r="E631" s="137"/>
      <c r="F631" s="27"/>
      <c r="G631" s="146"/>
      <c r="H631" s="147"/>
      <c r="I631" s="150"/>
      <c r="J631" s="150"/>
      <c r="K631" s="155"/>
      <c r="L631" s="156"/>
      <c r="M631" s="24"/>
      <c r="Z631" s="31"/>
    </row>
    <row r="632" spans="1:26" x14ac:dyDescent="0.25">
      <c r="A632" s="54"/>
      <c r="B632" s="135"/>
      <c r="C632" s="136"/>
      <c r="D632" s="136"/>
      <c r="E632" s="137"/>
      <c r="F632" s="27"/>
      <c r="G632" s="27"/>
      <c r="H632" s="27"/>
      <c r="I632" s="27"/>
      <c r="J632" s="27"/>
      <c r="K632" s="23"/>
      <c r="L632" s="23"/>
      <c r="M632" s="24"/>
      <c r="Z632" s="31"/>
    </row>
    <row r="633" spans="1:26" x14ac:dyDescent="0.25">
      <c r="A633" s="54"/>
      <c r="B633" s="135"/>
      <c r="C633" s="136"/>
      <c r="D633" s="136"/>
      <c r="E633" s="137"/>
      <c r="F633" s="27"/>
      <c r="G633" s="27"/>
      <c r="H633" s="111" t="str">
        <f>IF(I629="","","ΠΟΣΟΣΤΟ ΕΠΙΤΥΧΙΑΣ:")</f>
        <v/>
      </c>
      <c r="I633" s="112"/>
      <c r="J633" s="113"/>
      <c r="K633" s="120" t="str">
        <f>IF(I629="","",I629/600)</f>
        <v/>
      </c>
      <c r="L633" s="23"/>
      <c r="M633" s="24"/>
      <c r="Z633" s="31"/>
    </row>
    <row r="634" spans="1:26" x14ac:dyDescent="0.25">
      <c r="A634" s="54"/>
      <c r="B634" s="138"/>
      <c r="C634" s="139"/>
      <c r="D634" s="139"/>
      <c r="E634" s="140"/>
      <c r="F634" s="27"/>
      <c r="G634" s="27"/>
      <c r="H634" s="114"/>
      <c r="I634" s="115"/>
      <c r="J634" s="116"/>
      <c r="K634" s="121"/>
      <c r="L634" s="23"/>
      <c r="M634" s="24"/>
      <c r="Z634" s="31"/>
    </row>
    <row r="635" spans="1:26" x14ac:dyDescent="0.25">
      <c r="A635" s="54"/>
      <c r="B635" s="27"/>
      <c r="C635" s="27"/>
      <c r="D635" s="27"/>
      <c r="E635" s="27"/>
      <c r="F635" s="27"/>
      <c r="G635" s="27"/>
      <c r="H635" s="27"/>
      <c r="I635" s="27"/>
      <c r="J635" s="27"/>
      <c r="K635" s="23"/>
      <c r="L635" s="23"/>
      <c r="M635" s="24"/>
      <c r="Z635" s="31"/>
    </row>
    <row r="636" spans="1:26" x14ac:dyDescent="0.25">
      <c r="A636" s="55"/>
      <c r="B636" s="55"/>
      <c r="C636" s="55"/>
      <c r="D636" s="55"/>
      <c r="E636" s="55"/>
      <c r="F636" s="55"/>
      <c r="G636" s="55"/>
      <c r="H636" s="55"/>
      <c r="I636" s="55"/>
      <c r="J636" s="56"/>
      <c r="K636" s="23"/>
      <c r="L636" s="23"/>
      <c r="M636" s="24"/>
      <c r="Z636" s="31"/>
    </row>
    <row r="637" spans="1:26" x14ac:dyDescent="0.25">
      <c r="A637" s="23"/>
      <c r="B637" s="23"/>
      <c r="C637" s="23"/>
      <c r="D637" s="117" t="s">
        <v>28</v>
      </c>
      <c r="E637" s="117"/>
      <c r="F637" s="117"/>
      <c r="G637" s="117"/>
      <c r="H637" s="117"/>
      <c r="I637" s="117"/>
      <c r="J637" s="117"/>
      <c r="K637" s="117"/>
      <c r="L637" s="23"/>
      <c r="M637" s="24"/>
      <c r="N637" s="23"/>
      <c r="O637" s="23"/>
      <c r="P637" s="23"/>
      <c r="Q637" s="23"/>
      <c r="R637" s="23"/>
      <c r="S637" s="23"/>
      <c r="T637" s="23"/>
      <c r="U637" s="23"/>
      <c r="V637" s="23"/>
      <c r="W637" s="23"/>
      <c r="X637" s="23"/>
      <c r="Y637" s="23"/>
      <c r="Z637" s="31"/>
    </row>
    <row r="638" spans="1:26" x14ac:dyDescent="0.25">
      <c r="A638" s="23"/>
      <c r="B638" s="23"/>
      <c r="C638" s="23"/>
      <c r="D638" s="117"/>
      <c r="E638" s="117"/>
      <c r="F638" s="117"/>
      <c r="G638" s="117"/>
      <c r="H638" s="117"/>
      <c r="I638" s="117"/>
      <c r="J638" s="117"/>
      <c r="K638" s="117"/>
      <c r="L638" s="23"/>
      <c r="M638" s="24"/>
      <c r="N638" s="23"/>
      <c r="O638" s="23"/>
      <c r="P638" s="23"/>
      <c r="Q638" s="23"/>
      <c r="R638" s="23"/>
      <c r="S638" s="23"/>
      <c r="T638" s="23"/>
      <c r="U638" s="23"/>
      <c r="V638" s="23"/>
      <c r="W638" s="23"/>
      <c r="X638" s="23"/>
      <c r="Y638" s="23"/>
      <c r="Z638" s="31"/>
    </row>
    <row r="639" spans="1:26" ht="13" x14ac:dyDescent="0.25">
      <c r="F639" s="118" t="s">
        <v>27</v>
      </c>
      <c r="G639" s="118"/>
      <c r="H639" s="118"/>
      <c r="I639" s="118"/>
      <c r="J639" s="118"/>
      <c r="K639" s="118"/>
    </row>
    <row r="640" spans="1:26" x14ac:dyDescent="0.25">
      <c r="A640" s="178" t="s">
        <v>29</v>
      </c>
      <c r="B640" s="178"/>
      <c r="C640" s="178"/>
    </row>
    <row r="641" spans="1:3" x14ac:dyDescent="0.25">
      <c r="A641" s="177" t="s">
        <v>30</v>
      </c>
      <c r="B641" s="177"/>
      <c r="C641" s="177"/>
    </row>
    <row r="645" spans="1:3" x14ac:dyDescent="0.25">
      <c r="C645" s="81"/>
    </row>
    <row r="659" spans="15:15" x14ac:dyDescent="0.25">
      <c r="O659" s="122">
        <v>30</v>
      </c>
    </row>
    <row r="660" spans="15:15" x14ac:dyDescent="0.25">
      <c r="O660" s="122"/>
    </row>
    <row r="661" spans="15:15" x14ac:dyDescent="0.25">
      <c r="O661" s="122"/>
    </row>
  </sheetData>
  <sheetProtection algorithmName="SHA-512" hashValue="vrzG/27hFpmdCN96Km1G4qQGZr7zfKbyEvfATO1Ocys3kNaOLDRV/EF/v/u06xwbGyi+Y7S+D1mKykP1uDIlZg==" saltValue="3rBXLdoPvxzoV2CHGVS6dw==" spinCount="100000" sheet="1" objects="1" scenarios="1"/>
  <mergeCells count="642">
    <mergeCell ref="Q601:X603"/>
    <mergeCell ref="M587:N589"/>
    <mergeCell ref="M590:N591"/>
    <mergeCell ref="Q587:S587"/>
    <mergeCell ref="Q588:X589"/>
    <mergeCell ref="Q590:X590"/>
    <mergeCell ref="Q591:X592"/>
    <mergeCell ref="Q593:X595"/>
    <mergeCell ref="Q596:X597"/>
    <mergeCell ref="Q598:X600"/>
    <mergeCell ref="L623:L625"/>
    <mergeCell ref="D611:F611"/>
    <mergeCell ref="B605:C611"/>
    <mergeCell ref="G605:G606"/>
    <mergeCell ref="G607:G608"/>
    <mergeCell ref="B613:D614"/>
    <mergeCell ref="E613:G614"/>
    <mergeCell ref="B616:C622"/>
    <mergeCell ref="D616:F617"/>
    <mergeCell ref="G616:G617"/>
    <mergeCell ref="D618:F619"/>
    <mergeCell ref="G618:G619"/>
    <mergeCell ref="D620:F620"/>
    <mergeCell ref="D621:F621"/>
    <mergeCell ref="D622:F622"/>
    <mergeCell ref="B599:F600"/>
    <mergeCell ref="G599:G600"/>
    <mergeCell ref="B602:D603"/>
    <mergeCell ref="E602:G603"/>
    <mergeCell ref="D605:F606"/>
    <mergeCell ref="D607:F608"/>
    <mergeCell ref="D609:F609"/>
    <mergeCell ref="D610:F610"/>
    <mergeCell ref="U536:V537"/>
    <mergeCell ref="B570:D571"/>
    <mergeCell ref="C545:C547"/>
    <mergeCell ref="B582:C584"/>
    <mergeCell ref="D582:F582"/>
    <mergeCell ref="D583:F583"/>
    <mergeCell ref="D584:F584"/>
    <mergeCell ref="K582:K584"/>
    <mergeCell ref="L582:L584"/>
    <mergeCell ref="B563:E564"/>
    <mergeCell ref="E553:G554"/>
    <mergeCell ref="C543:C544"/>
    <mergeCell ref="H599:I625"/>
    <mergeCell ref="B624:D625"/>
    <mergeCell ref="E624:G625"/>
    <mergeCell ref="K623:K625"/>
    <mergeCell ref="L537:L539"/>
    <mergeCell ref="Q530:R531"/>
    <mergeCell ref="E535:F535"/>
    <mergeCell ref="E536:F536"/>
    <mergeCell ref="Q536:S537"/>
    <mergeCell ref="Q533:R534"/>
    <mergeCell ref="T533:U534"/>
    <mergeCell ref="Q535:S535"/>
    <mergeCell ref="U535:W535"/>
    <mergeCell ref="W532:X534"/>
    <mergeCell ref="T530:U531"/>
    <mergeCell ref="Q532:R532"/>
    <mergeCell ref="T532:V532"/>
    <mergeCell ref="Q515:X516"/>
    <mergeCell ref="Q517:X521"/>
    <mergeCell ref="B531:D532"/>
    <mergeCell ref="E531:G532"/>
    <mergeCell ref="Q525:R525"/>
    <mergeCell ref="Q522:X523"/>
    <mergeCell ref="T524:U524"/>
    <mergeCell ref="V524:X525"/>
    <mergeCell ref="T525:U525"/>
    <mergeCell ref="T528:U528"/>
    <mergeCell ref="T527:U527"/>
    <mergeCell ref="T529:U529"/>
    <mergeCell ref="Q528:R528"/>
    <mergeCell ref="Q524:R524"/>
    <mergeCell ref="Q527:R527"/>
    <mergeCell ref="Q529:R529"/>
    <mergeCell ref="B527:D529"/>
    <mergeCell ref="E527:F527"/>
    <mergeCell ref="B576:D577"/>
    <mergeCell ref="E576:G577"/>
    <mergeCell ref="B579:D580"/>
    <mergeCell ref="E579:G580"/>
    <mergeCell ref="E573:G574"/>
    <mergeCell ref="K537:K539"/>
    <mergeCell ref="H553:I584"/>
    <mergeCell ref="C548:C549"/>
    <mergeCell ref="B559:D561"/>
    <mergeCell ref="E559:F559"/>
    <mergeCell ref="F563:G564"/>
    <mergeCell ref="B566:D568"/>
    <mergeCell ref="E566:F566"/>
    <mergeCell ref="E567:F567"/>
    <mergeCell ref="E568:F568"/>
    <mergeCell ref="B556:E557"/>
    <mergeCell ref="F556:G557"/>
    <mergeCell ref="I543:I544"/>
    <mergeCell ref="F551:I551"/>
    <mergeCell ref="B553:D554"/>
    <mergeCell ref="B538:D539"/>
    <mergeCell ref="E538:G539"/>
    <mergeCell ref="E528:F528"/>
    <mergeCell ref="E529:F529"/>
    <mergeCell ref="B521:D522"/>
    <mergeCell ref="E521:G522"/>
    <mergeCell ref="B524:D525"/>
    <mergeCell ref="E524:G525"/>
    <mergeCell ref="F480:G482"/>
    <mergeCell ref="H511:I539"/>
    <mergeCell ref="K496:K498"/>
    <mergeCell ref="B515:D516"/>
    <mergeCell ref="E515:G516"/>
    <mergeCell ref="B518:D519"/>
    <mergeCell ref="E518:G519"/>
    <mergeCell ref="B534:D536"/>
    <mergeCell ref="E534:F534"/>
    <mergeCell ref="E466:F466"/>
    <mergeCell ref="Q512:X514"/>
    <mergeCell ref="T476:W476"/>
    <mergeCell ref="Q476:R476"/>
    <mergeCell ref="S481:U481"/>
    <mergeCell ref="Q482:S482"/>
    <mergeCell ref="U482:V482"/>
    <mergeCell ref="Q483:R484"/>
    <mergeCell ref="U483:W484"/>
    <mergeCell ref="M501:N503"/>
    <mergeCell ref="M504:N505"/>
    <mergeCell ref="Q501:S501"/>
    <mergeCell ref="Q502:X504"/>
    <mergeCell ref="L496:L498"/>
    <mergeCell ref="H502:H503"/>
    <mergeCell ref="H507:H508"/>
    <mergeCell ref="Q477:R477"/>
    <mergeCell ref="U485:V485"/>
    <mergeCell ref="Q486:R486"/>
    <mergeCell ref="T486:U486"/>
    <mergeCell ref="Q487:Q489"/>
    <mergeCell ref="S487:T489"/>
    <mergeCell ref="Q505:X507"/>
    <mergeCell ref="Q508:X511"/>
    <mergeCell ref="B367:D369"/>
    <mergeCell ref="K389:K391"/>
    <mergeCell ref="L389:L391"/>
    <mergeCell ref="K437:K439"/>
    <mergeCell ref="B511:D513"/>
    <mergeCell ref="E511:F511"/>
    <mergeCell ref="E512:F512"/>
    <mergeCell ref="E513:F513"/>
    <mergeCell ref="B497:D498"/>
    <mergeCell ref="E497:G498"/>
    <mergeCell ref="C414:D414"/>
    <mergeCell ref="B416:E417"/>
    <mergeCell ref="F416:G417"/>
    <mergeCell ref="B419:E421"/>
    <mergeCell ref="F419:G421"/>
    <mergeCell ref="E469:F469"/>
    <mergeCell ref="E470:F470"/>
    <mergeCell ref="F476:G478"/>
    <mergeCell ref="B480:E482"/>
    <mergeCell ref="E464:F464"/>
    <mergeCell ref="B472:D474"/>
    <mergeCell ref="E472:F472"/>
    <mergeCell ref="E473:F473"/>
    <mergeCell ref="E465:F465"/>
    <mergeCell ref="F219:G223"/>
    <mergeCell ref="B395:I401"/>
    <mergeCell ref="B383:D386"/>
    <mergeCell ref="E383:G386"/>
    <mergeCell ref="B388:D391"/>
    <mergeCell ref="E388:G391"/>
    <mergeCell ref="B379:D381"/>
    <mergeCell ref="F379:G379"/>
    <mergeCell ref="E405:F405"/>
    <mergeCell ref="H403:I439"/>
    <mergeCell ref="H367:I391"/>
    <mergeCell ref="F381:G381"/>
    <mergeCell ref="B371:E373"/>
    <mergeCell ref="F371:G373"/>
    <mergeCell ref="B375:E377"/>
    <mergeCell ref="E423:F423"/>
    <mergeCell ref="F380:G380"/>
    <mergeCell ref="E425:F425"/>
    <mergeCell ref="B407:D408"/>
    <mergeCell ref="E407:G408"/>
    <mergeCell ref="B410:G410"/>
    <mergeCell ref="C413:D413"/>
    <mergeCell ref="B411:G412"/>
    <mergeCell ref="E369:F369"/>
    <mergeCell ref="H246:I251"/>
    <mergeCell ref="P193:X196"/>
    <mergeCell ref="P197:X198"/>
    <mergeCell ref="P199:X199"/>
    <mergeCell ref="P200:X203"/>
    <mergeCell ref="P204:X204"/>
    <mergeCell ref="P206:X210"/>
    <mergeCell ref="K203:K205"/>
    <mergeCell ref="K215:K217"/>
    <mergeCell ref="L215:L217"/>
    <mergeCell ref="K221:K223"/>
    <mergeCell ref="L221:L223"/>
    <mergeCell ref="K249:K251"/>
    <mergeCell ref="Q247:X248"/>
    <mergeCell ref="L249:L251"/>
    <mergeCell ref="H225:I231"/>
    <mergeCell ref="S169:T169"/>
    <mergeCell ref="S170:T170"/>
    <mergeCell ref="K234:K236"/>
    <mergeCell ref="L234:L236"/>
    <mergeCell ref="K242:K244"/>
    <mergeCell ref="L242:L244"/>
    <mergeCell ref="O174:O175"/>
    <mergeCell ref="P205:X205"/>
    <mergeCell ref="Q167:X168"/>
    <mergeCell ref="O170:O171"/>
    <mergeCell ref="O172:O173"/>
    <mergeCell ref="Q244:X246"/>
    <mergeCell ref="K229:K231"/>
    <mergeCell ref="L229:L231"/>
    <mergeCell ref="D176:I177"/>
    <mergeCell ref="K174:K175"/>
    <mergeCell ref="L170:L171"/>
    <mergeCell ref="L172:L173"/>
    <mergeCell ref="L174:L175"/>
    <mergeCell ref="H174:I174"/>
    <mergeCell ref="H175:I175"/>
    <mergeCell ref="E174:E175"/>
    <mergeCell ref="P211:X211"/>
    <mergeCell ref="P191:X192"/>
    <mergeCell ref="B186:D187"/>
    <mergeCell ref="B190:I193"/>
    <mergeCell ref="Q171:X171"/>
    <mergeCell ref="Q172:X172"/>
    <mergeCell ref="Q173:X175"/>
    <mergeCell ref="H172:I173"/>
    <mergeCell ref="K170:K171"/>
    <mergeCell ref="K172:K173"/>
    <mergeCell ref="L203:L205"/>
    <mergeCell ref="B209:I213"/>
    <mergeCell ref="H195:I205"/>
    <mergeCell ref="B195:E197"/>
    <mergeCell ref="B199:E201"/>
    <mergeCell ref="B203:E205"/>
    <mergeCell ref="E119:G119"/>
    <mergeCell ref="A174:A175"/>
    <mergeCell ref="B172:B173"/>
    <mergeCell ref="F170:G171"/>
    <mergeCell ref="E172:E173"/>
    <mergeCell ref="F172:G173"/>
    <mergeCell ref="D172:D173"/>
    <mergeCell ref="F174:G175"/>
    <mergeCell ref="B174:B175"/>
    <mergeCell ref="C174:C175"/>
    <mergeCell ref="D174:D175"/>
    <mergeCell ref="B139:I141"/>
    <mergeCell ref="B143:I146"/>
    <mergeCell ref="H148:I157"/>
    <mergeCell ref="B148:E150"/>
    <mergeCell ref="B152:E154"/>
    <mergeCell ref="F148:G150"/>
    <mergeCell ref="B170:B171"/>
    <mergeCell ref="D168:D169"/>
    <mergeCell ref="E168:E169"/>
    <mergeCell ref="H168:I169"/>
    <mergeCell ref="C170:C171"/>
    <mergeCell ref="H170:I171"/>
    <mergeCell ref="A172:A173"/>
    <mergeCell ref="F152:G154"/>
    <mergeCell ref="F168:G169"/>
    <mergeCell ref="B168:B169"/>
    <mergeCell ref="C168:C169"/>
    <mergeCell ref="D170:D171"/>
    <mergeCell ref="E170:E171"/>
    <mergeCell ref="C172:C173"/>
    <mergeCell ref="A170:A171"/>
    <mergeCell ref="G44:I55"/>
    <mergeCell ref="B44:D45"/>
    <mergeCell ref="E44:F45"/>
    <mergeCell ref="B46:D47"/>
    <mergeCell ref="E46:F47"/>
    <mergeCell ref="B59:I61"/>
    <mergeCell ref="B48:D49"/>
    <mergeCell ref="E50:F51"/>
    <mergeCell ref="B50:D51"/>
    <mergeCell ref="E48:F49"/>
    <mergeCell ref="E52:F53"/>
    <mergeCell ref="B52:D53"/>
    <mergeCell ref="B54:D55"/>
    <mergeCell ref="E54:F55"/>
    <mergeCell ref="B6:K15"/>
    <mergeCell ref="F4:J4"/>
    <mergeCell ref="A2:J3"/>
    <mergeCell ref="O5:O7"/>
    <mergeCell ref="O9:O11"/>
    <mergeCell ref="O27:O29"/>
    <mergeCell ref="B39:I42"/>
    <mergeCell ref="B22:E29"/>
    <mergeCell ref="B33:E35"/>
    <mergeCell ref="H22:I29"/>
    <mergeCell ref="G22:G23"/>
    <mergeCell ref="G24:G25"/>
    <mergeCell ref="G26:G27"/>
    <mergeCell ref="F22:F23"/>
    <mergeCell ref="F24:F25"/>
    <mergeCell ref="F26:F27"/>
    <mergeCell ref="F33:G35"/>
    <mergeCell ref="H33:I35"/>
    <mergeCell ref="K33:K35"/>
    <mergeCell ref="F28:F29"/>
    <mergeCell ref="L27:L29"/>
    <mergeCell ref="L33:L35"/>
    <mergeCell ref="G28:G29"/>
    <mergeCell ref="K27:K29"/>
    <mergeCell ref="P141:X141"/>
    <mergeCell ref="P146:X146"/>
    <mergeCell ref="B18:D19"/>
    <mergeCell ref="P147:X149"/>
    <mergeCell ref="P142:X145"/>
    <mergeCell ref="L133:L135"/>
    <mergeCell ref="P40:X45"/>
    <mergeCell ref="P46:X46"/>
    <mergeCell ref="K98:K100"/>
    <mergeCell ref="L98:L100"/>
    <mergeCell ref="L53:L55"/>
    <mergeCell ref="P54:X54"/>
    <mergeCell ref="P47:X49"/>
    <mergeCell ref="P119:X123"/>
    <mergeCell ref="P50:X53"/>
    <mergeCell ref="K133:K135"/>
    <mergeCell ref="K53:K55"/>
    <mergeCell ref="P56:X57"/>
    <mergeCell ref="P127:X130"/>
    <mergeCell ref="S131:U132"/>
    <mergeCell ref="P138:X140"/>
    <mergeCell ref="P137:X137"/>
    <mergeCell ref="P124:X126"/>
    <mergeCell ref="P116:X118"/>
    <mergeCell ref="Q161:X162"/>
    <mergeCell ref="Q163:X163"/>
    <mergeCell ref="M160:N162"/>
    <mergeCell ref="K155:K157"/>
    <mergeCell ref="L155:L157"/>
    <mergeCell ref="Q160:S160"/>
    <mergeCell ref="M163:N164"/>
    <mergeCell ref="Q164:X166"/>
    <mergeCell ref="O155:O157"/>
    <mergeCell ref="E121:G121"/>
    <mergeCell ref="E125:G125"/>
    <mergeCell ref="B107:I111"/>
    <mergeCell ref="E131:G131"/>
    <mergeCell ref="P66:X67"/>
    <mergeCell ref="P58:X62"/>
    <mergeCell ref="P63:X63"/>
    <mergeCell ref="P107:X115"/>
    <mergeCell ref="P64:X64"/>
    <mergeCell ref="P65:X65"/>
    <mergeCell ref="E63:F71"/>
    <mergeCell ref="E72:F81"/>
    <mergeCell ref="G63:I100"/>
    <mergeCell ref="E82:F91"/>
    <mergeCell ref="E92:F100"/>
    <mergeCell ref="E114:G114"/>
    <mergeCell ref="E115:G115"/>
    <mergeCell ref="E126:G126"/>
    <mergeCell ref="E127:G127"/>
    <mergeCell ref="B117:D119"/>
    <mergeCell ref="E117:G117"/>
    <mergeCell ref="E118:G118"/>
    <mergeCell ref="B113:D115"/>
    <mergeCell ref="E113:G113"/>
    <mergeCell ref="B225:E231"/>
    <mergeCell ref="B246:E251"/>
    <mergeCell ref="F246:G251"/>
    <mergeCell ref="F225:G231"/>
    <mergeCell ref="B233:E236"/>
    <mergeCell ref="F233:G236"/>
    <mergeCell ref="H233:I236"/>
    <mergeCell ref="B103:D104"/>
    <mergeCell ref="B161:I166"/>
    <mergeCell ref="F156:G156"/>
    <mergeCell ref="B156:E157"/>
    <mergeCell ref="F157:G157"/>
    <mergeCell ref="B129:D131"/>
    <mergeCell ref="E129:G129"/>
    <mergeCell ref="E130:G130"/>
    <mergeCell ref="E122:G122"/>
    <mergeCell ref="E123:G123"/>
    <mergeCell ref="B133:D135"/>
    <mergeCell ref="E133:G133"/>
    <mergeCell ref="E134:G134"/>
    <mergeCell ref="E135:G135"/>
    <mergeCell ref="I113:I135"/>
    <mergeCell ref="B125:D127"/>
    <mergeCell ref="B121:D123"/>
    <mergeCell ref="F253:G259"/>
    <mergeCell ref="H253:I259"/>
    <mergeCell ref="B238:E244"/>
    <mergeCell ref="B253:E259"/>
    <mergeCell ref="P212:X212"/>
    <mergeCell ref="P213:X213"/>
    <mergeCell ref="P214:X218"/>
    <mergeCell ref="P222:X223"/>
    <mergeCell ref="F238:G244"/>
    <mergeCell ref="H238:I244"/>
    <mergeCell ref="Q238:S238"/>
    <mergeCell ref="Q239:X241"/>
    <mergeCell ref="Q242:X243"/>
    <mergeCell ref="O242:O244"/>
    <mergeCell ref="M238:N240"/>
    <mergeCell ref="M241:N242"/>
    <mergeCell ref="B215:E217"/>
    <mergeCell ref="F215:G217"/>
    <mergeCell ref="H215:I217"/>
    <mergeCell ref="H219:I223"/>
    <mergeCell ref="P219:X221"/>
    <mergeCell ref="P224:X227"/>
    <mergeCell ref="P228:X233"/>
    <mergeCell ref="B219:E223"/>
    <mergeCell ref="B272:E273"/>
    <mergeCell ref="B274:E275"/>
    <mergeCell ref="F272:G273"/>
    <mergeCell ref="F274:G275"/>
    <mergeCell ref="Q249:X250"/>
    <mergeCell ref="Q256:X256"/>
    <mergeCell ref="Q258:X258"/>
    <mergeCell ref="Q251:X254"/>
    <mergeCell ref="Q255:X255"/>
    <mergeCell ref="Q260:X260"/>
    <mergeCell ref="B268:I270"/>
    <mergeCell ref="Q269:V269"/>
    <mergeCell ref="Q271:V271"/>
    <mergeCell ref="Q270:U270"/>
    <mergeCell ref="Q272:X274"/>
    <mergeCell ref="Q263:S263"/>
    <mergeCell ref="Q264:X266"/>
    <mergeCell ref="Q267:X268"/>
    <mergeCell ref="B263:I266"/>
    <mergeCell ref="H272:I299"/>
    <mergeCell ref="B291:E293"/>
    <mergeCell ref="F295:G296"/>
    <mergeCell ref="B295:E296"/>
    <mergeCell ref="B276:E277"/>
    <mergeCell ref="M266:N268"/>
    <mergeCell ref="K257:K259"/>
    <mergeCell ref="L257:L259"/>
    <mergeCell ref="M263:N265"/>
    <mergeCell ref="Q293:X295"/>
    <mergeCell ref="Q275:U275"/>
    <mergeCell ref="Q278:V279"/>
    <mergeCell ref="Q281:X283"/>
    <mergeCell ref="T284:U286"/>
    <mergeCell ref="V284:W286"/>
    <mergeCell ref="Q284:S284"/>
    <mergeCell ref="Q285:S285"/>
    <mergeCell ref="Q286:S286"/>
    <mergeCell ref="Q280:V280"/>
    <mergeCell ref="Q287:X289"/>
    <mergeCell ref="Q290:X292"/>
    <mergeCell ref="Q276:V276"/>
    <mergeCell ref="Q277:V277"/>
    <mergeCell ref="P307:X308"/>
    <mergeCell ref="P309:T309"/>
    <mergeCell ref="P310:X317"/>
    <mergeCell ref="K319:K321"/>
    <mergeCell ref="L319:L321"/>
    <mergeCell ref="P318:X320"/>
    <mergeCell ref="B279:E281"/>
    <mergeCell ref="F279:G281"/>
    <mergeCell ref="B316:D317"/>
    <mergeCell ref="B298:E299"/>
    <mergeCell ref="F298:G299"/>
    <mergeCell ref="P321:X322"/>
    <mergeCell ref="E316:G317"/>
    <mergeCell ref="B319:D321"/>
    <mergeCell ref="E319:G321"/>
    <mergeCell ref="B302:D303"/>
    <mergeCell ref="B306:I311"/>
    <mergeCell ref="E313:G314"/>
    <mergeCell ref="B313:D314"/>
    <mergeCell ref="H313:I321"/>
    <mergeCell ref="F276:G277"/>
    <mergeCell ref="B283:E286"/>
    <mergeCell ref="F288:G289"/>
    <mergeCell ref="B288:E289"/>
    <mergeCell ref="F283:F284"/>
    <mergeCell ref="F285:F286"/>
    <mergeCell ref="G283:G284"/>
    <mergeCell ref="G285:G286"/>
    <mergeCell ref="B332:D333"/>
    <mergeCell ref="E332:G333"/>
    <mergeCell ref="E367:F367"/>
    <mergeCell ref="E368:F368"/>
    <mergeCell ref="B360:I365"/>
    <mergeCell ref="H488:I498"/>
    <mergeCell ref="B491:D492"/>
    <mergeCell ref="E491:G492"/>
    <mergeCell ref="B494:D495"/>
    <mergeCell ref="E494:G495"/>
    <mergeCell ref="B488:D489"/>
    <mergeCell ref="E488:G489"/>
    <mergeCell ref="I452:I453"/>
    <mergeCell ref="B458:I458"/>
    <mergeCell ref="H452:H453"/>
    <mergeCell ref="F456:F457"/>
    <mergeCell ref="H456:H457"/>
    <mergeCell ref="H460:I486"/>
    <mergeCell ref="B484:E486"/>
    <mergeCell ref="F484:G486"/>
    <mergeCell ref="E474:F474"/>
    <mergeCell ref="B468:D470"/>
    <mergeCell ref="E468:F468"/>
    <mergeCell ref="F375:G377"/>
    <mergeCell ref="E460:F460"/>
    <mergeCell ref="E461:F461"/>
    <mergeCell ref="P323:X326"/>
    <mergeCell ref="P327:V327"/>
    <mergeCell ref="E335:G337"/>
    <mergeCell ref="H332:I356"/>
    <mergeCell ref="B354:D356"/>
    <mergeCell ref="B339:D340"/>
    <mergeCell ref="K354:K356"/>
    <mergeCell ref="L354:L356"/>
    <mergeCell ref="U355:V355"/>
    <mergeCell ref="P356:X364"/>
    <mergeCell ref="P346:X354"/>
    <mergeCell ref="P341:X345"/>
    <mergeCell ref="P328:X331"/>
    <mergeCell ref="P332:X335"/>
    <mergeCell ref="P336:X340"/>
    <mergeCell ref="B335:D337"/>
    <mergeCell ref="E462:F462"/>
    <mergeCell ref="C452:C453"/>
    <mergeCell ref="F452:F453"/>
    <mergeCell ref="Q455:X458"/>
    <mergeCell ref="Q459:X461"/>
    <mergeCell ref="E427:F427"/>
    <mergeCell ref="B403:D405"/>
    <mergeCell ref="E403:F403"/>
    <mergeCell ref="E404:F404"/>
    <mergeCell ref="B423:D425"/>
    <mergeCell ref="E436:G439"/>
    <mergeCell ref="B427:D429"/>
    <mergeCell ref="Q451:S451"/>
    <mergeCell ref="M451:N453"/>
    <mergeCell ref="M454:N455"/>
    <mergeCell ref="Q452:X454"/>
    <mergeCell ref="O659:O661"/>
    <mergeCell ref="O98:O100"/>
    <mergeCell ref="F507:F508"/>
    <mergeCell ref="C502:C503"/>
    <mergeCell ref="C507:C508"/>
    <mergeCell ref="F502:F503"/>
    <mergeCell ref="E354:G356"/>
    <mergeCell ref="B345:D347"/>
    <mergeCell ref="E345:G347"/>
    <mergeCell ref="B349:D352"/>
    <mergeCell ref="E349:G352"/>
    <mergeCell ref="K297:K299"/>
    <mergeCell ref="L297:L299"/>
    <mergeCell ref="E339:G340"/>
    <mergeCell ref="B342:D343"/>
    <mergeCell ref="E342:G343"/>
    <mergeCell ref="B325:I330"/>
    <mergeCell ref="O496:O498"/>
    <mergeCell ref="O437:O439"/>
    <mergeCell ref="L437:L439"/>
    <mergeCell ref="B431:D434"/>
    <mergeCell ref="A641:C641"/>
    <mergeCell ref="A640:C640"/>
    <mergeCell ref="B573:D574"/>
    <mergeCell ref="O53:O55"/>
    <mergeCell ref="O33:O35"/>
    <mergeCell ref="G629:H631"/>
    <mergeCell ref="O628:O629"/>
    <mergeCell ref="I629:J631"/>
    <mergeCell ref="K629:L631"/>
    <mergeCell ref="O221:O223"/>
    <mergeCell ref="O215:O217"/>
    <mergeCell ref="E570:G571"/>
    <mergeCell ref="O229:O231"/>
    <mergeCell ref="O234:O236"/>
    <mergeCell ref="O389:O391"/>
    <mergeCell ref="O354:O356"/>
    <mergeCell ref="O319:O321"/>
    <mergeCell ref="O297:O299"/>
    <mergeCell ref="O249:O251"/>
    <mergeCell ref="O257:O259"/>
    <mergeCell ref="E560:F560"/>
    <mergeCell ref="E561:F561"/>
    <mergeCell ref="E428:F428"/>
    <mergeCell ref="E429:F429"/>
    <mergeCell ref="B442:F443"/>
    <mergeCell ref="B464:D466"/>
    <mergeCell ref="O203:O205"/>
    <mergeCell ref="D590:H591"/>
    <mergeCell ref="D592:H593"/>
    <mergeCell ref="D594:H596"/>
    <mergeCell ref="D589:H589"/>
    <mergeCell ref="C588:H588"/>
    <mergeCell ref="H633:J634"/>
    <mergeCell ref="D637:K638"/>
    <mergeCell ref="F639:K639"/>
    <mergeCell ref="P413:X417"/>
    <mergeCell ref="P419:X427"/>
    <mergeCell ref="K633:K634"/>
    <mergeCell ref="O582:O584"/>
    <mergeCell ref="O537:O539"/>
    <mergeCell ref="F543:F544"/>
    <mergeCell ref="H543:H544"/>
    <mergeCell ref="Q462:X464"/>
    <mergeCell ref="F548:F549"/>
    <mergeCell ref="H548:H549"/>
    <mergeCell ref="Q473:X474"/>
    <mergeCell ref="Q481:R481"/>
    <mergeCell ref="S477:V477"/>
    <mergeCell ref="B628:E634"/>
    <mergeCell ref="E431:G434"/>
    <mergeCell ref="B436:D439"/>
    <mergeCell ref="B476:E478"/>
    <mergeCell ref="Q490:R491"/>
    <mergeCell ref="S490:U491"/>
    <mergeCell ref="P365:X371"/>
    <mergeCell ref="P382:X384"/>
    <mergeCell ref="P400:X404"/>
    <mergeCell ref="P405:X412"/>
    <mergeCell ref="P429:X433"/>
    <mergeCell ref="Q465:X469"/>
    <mergeCell ref="Q470:X472"/>
    <mergeCell ref="Q479:R480"/>
    <mergeCell ref="T479:V480"/>
    <mergeCell ref="S479:S480"/>
    <mergeCell ref="P376:X378"/>
    <mergeCell ref="P379:X381"/>
    <mergeCell ref="P374:X375"/>
    <mergeCell ref="P372:T373"/>
    <mergeCell ref="P394:X399"/>
    <mergeCell ref="P388:X388"/>
    <mergeCell ref="P385:X387"/>
    <mergeCell ref="P389:X393"/>
    <mergeCell ref="E424:F424"/>
    <mergeCell ref="B446:I449"/>
    <mergeCell ref="B460:D462"/>
  </mergeCells>
  <phoneticPr fontId="0" type="noConversion"/>
  <hyperlinks>
    <hyperlink ref="A641:C641" r:id="rId1" location="'TOC2'!A1" display="… στην αρχή της σελίδας."/>
  </hyperlinks>
  <pageMargins left="0.75" right="0.75" top="1" bottom="1" header="0.5" footer="0.5"/>
  <pageSetup paperSize="9" orientation="portrait" horizontalDpi="1200" verticalDpi="1200" r:id="rId2"/>
  <headerFooter alignWithMargins="0"/>
  <drawing r:id="rId3"/>
  <legacyDrawing r:id="rId4"/>
  <oleObjects>
    <mc:AlternateContent xmlns:mc="http://schemas.openxmlformats.org/markup-compatibility/2006">
      <mc:Choice Requires="x14">
        <oleObject progId="Paint.Picture" shapeId="1034" r:id="rId5">
          <objectPr defaultSize="0" autoPict="0" r:id="rId6">
            <anchor moveWithCells="1" sizeWithCells="1">
              <from>
                <xdr:col>1</xdr:col>
                <xdr:colOff>0</xdr:colOff>
                <xdr:row>62</xdr:row>
                <xdr:rowOff>50800</xdr:rowOff>
              </from>
              <to>
                <xdr:col>4</xdr:col>
                <xdr:colOff>0</xdr:colOff>
                <xdr:row>71</xdr:row>
                <xdr:rowOff>44450</xdr:rowOff>
              </to>
            </anchor>
          </objectPr>
        </oleObject>
      </mc:Choice>
      <mc:Fallback>
        <oleObject progId="Paint.Picture" shapeId="1034" r:id="rId5"/>
      </mc:Fallback>
    </mc:AlternateContent>
    <mc:AlternateContent xmlns:mc="http://schemas.openxmlformats.org/markup-compatibility/2006">
      <mc:Choice Requires="x14">
        <oleObject progId="Paint.Picture" shapeId="1036" r:id="rId7">
          <objectPr defaultSize="0" autoPict="0" r:id="rId8">
            <anchor moveWithCells="1" sizeWithCells="1">
              <from>
                <xdr:col>1</xdr:col>
                <xdr:colOff>0</xdr:colOff>
                <xdr:row>71</xdr:row>
                <xdr:rowOff>44450</xdr:rowOff>
              </from>
              <to>
                <xdr:col>4</xdr:col>
                <xdr:colOff>0</xdr:colOff>
                <xdr:row>81</xdr:row>
                <xdr:rowOff>38100</xdr:rowOff>
              </to>
            </anchor>
          </objectPr>
        </oleObject>
      </mc:Choice>
      <mc:Fallback>
        <oleObject progId="Paint.Picture" shapeId="1036" r:id="rId7"/>
      </mc:Fallback>
    </mc:AlternateContent>
    <mc:AlternateContent xmlns:mc="http://schemas.openxmlformats.org/markup-compatibility/2006">
      <mc:Choice Requires="x14">
        <oleObject progId="Paint.Picture" shapeId="1037" r:id="rId9">
          <objectPr defaultSize="0" autoPict="0" r:id="rId10">
            <anchor moveWithCells="1" sizeWithCells="1">
              <from>
                <xdr:col>1</xdr:col>
                <xdr:colOff>0</xdr:colOff>
                <xdr:row>81</xdr:row>
                <xdr:rowOff>44450</xdr:rowOff>
              </from>
              <to>
                <xdr:col>4</xdr:col>
                <xdr:colOff>0</xdr:colOff>
                <xdr:row>91</xdr:row>
                <xdr:rowOff>57150</xdr:rowOff>
              </to>
            </anchor>
          </objectPr>
        </oleObject>
      </mc:Choice>
      <mc:Fallback>
        <oleObject progId="Paint.Picture" shapeId="1037" r:id="rId9"/>
      </mc:Fallback>
    </mc:AlternateContent>
    <mc:AlternateContent xmlns:mc="http://schemas.openxmlformats.org/markup-compatibility/2006">
      <mc:Choice Requires="x14">
        <oleObject progId="Paint.Picture" shapeId="1038" r:id="rId11">
          <objectPr defaultSize="0" autoPict="0" r:id="rId12">
            <anchor moveWithCells="1" sizeWithCells="1">
              <from>
                <xdr:col>1</xdr:col>
                <xdr:colOff>0</xdr:colOff>
                <xdr:row>91</xdr:row>
                <xdr:rowOff>44450</xdr:rowOff>
              </from>
              <to>
                <xdr:col>4</xdr:col>
                <xdr:colOff>0</xdr:colOff>
                <xdr:row>100</xdr:row>
                <xdr:rowOff>38100</xdr:rowOff>
              </to>
            </anchor>
          </objectPr>
        </oleObject>
      </mc:Choice>
      <mc:Fallback>
        <oleObject progId="Paint.Picture" shapeId="1038" r:id="rId1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TOC2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chmto</cp:lastModifiedBy>
  <dcterms:created xsi:type="dcterms:W3CDTF">1997-01-24T12:53:32Z</dcterms:created>
  <dcterms:modified xsi:type="dcterms:W3CDTF">2025-05-29T14:44:26Z</dcterms:modified>
</cp:coreProperties>
</file>