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drawings/drawing5.xml" ContentType="application/vnd.openxmlformats-officedocument.drawing+xml"/>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drawings/drawing6.xml" ContentType="application/vnd.openxmlformats-officedocument.drawing+xml"/>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drawings/drawing7.xml" ContentType="application/vnd.openxmlformats-officedocument.drawing+xml"/>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drawings/drawing8.xml" ContentType="application/vnd.openxmlformats-officedocument.drawing+xml"/>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embeddings/oleObject79.bin" ContentType="application/vnd.openxmlformats-officedocument.oleObject"/>
  <Override PartName="/xl/embeddings/oleObject80.bin" ContentType="application/vnd.openxmlformats-officedocument.oleObject"/>
  <Override PartName="/xl/embeddings/oleObject81.bin" ContentType="application/vnd.openxmlformats-officedocument.oleObject"/>
  <Override PartName="/xl/embeddings/oleObject82.bin" ContentType="application/vnd.openxmlformats-officedocument.oleObject"/>
  <Override PartName="/xl/embeddings/oleObject83.bin" ContentType="application/vnd.openxmlformats-officedocument.oleObject"/>
  <Override PartName="/xl/drawings/drawing9.xml" ContentType="application/vnd.openxmlformats-officedocument.drawing+xml"/>
  <Override PartName="/xl/embeddings/oleObject84.bin" ContentType="application/vnd.openxmlformats-officedocument.oleObject"/>
  <Override PartName="/xl/embeddings/oleObject85.bin" ContentType="application/vnd.openxmlformats-officedocument.oleObject"/>
  <Override PartName="/xl/embeddings/oleObject86.bin" ContentType="application/vnd.openxmlformats-officedocument.oleObject"/>
  <Override PartName="/xl/embeddings/oleObject87.bin" ContentType="application/vnd.openxmlformats-officedocument.oleObject"/>
  <Override PartName="/xl/embeddings/oleObject88.bin" ContentType="application/vnd.openxmlformats-officedocument.oleObject"/>
  <Override PartName="/xl/embeddings/oleObject89.bin" ContentType="application/vnd.openxmlformats-officedocument.oleObject"/>
  <Override PartName="/xl/embeddings/oleObject90.bin" ContentType="application/vnd.openxmlformats-officedocument.oleObject"/>
  <Override PartName="/xl/embeddings/oleObject91.bin" ContentType="application/vnd.openxmlformats-officedocument.oleObject"/>
  <Override PartName="/xl/embeddings/oleObject92.bin" ContentType="application/vnd.openxmlformats-officedocument.oleObject"/>
  <Override PartName="/xl/embeddings/oleObject93.bin" ContentType="application/vnd.openxmlformats-officedocument.oleObject"/>
  <Override PartName="/xl/embeddings/oleObject94.bin" ContentType="application/vnd.openxmlformats-officedocument.oleObject"/>
  <Override PartName="/xl/embeddings/oleObject95.bin" ContentType="application/vnd.openxmlformats-officedocument.oleObject"/>
  <Override PartName="/xl/embeddings/oleObject96.bin" ContentType="application/vnd.openxmlformats-officedocument.oleObject"/>
  <Override PartName="/xl/embeddings/oleObject97.bin" ContentType="application/vnd.openxmlformats-officedocument.oleObject"/>
  <Override PartName="/xl/embeddings/oleObject98.bin" ContentType="application/vnd.openxmlformats-officedocument.oleObject"/>
  <Override PartName="/xl/embeddings/oleObject99.bin" ContentType="application/vnd.openxmlformats-officedocument.oleObject"/>
  <Override PartName="/xl/embeddings/oleObject100.bin" ContentType="application/vnd.openxmlformats-officedocument.oleObject"/>
  <Override PartName="/xl/embeddings/oleObject101.bin" ContentType="application/vnd.openxmlformats-officedocument.oleObject"/>
  <Override PartName="/xl/embeddings/oleObject102.bin" ContentType="application/vnd.openxmlformats-officedocument.oleObject"/>
  <Override PartName="/xl/embeddings/oleObject103.bin" ContentType="application/vnd.openxmlformats-officedocument.oleObject"/>
  <Override PartName="/xl/embeddings/oleObject104.bin" ContentType="application/vnd.openxmlformats-officedocument.oleObject"/>
  <Override PartName="/xl/embeddings/oleObject105.bin" ContentType="application/vnd.openxmlformats-officedocument.oleObject"/>
  <Override PartName="/xl/embeddings/oleObject106.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updateLinks="never" defaultThemeVersion="124226"/>
  <mc:AlternateContent xmlns:mc="http://schemas.openxmlformats.org/markup-compatibility/2006">
    <mc:Choice Requires="x15">
      <x15ac:absPath xmlns:x15ac="http://schemas.microsoft.com/office/spreadsheetml/2010/11/ac" url="C:\Users\chmto\OneDrive\Υπολογιστής\ΧΗΜΕΙΑ\Πανελλαδικές εξετάσεις Χημείας\ΠΑΝΕΛΛΑΔΙΚΕΣ ΕΞΕΤΑΣΕΙΣ ΧΗΜΕΙΑΣ Γ΄ ΕΛ ΘΕΤ. ΚΑΤ\ΘΕΜΑΤΑ ΠΑΝΕΛΛΑΔΙΚΩΝ ΕΞΕΤΑΣΕΩΝ ΧΗΜΕΙΑΣ 2000-2015\MTCH\ΦΤΔΝΤΡ\"/>
    </mc:Choice>
  </mc:AlternateContent>
  <bookViews>
    <workbookView xWindow="360" yWindow="330" windowWidth="9180" windowHeight="4310" firstSheet="4" activeTab="8"/>
  </bookViews>
  <sheets>
    <sheet name="ηλεκτρολύτες" sheetId="3" r:id="rId1"/>
    <sheet name="οξέα κατά Arrhenius" sheetId="6" r:id="rId2"/>
    <sheet name="βάσεις κατά Arrhenius" sheetId="5" r:id="rId3"/>
    <sheet name="οξέα - βάσεις κατά B - L" sheetId="7" r:id="rId4"/>
    <sheet name="pH" sheetId="9" r:id="rId5"/>
    <sheet name="δείκτες" sheetId="4" r:id="rId6"/>
    <sheet name="ογκομέτρηση" sheetId="8" r:id="rId7"/>
    <sheet name="ρυθμιστικά διαλύματα" sheetId="10" r:id="rId8"/>
    <sheet name="Test στην ιοντική ισορροπία" sheetId="2" r:id="rId9"/>
  </sheets>
  <externalReferences>
    <externalReference r:id="rId10"/>
  </externalReferences>
  <calcPr calcId="152511"/>
</workbook>
</file>

<file path=xl/calcChain.xml><?xml version="1.0" encoding="utf-8"?>
<calcChain xmlns="http://schemas.openxmlformats.org/spreadsheetml/2006/main">
  <c r="O928" i="2" l="1"/>
  <c r="Q920" i="2"/>
  <c r="U913" i="2"/>
  <c r="O909" i="2"/>
  <c r="O897" i="2"/>
  <c r="O634" i="2" l="1"/>
  <c r="Q620" i="2"/>
  <c r="A104" i="2" l="1"/>
  <c r="A76" i="2"/>
  <c r="J80" i="2" s="1"/>
  <c r="O895" i="2" l="1"/>
  <c r="O837" i="2"/>
  <c r="O822" i="2"/>
  <c r="O816" i="2"/>
  <c r="O805" i="2"/>
  <c r="O850" i="2"/>
  <c r="O849" i="2"/>
  <c r="O847" i="2"/>
  <c r="Q832" i="2"/>
  <c r="Q810" i="2"/>
  <c r="O838" i="2"/>
  <c r="O836" i="2"/>
  <c r="O835" i="2"/>
  <c r="O834" i="2"/>
  <c r="O833" i="2"/>
  <c r="O832" i="2"/>
  <c r="Q831" i="2"/>
  <c r="O830" i="2"/>
  <c r="Q829" i="2"/>
  <c r="O829" i="2"/>
  <c r="T828" i="2"/>
  <c r="S828" i="2"/>
  <c r="Q828" i="2"/>
  <c r="O827" i="2"/>
  <c r="O825" i="2"/>
  <c r="O826" i="2"/>
  <c r="O821" i="2"/>
  <c r="O819" i="2"/>
  <c r="O840" i="2"/>
  <c r="J876" i="2"/>
  <c r="B866" i="2" s="1"/>
  <c r="O765" i="2"/>
  <c r="J510" i="2"/>
  <c r="C527" i="2" s="1"/>
  <c r="J518" i="2"/>
  <c r="B924" i="2"/>
  <c r="A933" i="2" s="1"/>
  <c r="B927" i="2"/>
  <c r="B929" i="2"/>
  <c r="A934" i="2" s="1"/>
  <c r="B941" i="2"/>
  <c r="B934" i="2" s="1"/>
  <c r="J872" i="2"/>
  <c r="B865" i="2" s="1"/>
  <c r="J879" i="2"/>
  <c r="B867" i="2" s="1"/>
  <c r="J863" i="2"/>
  <c r="B863" i="2" s="1"/>
  <c r="J868" i="2"/>
  <c r="J760" i="2"/>
  <c r="C793" i="2" s="1"/>
  <c r="J761" i="2"/>
  <c r="D793" i="2" s="1"/>
  <c r="H775" i="2"/>
  <c r="E793" i="2" s="1"/>
  <c r="H776" i="2"/>
  <c r="F793" i="2" s="1"/>
  <c r="J788" i="2"/>
  <c r="G793" i="2" s="1"/>
  <c r="B646" i="2"/>
  <c r="C655" i="2" s="1"/>
  <c r="B647" i="2"/>
  <c r="D655" i="2" s="1"/>
  <c r="B648" i="2"/>
  <c r="E655" i="2" s="1"/>
  <c r="B649" i="2"/>
  <c r="F655" i="2" s="1"/>
  <c r="B650" i="2"/>
  <c r="G655" i="2" s="1"/>
  <c r="B651" i="2"/>
  <c r="H655" i="2" s="1"/>
  <c r="B652" i="2"/>
  <c r="I655" i="2" s="1"/>
  <c r="B653" i="2"/>
  <c r="J655" i="2" s="1"/>
  <c r="J675" i="2"/>
  <c r="C705" i="2" s="1"/>
  <c r="J677" i="2"/>
  <c r="D705" i="2" s="1"/>
  <c r="J684" i="2"/>
  <c r="E705" i="2" s="1"/>
  <c r="J686" i="2"/>
  <c r="F705" i="2" s="1"/>
  <c r="J687" i="2"/>
  <c r="G705" i="2" s="1"/>
  <c r="J698" i="2"/>
  <c r="H705" i="2" s="1"/>
  <c r="J703" i="2"/>
  <c r="I705" i="2" s="1"/>
  <c r="J725" i="2"/>
  <c r="C724" i="2" s="1"/>
  <c r="J727" i="2"/>
  <c r="J730" i="2"/>
  <c r="E724" i="2" s="1"/>
  <c r="J733" i="2"/>
  <c r="F724" i="2" s="1"/>
  <c r="J735" i="2"/>
  <c r="G724" i="2" s="1"/>
  <c r="J738" i="2"/>
  <c r="H724" i="2" s="1"/>
  <c r="J625" i="2"/>
  <c r="C635" i="2" s="1"/>
  <c r="J627" i="2"/>
  <c r="J629" i="2"/>
  <c r="E635" i="2" s="1"/>
  <c r="J632" i="2"/>
  <c r="F635" i="2" s="1"/>
  <c r="I546" i="2"/>
  <c r="I548" i="2"/>
  <c r="D563" i="2" s="1"/>
  <c r="I550" i="2"/>
  <c r="E563" i="2" s="1"/>
  <c r="I552" i="2"/>
  <c r="F563" i="2" s="1"/>
  <c r="I554" i="2"/>
  <c r="G563" i="2" s="1"/>
  <c r="I556" i="2"/>
  <c r="H563" i="2" s="1"/>
  <c r="I558" i="2"/>
  <c r="I563" i="2" s="1"/>
  <c r="I560" i="2"/>
  <c r="J563" i="2" s="1"/>
  <c r="I573" i="2"/>
  <c r="F581" i="2" s="1"/>
  <c r="I574" i="2"/>
  <c r="H581" i="2" s="1"/>
  <c r="I572" i="2"/>
  <c r="D581" i="2" s="1"/>
  <c r="J573" i="2"/>
  <c r="G581" i="2" s="1"/>
  <c r="J574" i="2"/>
  <c r="I581" i="2" s="1"/>
  <c r="J572" i="2"/>
  <c r="E581" i="2" s="1"/>
  <c r="J602" i="2"/>
  <c r="C611" i="2" s="1"/>
  <c r="J604" i="2"/>
  <c r="D611" i="2" s="1"/>
  <c r="J609" i="2"/>
  <c r="F611" i="2" s="1"/>
  <c r="J606" i="2"/>
  <c r="E611" i="2" s="1"/>
  <c r="A23" i="2"/>
  <c r="A49" i="2" s="1"/>
  <c r="A25" i="2"/>
  <c r="A27" i="2"/>
  <c r="C49" i="2" s="1"/>
  <c r="A30" i="2"/>
  <c r="D49" i="2" s="1"/>
  <c r="A33" i="2"/>
  <c r="E49" i="2" s="1"/>
  <c r="A35" i="2"/>
  <c r="F49" i="2" s="1"/>
  <c r="A38" i="2"/>
  <c r="G49" i="2" s="1"/>
  <c r="A41" i="2"/>
  <c r="H49" i="2" s="1"/>
  <c r="A43" i="2"/>
  <c r="I49" i="2" s="1"/>
  <c r="A46" i="2"/>
  <c r="J49" i="2" s="1"/>
  <c r="A56" i="2"/>
  <c r="A58" i="2"/>
  <c r="B80" i="2" s="1"/>
  <c r="A60" i="2"/>
  <c r="C80" i="2" s="1"/>
  <c r="A63" i="2"/>
  <c r="D80" i="2" s="1"/>
  <c r="A66" i="2"/>
  <c r="E80" i="2" s="1"/>
  <c r="A68" i="2"/>
  <c r="F80" i="2" s="1"/>
  <c r="A70" i="2"/>
  <c r="G80" i="2" s="1"/>
  <c r="A72" i="2"/>
  <c r="H80" i="2" s="1"/>
  <c r="A74" i="2"/>
  <c r="I80" i="2" s="1"/>
  <c r="A87" i="2"/>
  <c r="C110" i="2" s="1"/>
  <c r="A91" i="2"/>
  <c r="A95" i="2"/>
  <c r="E110" i="2" s="1"/>
  <c r="A100" i="2"/>
  <c r="F110" i="2" s="1"/>
  <c r="G110" i="2"/>
  <c r="J116" i="2"/>
  <c r="B116" i="2" s="1"/>
  <c r="J119" i="2"/>
  <c r="J121" i="2"/>
  <c r="B121" i="2" s="1"/>
  <c r="J126" i="2"/>
  <c r="B126" i="2" s="1"/>
  <c r="J129" i="2"/>
  <c r="J131" i="2"/>
  <c r="B131" i="2" s="1"/>
  <c r="J137" i="2"/>
  <c r="B137" i="2" s="1"/>
  <c r="J140" i="2"/>
  <c r="B140" i="2" s="1"/>
  <c r="J142" i="2"/>
  <c r="B142" i="2" s="1"/>
  <c r="J145" i="2"/>
  <c r="B145" i="2" s="1"/>
  <c r="B139" i="2"/>
  <c r="J153" i="2"/>
  <c r="B153" i="2" s="1"/>
  <c r="J156" i="2"/>
  <c r="B156" i="2" s="1"/>
  <c r="J159" i="2"/>
  <c r="B159" i="2" s="1"/>
  <c r="J180" i="2"/>
  <c r="B180" i="2" s="1"/>
  <c r="J181" i="2"/>
  <c r="B181" i="2" s="1"/>
  <c r="J182" i="2"/>
  <c r="B182" i="2" s="1"/>
  <c r="J184" i="2"/>
  <c r="B184" i="2" s="1"/>
  <c r="J200" i="2"/>
  <c r="B200" i="2" s="1"/>
  <c r="J202" i="2"/>
  <c r="J205" i="2"/>
  <c r="B205" i="2" s="1"/>
  <c r="J207" i="2"/>
  <c r="B207" i="2" s="1"/>
  <c r="J209" i="2"/>
  <c r="B209" i="2" s="1"/>
  <c r="J212" i="2"/>
  <c r="B212" i="2" s="1"/>
  <c r="J234" i="2"/>
  <c r="C244" i="2" s="1"/>
  <c r="J235" i="2"/>
  <c r="D244" i="2" s="1"/>
  <c r="J236" i="2"/>
  <c r="E244" i="2" s="1"/>
  <c r="J238" i="2"/>
  <c r="F244" i="2" s="1"/>
  <c r="J241" i="2"/>
  <c r="G244" i="2" s="1"/>
  <c r="J266" i="2"/>
  <c r="B266" i="2" s="1"/>
  <c r="J268" i="2"/>
  <c r="B268" i="2" s="1"/>
  <c r="J270" i="2"/>
  <c r="B270" i="2" s="1"/>
  <c r="J274" i="2"/>
  <c r="B274" i="2" s="1"/>
  <c r="J292" i="2"/>
  <c r="B305" i="2" s="1"/>
  <c r="J294" i="2"/>
  <c r="C305" i="2" s="1"/>
  <c r="J297" i="2"/>
  <c r="D305" i="2" s="1"/>
  <c r="J304" i="2"/>
  <c r="F305" i="2" s="1"/>
  <c r="B300" i="2"/>
  <c r="E305" i="2" s="1"/>
  <c r="J334" i="2"/>
  <c r="C343" i="2" s="1"/>
  <c r="J337" i="2"/>
  <c r="D343" i="2" s="1"/>
  <c r="J339" i="2"/>
  <c r="E343" i="2" s="1"/>
  <c r="J341" i="2"/>
  <c r="F343" i="2" s="1"/>
  <c r="I357" i="2"/>
  <c r="B354" i="2" s="1"/>
  <c r="J357" i="2"/>
  <c r="C354" i="2" s="1"/>
  <c r="I358" i="2"/>
  <c r="B355" i="2" s="1"/>
  <c r="J358" i="2"/>
  <c r="C355" i="2" s="1"/>
  <c r="I359" i="2"/>
  <c r="B356" i="2" s="1"/>
  <c r="J359" i="2"/>
  <c r="C356" i="2" s="1"/>
  <c r="J360" i="2"/>
  <c r="C357" i="2" s="1"/>
  <c r="I360" i="2"/>
  <c r="B357" i="2" s="1"/>
  <c r="B381" i="2"/>
  <c r="A399" i="2" s="1"/>
  <c r="C381" i="2"/>
  <c r="H399" i="2" s="1"/>
  <c r="B382" i="2"/>
  <c r="B399" i="2" s="1"/>
  <c r="C382" i="2"/>
  <c r="I399" i="2" s="1"/>
  <c r="B383" i="2"/>
  <c r="C399" i="2" s="1"/>
  <c r="C383" i="2"/>
  <c r="K399" i="2" s="1"/>
  <c r="B386" i="2"/>
  <c r="D399" i="2" s="1"/>
  <c r="B387" i="2"/>
  <c r="E399" i="2" s="1"/>
  <c r="B388" i="2"/>
  <c r="F399" i="2" s="1"/>
  <c r="C389" i="2"/>
  <c r="J399" i="2" s="1"/>
  <c r="B389" i="2"/>
  <c r="G399" i="2" s="1"/>
  <c r="J412" i="2"/>
  <c r="B412" i="2" s="1"/>
  <c r="J414" i="2"/>
  <c r="B414" i="2" s="1"/>
  <c r="J416" i="2"/>
  <c r="B416" i="2" s="1"/>
  <c r="J418" i="2"/>
  <c r="B418" i="2" s="1"/>
  <c r="J420" i="2"/>
  <c r="B420" i="2" s="1"/>
  <c r="J438" i="2"/>
  <c r="C447" i="2" s="1"/>
  <c r="J441" i="2"/>
  <c r="J443" i="2"/>
  <c r="E447" i="2" s="1"/>
  <c r="J445" i="2"/>
  <c r="F447" i="2" s="1"/>
  <c r="B468" i="2"/>
  <c r="C481" i="2" s="1"/>
  <c r="B469" i="2"/>
  <c r="D481" i="2" s="1"/>
  <c r="B471" i="2"/>
  <c r="E481" i="2" s="1"/>
  <c r="B475" i="2"/>
  <c r="F481" i="2" s="1"/>
  <c r="B478" i="2"/>
  <c r="G481" i="2" s="1"/>
  <c r="B480" i="2"/>
  <c r="H481" i="2" s="1"/>
  <c r="J520" i="2"/>
  <c r="E527" i="2" s="1"/>
  <c r="J523" i="2"/>
  <c r="F527" i="2" s="1"/>
  <c r="J525" i="2"/>
  <c r="G527" i="2" s="1"/>
  <c r="P948" i="2"/>
  <c r="O926" i="2"/>
  <c r="O925" i="2"/>
  <c r="O923" i="2"/>
  <c r="O922" i="2"/>
  <c r="O921" i="2"/>
  <c r="O920" i="2"/>
  <c r="T919" i="2"/>
  <c r="S919" i="2"/>
  <c r="Q919" i="2"/>
  <c r="O916" i="2"/>
  <c r="O915" i="2"/>
  <c r="O914" i="2"/>
  <c r="Q913" i="2"/>
  <c r="O912" i="2"/>
  <c r="O908" i="2"/>
  <c r="O907" i="2"/>
  <c r="O905" i="2"/>
  <c r="O904" i="2"/>
  <c r="O903" i="2"/>
  <c r="O902" i="2"/>
  <c r="O901" i="2"/>
  <c r="O900" i="2"/>
  <c r="O894" i="2"/>
  <c r="O893" i="2"/>
  <c r="O891" i="2"/>
  <c r="O890" i="2"/>
  <c r="O888" i="2"/>
  <c r="O887" i="2"/>
  <c r="O885" i="2"/>
  <c r="O846" i="2"/>
  <c r="O843" i="2"/>
  <c r="O815" i="2"/>
  <c r="O813" i="2"/>
  <c r="O811" i="2"/>
  <c r="U810" i="2"/>
  <c r="T810" i="2"/>
  <c r="O809" i="2"/>
  <c r="O808" i="2"/>
  <c r="O807" i="2"/>
  <c r="O803" i="2"/>
  <c r="O802" i="2"/>
  <c r="O800" i="2"/>
  <c r="O781" i="2"/>
  <c r="O780" i="2"/>
  <c r="O779" i="2"/>
  <c r="O778" i="2"/>
  <c r="O777" i="2"/>
  <c r="U776" i="2"/>
  <c r="S776" i="2"/>
  <c r="Q776" i="2"/>
  <c r="O776" i="2"/>
  <c r="U775" i="2"/>
  <c r="O775" i="2"/>
  <c r="S774" i="2"/>
  <c r="Q774" i="2"/>
  <c r="O774" i="2"/>
  <c r="S773" i="2"/>
  <c r="R773" i="2"/>
  <c r="Q773" i="2"/>
  <c r="O773" i="2"/>
  <c r="U772" i="2"/>
  <c r="T772" i="2"/>
  <c r="S772" i="2"/>
  <c r="R772" i="2"/>
  <c r="Q772" i="2"/>
  <c r="O772" i="2"/>
  <c r="O769" i="2"/>
  <c r="O762" i="2"/>
  <c r="U761" i="2"/>
  <c r="Q761" i="2"/>
  <c r="O761" i="2"/>
  <c r="W760" i="2"/>
  <c r="V760" i="2"/>
  <c r="U760" i="2"/>
  <c r="T760" i="2"/>
  <c r="S760" i="2"/>
  <c r="R760" i="2"/>
  <c r="Q760" i="2"/>
  <c r="O759" i="2"/>
  <c r="O758" i="2"/>
  <c r="O757" i="2"/>
  <c r="O755" i="2"/>
  <c r="O753" i="2"/>
  <c r="O752" i="2"/>
  <c r="W751" i="2"/>
  <c r="U751" i="2"/>
  <c r="Q751" i="2"/>
  <c r="O751" i="2"/>
  <c r="W750" i="2"/>
  <c r="V750" i="2"/>
  <c r="U750" i="2"/>
  <c r="T750" i="2"/>
  <c r="S750" i="2"/>
  <c r="R750" i="2"/>
  <c r="Q750" i="2"/>
  <c r="O749" i="2"/>
  <c r="O748" i="2"/>
  <c r="O747" i="2"/>
  <c r="O746" i="2"/>
  <c r="O744" i="2"/>
  <c r="O637" i="2"/>
  <c r="O636" i="2"/>
  <c r="O633" i="2"/>
  <c r="O631" i="2"/>
  <c r="O630" i="2"/>
  <c r="O628" i="2"/>
  <c r="O626" i="2"/>
  <c r="O625" i="2"/>
  <c r="O624" i="2"/>
  <c r="Q623" i="2"/>
  <c r="O623" i="2"/>
  <c r="U622" i="2"/>
  <c r="T622" i="2"/>
  <c r="Q622" i="2"/>
  <c r="O621" i="2"/>
  <c r="O620" i="2"/>
  <c r="U619" i="2"/>
  <c r="T619" i="2"/>
  <c r="Q619" i="2"/>
  <c r="O618" i="2"/>
  <c r="O617" i="2"/>
  <c r="O616" i="2"/>
  <c r="O614" i="2"/>
  <c r="L877" i="2" l="1"/>
  <c r="K877" i="2" s="1"/>
  <c r="B864" i="2"/>
  <c r="A80" i="2"/>
  <c r="L76" i="2" s="1"/>
  <c r="K76" i="2" s="1"/>
  <c r="L478" i="2"/>
  <c r="K478" i="2" s="1"/>
  <c r="L339" i="2"/>
  <c r="K339" i="2" s="1"/>
  <c r="L272" i="2"/>
  <c r="K272" i="2" s="1"/>
  <c r="B129" i="2"/>
  <c r="L129" i="2" s="1"/>
  <c r="K129" i="2" s="1"/>
  <c r="L420" i="2"/>
  <c r="K420" i="2" s="1"/>
  <c r="L240" i="2"/>
  <c r="K240" i="2" s="1"/>
  <c r="L144" i="2"/>
  <c r="K144" i="2" s="1"/>
  <c r="L577" i="2"/>
  <c r="K577" i="2" s="1"/>
  <c r="L158" i="2"/>
  <c r="K158" i="2" s="1"/>
  <c r="L701" i="2"/>
  <c r="K701" i="2" s="1"/>
  <c r="D110" i="2"/>
  <c r="L106" i="2" s="1"/>
  <c r="D635" i="2"/>
  <c r="L630" i="2" s="1"/>
  <c r="D724" i="2"/>
  <c r="L736" i="2" s="1"/>
  <c r="K736" i="2" s="1"/>
  <c r="L789" i="2"/>
  <c r="B933" i="2"/>
  <c r="L942" i="2"/>
  <c r="D527" i="2"/>
  <c r="L523" i="2" s="1"/>
  <c r="D447" i="2"/>
  <c r="L443" i="2" s="1"/>
  <c r="K443" i="2" s="1"/>
  <c r="L395" i="2"/>
  <c r="K395" i="2" s="1"/>
  <c r="L366" i="2"/>
  <c r="K366" i="2" s="1"/>
  <c r="L302" i="2"/>
  <c r="K302" i="2" s="1"/>
  <c r="B202" i="2"/>
  <c r="L212" i="2" s="1"/>
  <c r="K212" i="2" s="1"/>
  <c r="L183" i="2"/>
  <c r="K183" i="2" s="1"/>
  <c r="B119" i="2"/>
  <c r="L118" i="2" s="1"/>
  <c r="K118" i="2" s="1"/>
  <c r="B49" i="2"/>
  <c r="L45" i="2" s="1"/>
  <c r="K45" i="2" s="1"/>
  <c r="L607" i="2"/>
  <c r="K607" i="2" s="1"/>
  <c r="L559" i="2"/>
  <c r="K559" i="2" s="1"/>
  <c r="C563" i="2"/>
  <c r="L651" i="2"/>
  <c r="K651" i="2" s="1"/>
  <c r="K630" i="2" l="1"/>
  <c r="M633" i="2"/>
  <c r="M109" i="2"/>
  <c r="K106" i="2"/>
  <c r="M243" i="2"/>
  <c r="M342" i="2"/>
  <c r="K523" i="2"/>
  <c r="M526" i="2"/>
  <c r="K942" i="2"/>
  <c r="M944" i="2"/>
  <c r="K789" i="2"/>
  <c r="M792" i="2"/>
  <c r="J948" i="2" l="1"/>
  <c r="B948" i="2" l="1"/>
  <c r="J952" i="2"/>
  <c r="K948" i="2"/>
</calcChain>
</file>

<file path=xl/comments1.xml><?xml version="1.0" encoding="utf-8"?>
<comments xmlns="http://schemas.openxmlformats.org/spreadsheetml/2006/main">
  <authors>
    <author>. .</author>
    <author>MINAS</author>
    <author>ΜΗΝΑΣ</author>
  </authors>
  <commentList>
    <comment ref="C70" authorId="0" shapeId="0">
      <text>
        <r>
          <rPr>
            <sz val="8"/>
            <color indexed="8"/>
            <rFont val="Tahoma"/>
            <family val="2"/>
            <charset val="161"/>
          </rPr>
          <t xml:space="preserve">
Για τον υπολογισμό του ζητούμε-νου </t>
        </r>
        <r>
          <rPr>
            <b/>
            <sz val="8"/>
            <color indexed="8"/>
            <rFont val="Tahoma"/>
            <family val="2"/>
            <charset val="161"/>
          </rPr>
          <t>pH</t>
        </r>
        <r>
          <rPr>
            <sz val="8"/>
            <color indexed="8"/>
            <rFont val="Tahoma"/>
            <family val="2"/>
            <charset val="161"/>
          </rPr>
          <t xml:space="preserve"> να ληφθεί </t>
        </r>
        <r>
          <rPr>
            <b/>
            <sz val="8"/>
            <color indexed="8"/>
            <rFont val="Tahoma"/>
            <family val="2"/>
            <charset val="161"/>
          </rPr>
          <t>log2=0,3.</t>
        </r>
        <r>
          <rPr>
            <sz val="8"/>
            <color indexed="8"/>
            <rFont val="Tahoma"/>
            <family val="2"/>
            <charset val="161"/>
          </rPr>
          <t xml:space="preserve"> Η τιμή pH που θα αναγραφεί στο κελί </t>
        </r>
        <r>
          <rPr>
            <b/>
            <sz val="8"/>
            <color indexed="8"/>
            <rFont val="Tahoma"/>
            <family val="2"/>
            <charset val="161"/>
          </rPr>
          <t>J70</t>
        </r>
        <r>
          <rPr>
            <sz val="8"/>
            <color indexed="8"/>
            <rFont val="Tahoma"/>
            <family val="2"/>
            <charset val="161"/>
          </rPr>
          <t xml:space="preserve"> είναι δεκαδικός αριθμός με </t>
        </r>
        <r>
          <rPr>
            <b/>
            <sz val="8"/>
            <color indexed="8"/>
            <rFont val="Tahoma"/>
            <family val="2"/>
            <charset val="161"/>
          </rPr>
          <t>1</t>
        </r>
        <r>
          <rPr>
            <sz val="8"/>
            <color indexed="8"/>
            <rFont val="Tahoma"/>
            <family val="2"/>
            <charset val="161"/>
          </rPr>
          <t xml:space="preserve"> δεκαδικό ψηφίο.</t>
        </r>
      </text>
    </comment>
    <comment ref="C74" authorId="0" shapeId="0">
      <text>
        <r>
          <rPr>
            <sz val="8"/>
            <color indexed="8"/>
            <rFont val="Tahoma"/>
            <family val="2"/>
            <charset val="161"/>
          </rPr>
          <t xml:space="preserve">
Η απάντηση που θα αναγραφεί στο κελί </t>
        </r>
        <r>
          <rPr>
            <b/>
            <sz val="8"/>
            <color indexed="8"/>
            <rFont val="Tahoma"/>
            <family val="2"/>
            <charset val="161"/>
          </rPr>
          <t xml:space="preserve">J74, </t>
        </r>
        <r>
          <rPr>
            <sz val="8"/>
            <color indexed="8"/>
            <rFont val="Tahoma"/>
            <family val="2"/>
            <charset val="161"/>
          </rPr>
          <t xml:space="preserve">να έχει τη μορφή δύναμης του δέκα, (όπως δίνεται συνήθως η </t>
        </r>
        <r>
          <rPr>
            <b/>
            <sz val="8"/>
            <color indexed="8"/>
            <rFont val="Tahoma"/>
            <family val="2"/>
            <charset val="161"/>
          </rPr>
          <t>K</t>
        </r>
        <r>
          <rPr>
            <b/>
            <vertAlign val="subscript"/>
            <sz val="8"/>
            <color indexed="8"/>
            <rFont val="Tahoma"/>
            <family val="2"/>
            <charset val="161"/>
          </rPr>
          <t>W</t>
        </r>
        <r>
          <rPr>
            <b/>
            <sz val="8"/>
            <color indexed="8"/>
            <rFont val="Tahoma"/>
            <family val="2"/>
            <charset val="161"/>
          </rPr>
          <t>).</t>
        </r>
        <r>
          <rPr>
            <sz val="8"/>
            <color indexed="8"/>
            <rFont val="Tahoma"/>
            <family val="2"/>
            <charset val="161"/>
          </rPr>
          <t xml:space="preserve"> Για να γράψου-με στο </t>
        </r>
        <r>
          <rPr>
            <b/>
            <sz val="8"/>
            <color indexed="8"/>
            <rFont val="Tahoma"/>
            <family val="2"/>
            <charset val="161"/>
          </rPr>
          <t>excel</t>
        </r>
        <r>
          <rPr>
            <sz val="8"/>
            <color indexed="8"/>
            <rFont val="Tahoma"/>
            <family val="2"/>
            <charset val="161"/>
          </rPr>
          <t xml:space="preserve"> δύναμη, π.χ. για να γράψουμε </t>
        </r>
        <r>
          <rPr>
            <b/>
            <sz val="8"/>
            <color indexed="8"/>
            <rFont val="Tahoma"/>
            <family val="2"/>
            <charset val="161"/>
          </rPr>
          <t>"10</t>
        </r>
        <r>
          <rPr>
            <b/>
            <vertAlign val="superscript"/>
            <sz val="9"/>
            <color indexed="8"/>
            <rFont val="Tahoma"/>
            <family val="2"/>
            <charset val="161"/>
          </rPr>
          <t>–14</t>
        </r>
        <r>
          <rPr>
            <b/>
            <sz val="8"/>
            <color indexed="8"/>
            <rFont val="Tahoma"/>
            <family val="2"/>
            <charset val="161"/>
          </rPr>
          <t>",</t>
        </r>
        <r>
          <rPr>
            <sz val="8"/>
            <color indexed="8"/>
            <rFont val="Tahoma"/>
            <family val="2"/>
            <charset val="161"/>
          </rPr>
          <t xml:space="preserve"> γράφουμε κανονικά </t>
        </r>
        <r>
          <rPr>
            <b/>
            <sz val="8"/>
            <color indexed="8"/>
            <rFont val="Tahoma"/>
            <family val="2"/>
            <charset val="161"/>
          </rPr>
          <t>"10-14",</t>
        </r>
        <r>
          <rPr>
            <sz val="8"/>
            <color indexed="8"/>
            <rFont val="Tahoma"/>
            <family val="2"/>
            <charset val="161"/>
          </rPr>
          <t xml:space="preserve"> επισημαίνουμε το </t>
        </r>
        <r>
          <rPr>
            <b/>
            <sz val="8"/>
            <color indexed="8"/>
            <rFont val="Tahoma"/>
            <family val="2"/>
            <charset val="161"/>
          </rPr>
          <t>"-14"</t>
        </r>
        <r>
          <rPr>
            <sz val="8"/>
            <color indexed="8"/>
            <rFont val="Tahoma"/>
            <family val="2"/>
            <charset val="161"/>
          </rPr>
          <t xml:space="preserve"> και κάνοντας δεξί κλικ στην επιλεγμένη περιοχή, επιλέγουμε διαδοχικά </t>
        </r>
        <r>
          <rPr>
            <b/>
            <sz val="8"/>
            <color indexed="8"/>
            <rFont val="Tahoma"/>
            <family val="2"/>
            <charset val="161"/>
          </rPr>
          <t>"Μορφοποίηση κελιών"</t>
        </r>
        <r>
          <rPr>
            <sz val="8"/>
            <color indexed="8"/>
            <rFont val="Tahoma"/>
            <family val="2"/>
            <charset val="161"/>
          </rPr>
          <t xml:space="preserve"> και </t>
        </r>
        <r>
          <rPr>
            <b/>
            <sz val="8"/>
            <color indexed="8"/>
            <rFont val="Tahoma"/>
            <family val="2"/>
            <charset val="161"/>
          </rPr>
          <t xml:space="preserve">"Εκθέτης". </t>
        </r>
        <r>
          <rPr>
            <sz val="8"/>
            <color indexed="8"/>
            <rFont val="Tahoma"/>
            <family val="2"/>
            <charset val="161"/>
          </rPr>
          <t xml:space="preserve">Σε ένα </t>
        </r>
        <r>
          <rPr>
            <b/>
            <sz val="8"/>
            <color indexed="8"/>
            <rFont val="Tahoma"/>
            <family val="2"/>
            <charset val="161"/>
          </rPr>
          <t>προστατευμένο</t>
        </r>
        <r>
          <rPr>
            <sz val="8"/>
            <color indexed="8"/>
            <rFont val="Tahoma"/>
            <family val="2"/>
            <charset val="161"/>
          </rPr>
          <t xml:space="preserve"> φύλλο excel όμως, όπως είναι το παρόν, η δυνατότητα "Μορφοποίηση κελιών" είναι </t>
        </r>
        <r>
          <rPr>
            <b/>
            <sz val="8"/>
            <color indexed="8"/>
            <rFont val="Tahoma"/>
            <family val="2"/>
            <charset val="161"/>
          </rPr>
          <t>κλειδωμένη</t>
        </r>
        <r>
          <rPr>
            <sz val="8"/>
            <color indexed="8"/>
            <rFont val="Tahoma"/>
            <family val="2"/>
            <charset val="161"/>
          </rPr>
          <t xml:space="preserve"> και γι αυτό το λόγο για να δείξουμε ότι ένας αριθμός είναι εκθέτης μιας δύναμης, γράφουμε ακριβώς  μπροστά από αυτόν το σύμβολο </t>
        </r>
        <r>
          <rPr>
            <b/>
            <sz val="8"/>
            <color indexed="8"/>
            <rFont val="Tahoma"/>
            <family val="2"/>
            <charset val="161"/>
          </rPr>
          <t>"^".</t>
        </r>
        <r>
          <rPr>
            <sz val="8"/>
            <color indexed="8"/>
            <rFont val="Tahoma"/>
            <family val="2"/>
            <charset val="161"/>
          </rPr>
          <t xml:space="preserve"> Έτσι η παραπάνω δύναμη θα γραφεί </t>
        </r>
        <r>
          <rPr>
            <b/>
            <sz val="8"/>
            <color indexed="8"/>
            <rFont val="Tahoma"/>
            <family val="2"/>
            <charset val="161"/>
          </rPr>
          <t xml:space="preserve">"10^-14". 
</t>
        </r>
      </text>
    </comment>
    <comment ref="C116" authorId="0" shapeId="0">
      <text>
        <r>
          <rPr>
            <sz val="8"/>
            <color indexed="8"/>
            <rFont val="Tahoma"/>
            <family val="2"/>
            <charset val="161"/>
          </rPr>
          <t xml:space="preserve">
Η απάντηση πρέπει να είναι της μορφής: </t>
        </r>
        <r>
          <rPr>
            <b/>
            <sz val="8"/>
            <color indexed="8"/>
            <rFont val="Tahoma"/>
            <family val="2"/>
            <charset val="161"/>
          </rPr>
          <t>"λmol", (λ: δεκαδ. αριθ. με 2 δεκαδ. ψηφία).</t>
        </r>
      </text>
    </comment>
    <comment ref="C119" authorId="0" shapeId="0">
      <text>
        <r>
          <rPr>
            <sz val="8"/>
            <color indexed="8"/>
            <rFont val="Tahoma"/>
            <family val="2"/>
            <charset val="161"/>
          </rPr>
          <t xml:space="preserve">
Μορφή απάντησης:</t>
        </r>
        <r>
          <rPr>
            <b/>
            <sz val="8"/>
            <color indexed="8"/>
            <rFont val="Tahoma"/>
            <family val="2"/>
            <charset val="161"/>
          </rPr>
          <t xml:space="preserve"> "δΜ", (δ: δεκαδ. αριθ. με 1 δεκαδ. ψηφίο).</t>
        </r>
      </text>
    </comment>
    <comment ref="C121" authorId="0" shapeId="0">
      <text>
        <r>
          <rPr>
            <sz val="8"/>
            <color indexed="8"/>
            <rFont val="Tahoma"/>
            <family val="2"/>
            <charset val="161"/>
          </rPr>
          <t xml:space="preserve">
Ουδέν σχόλιο...</t>
        </r>
      </text>
    </comment>
    <comment ref="C126" authorId="0" shapeId="0">
      <text>
        <r>
          <rPr>
            <sz val="8"/>
            <color indexed="8"/>
            <rFont val="Tahoma"/>
            <family val="2"/>
            <charset val="161"/>
          </rPr>
          <t xml:space="preserve">
Η απάντηση πρέπει να είναι της μορφής: </t>
        </r>
        <r>
          <rPr>
            <b/>
            <sz val="8"/>
            <color indexed="8"/>
            <rFont val="Tahoma"/>
            <family val="2"/>
            <charset val="161"/>
          </rPr>
          <t>"δmol", (δ: δεκαδικός αριθμός με 3 δεκαδικά ψηφία).</t>
        </r>
      </text>
    </comment>
    <comment ref="C129" authorId="0" shapeId="0">
      <text>
        <r>
          <rPr>
            <sz val="8"/>
            <color indexed="8"/>
            <rFont val="Tahoma"/>
            <family val="2"/>
            <charset val="161"/>
          </rPr>
          <t xml:space="preserve">
Η απάντηση πρέπει να είναι της μορφής: </t>
        </r>
        <r>
          <rPr>
            <b/>
            <sz val="8"/>
            <color indexed="8"/>
            <rFont val="Tahoma"/>
            <family val="2"/>
            <charset val="161"/>
          </rPr>
          <t>"δΜ", (δ: δε-καδικός αριθμός με 2 δε-καδικά ψηφία).</t>
        </r>
      </text>
    </comment>
    <comment ref="C131" authorId="0" shapeId="0">
      <text>
        <r>
          <rPr>
            <sz val="8"/>
            <color indexed="8"/>
            <rFont val="Tahoma"/>
            <family val="2"/>
            <charset val="161"/>
          </rPr>
          <t xml:space="preserve">
Η ζητούμενη τιμή </t>
        </r>
        <r>
          <rPr>
            <b/>
            <sz val="8"/>
            <color indexed="8"/>
            <rFont val="Tahoma"/>
            <family val="2"/>
            <charset val="161"/>
          </rPr>
          <t>pH</t>
        </r>
        <r>
          <rPr>
            <sz val="8"/>
            <color indexed="8"/>
            <rFont val="Tahoma"/>
            <family val="2"/>
            <charset val="161"/>
          </rPr>
          <t xml:space="preserve"> είναι δεκα-δικός με </t>
        </r>
        <r>
          <rPr>
            <b/>
            <sz val="8"/>
            <color indexed="8"/>
            <rFont val="Tahoma"/>
            <family val="2"/>
            <charset val="161"/>
          </rPr>
          <t>1</t>
        </r>
        <r>
          <rPr>
            <sz val="8"/>
            <color indexed="8"/>
            <rFont val="Tahoma"/>
            <family val="2"/>
            <charset val="161"/>
          </rPr>
          <t xml:space="preserve"> δεκαδικό ψηφίο και για τον υπολογισμό της θα πρέ-πει να ληφθεί </t>
        </r>
        <r>
          <rPr>
            <b/>
            <sz val="8"/>
            <color indexed="8"/>
            <rFont val="Tahoma"/>
            <family val="2"/>
            <charset val="161"/>
          </rPr>
          <t>log2=0,3.</t>
        </r>
      </text>
    </comment>
    <comment ref="C137" authorId="0" shapeId="0">
      <text>
        <r>
          <rPr>
            <sz val="8"/>
            <color indexed="8"/>
            <rFont val="Tahoma"/>
            <family val="2"/>
            <charset val="161"/>
          </rPr>
          <t xml:space="preserve">
Μορφή απάντησης: </t>
        </r>
        <r>
          <rPr>
            <b/>
            <sz val="8"/>
            <color indexed="8"/>
            <rFont val="Tahoma"/>
            <family val="2"/>
            <charset val="161"/>
          </rPr>
          <t>"λΜ",</t>
        </r>
        <r>
          <rPr>
            <sz val="8"/>
            <color indexed="8"/>
            <rFont val="Tahoma"/>
            <family val="2"/>
            <charset val="161"/>
          </rPr>
          <t xml:space="preserve"> </t>
        </r>
        <r>
          <rPr>
            <b/>
            <sz val="8"/>
            <color indexed="8"/>
            <rFont val="Tahoma"/>
            <family val="2"/>
            <charset val="161"/>
          </rPr>
          <t>(λ: δεκαδικός με 1 δεκαδικό ψηφίο.</t>
        </r>
      </text>
    </comment>
    <comment ref="C142" authorId="0" shapeId="0">
      <text>
        <r>
          <rPr>
            <sz val="8"/>
            <color indexed="8"/>
            <rFont val="Tahoma"/>
            <family val="2"/>
            <charset val="161"/>
          </rPr>
          <t xml:space="preserve">
Μορφή απάντησης:</t>
        </r>
        <r>
          <rPr>
            <b/>
            <sz val="8"/>
            <color indexed="8"/>
            <rFont val="Tahoma"/>
            <family val="2"/>
            <charset val="161"/>
          </rPr>
          <t xml:space="preserve"> "βΜ", (β: δεκαδικός με 3 δεκαδικά ψηφία).</t>
        </r>
      </text>
    </comment>
    <comment ref="C145" authorId="0" shapeId="0">
      <text>
        <r>
          <rPr>
            <sz val="8"/>
            <color indexed="8"/>
            <rFont val="Tahoma"/>
            <family val="2"/>
            <charset val="161"/>
          </rPr>
          <t xml:space="preserve">
Η απάντηση είναι δεκαδικός με </t>
        </r>
        <r>
          <rPr>
            <b/>
            <sz val="8"/>
            <color indexed="8"/>
            <rFont val="Tahoma"/>
            <family val="2"/>
            <charset val="161"/>
          </rPr>
          <t>1</t>
        </r>
        <r>
          <rPr>
            <sz val="8"/>
            <color indexed="8"/>
            <rFont val="Tahoma"/>
            <family val="2"/>
            <charset val="161"/>
          </rPr>
          <t xml:space="preserve"> δεκαδικό ψηφίο. Υπενθυμίζεται ότι θα πρέπει να λαμβάνεται ό-που απαιτείται, </t>
        </r>
        <r>
          <rPr>
            <b/>
            <sz val="8"/>
            <color indexed="8"/>
            <rFont val="Tahoma"/>
            <family val="2"/>
            <charset val="161"/>
          </rPr>
          <t>"log2=0,3".</t>
        </r>
      </text>
    </comment>
    <comment ref="C153" authorId="0" shapeId="0">
      <text>
        <r>
          <rPr>
            <sz val="8"/>
            <color indexed="8"/>
            <rFont val="Tahoma"/>
            <family val="2"/>
            <charset val="161"/>
          </rPr>
          <t xml:space="preserve">
Η απάντηση στα κελιά </t>
        </r>
        <r>
          <rPr>
            <b/>
            <sz val="8"/>
            <color indexed="8"/>
            <rFont val="Tahoma"/>
            <family val="2"/>
            <charset val="161"/>
          </rPr>
          <t>I153</t>
        </r>
        <r>
          <rPr>
            <sz val="8"/>
            <color indexed="8"/>
            <rFont val="Tahoma"/>
            <family val="2"/>
            <charset val="161"/>
          </rPr>
          <t xml:space="preserve"> και </t>
        </r>
        <r>
          <rPr>
            <b/>
            <sz val="8"/>
            <color indexed="8"/>
            <rFont val="Tahoma"/>
            <family val="2"/>
            <charset val="161"/>
          </rPr>
          <t>I156</t>
        </r>
        <r>
          <rPr>
            <sz val="8"/>
            <color indexed="8"/>
            <rFont val="Tahoma"/>
            <family val="2"/>
            <charset val="161"/>
          </rPr>
          <t xml:space="preserve"> είναι της μορφής: </t>
        </r>
        <r>
          <rPr>
            <b/>
            <sz val="8"/>
            <color indexed="8"/>
            <rFont val="Tahoma"/>
            <family val="2"/>
            <charset val="161"/>
          </rPr>
          <t>"δΜ", (δ: δεκαδικός με 1 δεκαδικό ψηφίο).</t>
        </r>
        <r>
          <rPr>
            <sz val="8"/>
            <color indexed="8"/>
            <rFont val="Tahoma"/>
            <family val="2"/>
            <charset val="161"/>
          </rPr>
          <t xml:space="preserve"> Να ληφθεί πάλι </t>
        </r>
        <r>
          <rPr>
            <b/>
            <sz val="8"/>
            <color indexed="8"/>
            <rFont val="Tahoma"/>
            <family val="2"/>
            <charset val="161"/>
          </rPr>
          <t>"log2=0,3".</t>
        </r>
      </text>
    </comment>
    <comment ref="C159" authorId="0" shapeId="0">
      <text>
        <r>
          <rPr>
            <sz val="8"/>
            <color indexed="8"/>
            <rFont val="Tahoma"/>
            <family val="2"/>
            <charset val="161"/>
          </rPr>
          <t xml:space="preserve">
Μορφή απάντησης: </t>
        </r>
        <r>
          <rPr>
            <b/>
            <sz val="8"/>
            <color indexed="8"/>
            <rFont val="Tahoma"/>
            <family val="2"/>
            <charset val="161"/>
          </rPr>
          <t xml:space="preserve">"amL", (a: ακέραιος).
</t>
        </r>
      </text>
    </comment>
    <comment ref="C180" authorId="0" shapeId="0">
      <text>
        <r>
          <rPr>
            <sz val="8"/>
            <color indexed="8"/>
            <rFont val="Tahoma"/>
            <family val="2"/>
            <charset val="161"/>
          </rPr>
          <t xml:space="preserve">
Μορφή απαντήσσεων: </t>
        </r>
        <r>
          <rPr>
            <b/>
            <sz val="8"/>
            <color indexed="8"/>
            <rFont val="Tahoma"/>
            <family val="2"/>
            <charset val="161"/>
          </rPr>
          <t>"βΜ", (β: 2 δεκαδικά ψηφία).</t>
        </r>
      </text>
    </comment>
    <comment ref="C184" authorId="0" shapeId="0">
      <text>
        <r>
          <rPr>
            <sz val="8"/>
            <color indexed="8"/>
            <rFont val="Tahoma"/>
            <family val="2"/>
            <charset val="161"/>
          </rPr>
          <t xml:space="preserve">
Μορφή απάντησης: </t>
        </r>
        <r>
          <rPr>
            <b/>
            <sz val="8"/>
            <color indexed="8"/>
            <rFont val="Tahoma"/>
            <family val="2"/>
            <charset val="161"/>
          </rPr>
          <t>"ψmL", (ψ: ακέραιος).</t>
        </r>
      </text>
    </comment>
    <comment ref="C200" authorId="0" shapeId="0">
      <text>
        <r>
          <rPr>
            <sz val="8"/>
            <color indexed="8"/>
            <rFont val="Tahoma"/>
            <family val="2"/>
            <charset val="161"/>
          </rPr>
          <t xml:space="preserve">
Μορφή απάντησης: </t>
        </r>
        <r>
          <rPr>
            <b/>
            <sz val="8"/>
            <color indexed="8"/>
            <rFont val="Tahoma"/>
            <family val="2"/>
            <charset val="161"/>
          </rPr>
          <t>"δΜ", (δ: δεκαδικός με 2 δε-καδικά ψηφία).</t>
        </r>
      </text>
    </comment>
    <comment ref="C202" authorId="0" shapeId="0">
      <text>
        <r>
          <rPr>
            <sz val="8"/>
            <color indexed="8"/>
            <rFont val="Tahoma"/>
            <family val="2"/>
            <charset val="161"/>
          </rPr>
          <t xml:space="preserve">
Μορφή απάντησης: </t>
        </r>
        <r>
          <rPr>
            <b/>
            <sz val="8"/>
            <color indexed="8"/>
            <rFont val="Tahoma"/>
            <family val="2"/>
            <charset val="161"/>
          </rPr>
          <t xml:space="preserve">"δg", (δ: δεκαδικός με 2 δε-καδικά ψηφία). </t>
        </r>
        <r>
          <rPr>
            <sz val="8"/>
            <color indexed="8"/>
            <rFont val="Tahoma"/>
            <family val="2"/>
            <charset val="161"/>
          </rPr>
          <t xml:space="preserve">Το </t>
        </r>
        <r>
          <rPr>
            <b/>
            <sz val="8"/>
            <color indexed="8"/>
            <rFont val="Tahoma"/>
            <family val="2"/>
            <charset val="161"/>
          </rPr>
          <t>ίδιο</t>
        </r>
        <r>
          <rPr>
            <sz val="8"/>
            <color indexed="8"/>
            <rFont val="Tahoma"/>
            <family val="2"/>
            <charset val="161"/>
          </rPr>
          <t xml:space="preserve"> ισχύει και για τα κελιά </t>
        </r>
        <r>
          <rPr>
            <b/>
            <sz val="8"/>
            <color indexed="8"/>
            <rFont val="Tahoma"/>
            <family val="2"/>
            <charset val="161"/>
          </rPr>
          <t>I209</t>
        </r>
        <r>
          <rPr>
            <sz val="8"/>
            <color indexed="8"/>
            <rFont val="Tahoma"/>
            <family val="2"/>
            <charset val="161"/>
          </rPr>
          <t xml:space="preserve"> και </t>
        </r>
        <r>
          <rPr>
            <b/>
            <sz val="8"/>
            <color indexed="8"/>
            <rFont val="Tahoma"/>
            <family val="2"/>
            <charset val="161"/>
          </rPr>
          <t>I212.</t>
        </r>
      </text>
    </comment>
    <comment ref="C205" authorId="0" shapeId="0">
      <text>
        <r>
          <rPr>
            <sz val="8"/>
            <color indexed="8"/>
            <rFont val="Tahoma"/>
            <family val="2"/>
            <charset val="161"/>
          </rPr>
          <t xml:space="preserve">
Το ζητούμενο </t>
        </r>
        <r>
          <rPr>
            <b/>
            <sz val="8"/>
            <color indexed="8"/>
            <rFont val="Tahoma"/>
            <family val="2"/>
            <charset val="161"/>
          </rPr>
          <t>pH</t>
        </r>
        <r>
          <rPr>
            <sz val="8"/>
            <color indexed="8"/>
            <rFont val="Tahoma"/>
            <family val="2"/>
            <charset val="161"/>
          </rPr>
          <t xml:space="preserve"> είναι δεκαδικός με </t>
        </r>
        <r>
          <rPr>
            <b/>
            <sz val="8"/>
            <color indexed="8"/>
            <rFont val="Tahoma"/>
            <family val="2"/>
            <charset val="161"/>
          </rPr>
          <t>1</t>
        </r>
        <r>
          <rPr>
            <sz val="8"/>
            <color indexed="8"/>
            <rFont val="Tahoma"/>
            <family val="2"/>
            <charset val="161"/>
          </rPr>
          <t xml:space="preserve"> δεκαδικό ψηφίο.</t>
        </r>
      </text>
    </comment>
    <comment ref="C207" authorId="0" shapeId="0">
      <text>
        <r>
          <rPr>
            <sz val="8"/>
            <color indexed="8"/>
            <rFont val="Tahoma"/>
            <family val="2"/>
            <charset val="161"/>
          </rPr>
          <t xml:space="preserve">
Μορφή απάντησης: </t>
        </r>
        <r>
          <rPr>
            <b/>
            <sz val="8"/>
            <color indexed="8"/>
            <rFont val="Tahoma"/>
            <family val="2"/>
            <charset val="161"/>
          </rPr>
          <t>"δΜ", (δ: δεκαδικός με 1 δεκα-δικό ψηφίο).</t>
        </r>
      </text>
    </comment>
    <comment ref="C234" authorId="0" shapeId="0">
      <text>
        <r>
          <rPr>
            <sz val="8"/>
            <color indexed="8"/>
            <rFont val="Tahoma"/>
            <family val="2"/>
            <charset val="161"/>
          </rPr>
          <t xml:space="preserve">
Η απάντηση στα κελιά </t>
        </r>
        <r>
          <rPr>
            <b/>
            <sz val="8"/>
            <color indexed="8"/>
            <rFont val="Tahoma"/>
            <family val="2"/>
            <charset val="161"/>
          </rPr>
          <t>I234,</t>
        </r>
        <r>
          <rPr>
            <sz val="8"/>
            <color indexed="8"/>
            <rFont val="Tahoma"/>
            <family val="2"/>
            <charset val="161"/>
          </rPr>
          <t xml:space="preserve"> </t>
        </r>
        <r>
          <rPr>
            <b/>
            <sz val="8"/>
            <color indexed="8"/>
            <rFont val="Tahoma"/>
            <family val="2"/>
            <charset val="161"/>
          </rPr>
          <t>I235</t>
        </r>
        <r>
          <rPr>
            <sz val="8"/>
            <color indexed="8"/>
            <rFont val="Tahoma"/>
            <family val="2"/>
            <charset val="161"/>
          </rPr>
          <t xml:space="preserve"> και </t>
        </r>
        <r>
          <rPr>
            <b/>
            <sz val="8"/>
            <color indexed="8"/>
            <rFont val="Tahoma"/>
            <family val="2"/>
            <charset val="161"/>
          </rPr>
          <t>Ι236</t>
        </r>
        <r>
          <rPr>
            <sz val="8"/>
            <color indexed="8"/>
            <rFont val="Tahoma"/>
            <family val="2"/>
            <charset val="161"/>
          </rPr>
          <t xml:space="preserve"> είναι της μορφής: </t>
        </r>
        <r>
          <rPr>
            <b/>
            <sz val="8"/>
            <color indexed="8"/>
            <rFont val="Tahoma"/>
            <family val="2"/>
            <charset val="161"/>
          </rPr>
          <t>"λΜ",</t>
        </r>
        <r>
          <rPr>
            <sz val="8"/>
            <color indexed="8"/>
            <rFont val="Tahoma"/>
            <family val="2"/>
            <charset val="161"/>
          </rPr>
          <t xml:space="preserve"> </t>
        </r>
        <r>
          <rPr>
            <b/>
            <sz val="8"/>
            <color indexed="8"/>
            <rFont val="Tahoma"/>
            <family val="2"/>
            <charset val="161"/>
          </rPr>
          <t>(λ: δεκαδικός με 3 δεκαδικά ψηφία).</t>
        </r>
      </text>
    </comment>
    <comment ref="C238" authorId="0" shapeId="0">
      <text>
        <r>
          <rPr>
            <sz val="8"/>
            <color indexed="8"/>
            <rFont val="Tahoma"/>
            <family val="2"/>
            <charset val="161"/>
          </rPr>
          <t xml:space="preserve">
Η απάντηση στα κελιά </t>
        </r>
        <r>
          <rPr>
            <b/>
            <sz val="8"/>
            <color indexed="8"/>
            <rFont val="Tahoma"/>
            <family val="2"/>
            <charset val="161"/>
          </rPr>
          <t>I238</t>
        </r>
        <r>
          <rPr>
            <sz val="8"/>
            <color indexed="8"/>
            <rFont val="Tahoma"/>
            <family val="2"/>
            <charset val="161"/>
          </rPr>
          <t xml:space="preserve"> και </t>
        </r>
        <r>
          <rPr>
            <b/>
            <sz val="8"/>
            <color indexed="8"/>
            <rFont val="Tahoma"/>
            <family val="2"/>
            <charset val="161"/>
          </rPr>
          <t>I241</t>
        </r>
        <r>
          <rPr>
            <sz val="8"/>
            <color indexed="8"/>
            <rFont val="Tahoma"/>
            <family val="2"/>
            <charset val="161"/>
          </rPr>
          <t xml:space="preserve"> πρέπει να είναι της μορφής </t>
        </r>
        <r>
          <rPr>
            <b/>
            <sz val="8"/>
            <color indexed="8"/>
            <rFont val="Tahoma"/>
            <family val="2"/>
            <charset val="161"/>
          </rPr>
          <t>"βmL",</t>
        </r>
        <r>
          <rPr>
            <sz val="8"/>
            <color indexed="8"/>
            <rFont val="Tahoma"/>
            <family val="2"/>
            <charset val="161"/>
          </rPr>
          <t xml:space="preserve"> </t>
        </r>
        <r>
          <rPr>
            <b/>
            <sz val="8"/>
            <color indexed="8"/>
            <rFont val="Tahoma"/>
            <family val="2"/>
            <charset val="161"/>
          </rPr>
          <t>(β: ακέραιος).</t>
        </r>
      </text>
    </comment>
    <comment ref="C266" authorId="0" shapeId="0">
      <text>
        <r>
          <rPr>
            <sz val="8"/>
            <color indexed="8"/>
            <rFont val="Tahoma"/>
            <family val="2"/>
            <charset val="161"/>
          </rPr>
          <t xml:space="preserve">
Μορφή απάντησης: </t>
        </r>
        <r>
          <rPr>
            <b/>
            <sz val="8"/>
            <color indexed="8"/>
            <rFont val="Tahoma"/>
            <family val="2"/>
            <charset val="161"/>
          </rPr>
          <t>"δΜ", (δ: δεκαδικός με 1 δεκαδικό ψηφίο).</t>
        </r>
      </text>
    </comment>
    <comment ref="C268" authorId="0" shapeId="0">
      <text>
        <r>
          <rPr>
            <sz val="8"/>
            <color indexed="8"/>
            <rFont val="Tahoma"/>
            <family val="2"/>
            <charset val="161"/>
          </rPr>
          <t xml:space="preserve">
Μορφή απάντησης:</t>
        </r>
        <r>
          <rPr>
            <b/>
            <sz val="8"/>
            <color indexed="8"/>
            <rFont val="Tahoma"/>
            <family val="2"/>
            <charset val="161"/>
          </rPr>
          <t xml:space="preserve"> "δΜ", (δ: δεκαδικός με 2 δεκαδικό ψηφίο).</t>
        </r>
      </text>
    </comment>
    <comment ref="C270" authorId="0" shapeId="0">
      <text>
        <r>
          <rPr>
            <sz val="8"/>
            <color indexed="8"/>
            <rFont val="Tahoma"/>
            <family val="2"/>
            <charset val="161"/>
          </rPr>
          <t xml:space="preserve">
Μορφή απάντησης: </t>
        </r>
        <r>
          <rPr>
            <b/>
            <sz val="8"/>
            <color indexed="8"/>
            <rFont val="Tahoma"/>
            <family val="2"/>
            <charset val="161"/>
          </rPr>
          <t>"amL", (a: ακέραιος).</t>
        </r>
      </text>
    </comment>
    <comment ref="C292" authorId="0" shapeId="0">
      <text>
        <r>
          <rPr>
            <sz val="8"/>
            <color indexed="8"/>
            <rFont val="Tahoma"/>
            <family val="2"/>
            <charset val="161"/>
          </rPr>
          <t xml:space="preserve">
Μορφή απάντησης:
</t>
        </r>
        <r>
          <rPr>
            <b/>
            <sz val="8"/>
            <color indexed="8"/>
            <rFont val="Tahoma"/>
            <family val="2"/>
            <charset val="161"/>
          </rPr>
          <t>"δΜ", (δ: δεκαδικός με 2 δεκαδικά ψηφία).</t>
        </r>
      </text>
    </comment>
    <comment ref="C294" authorId="0" shapeId="0">
      <text>
        <r>
          <rPr>
            <sz val="8"/>
            <color indexed="8"/>
            <rFont val="Tahoma"/>
            <family val="2"/>
            <charset val="161"/>
          </rPr>
          <t xml:space="preserve">
Στα κελιά </t>
        </r>
        <r>
          <rPr>
            <b/>
            <sz val="8"/>
            <color indexed="8"/>
            <rFont val="Tahoma"/>
            <family val="2"/>
            <charset val="161"/>
          </rPr>
          <t>Ι294</t>
        </r>
        <r>
          <rPr>
            <sz val="8"/>
            <color indexed="8"/>
            <rFont val="Tahoma"/>
            <family val="2"/>
            <charset val="161"/>
          </rPr>
          <t xml:space="preserve"> και </t>
        </r>
        <r>
          <rPr>
            <b/>
            <sz val="8"/>
            <color indexed="8"/>
            <rFont val="Tahoma"/>
            <family val="2"/>
            <charset val="161"/>
          </rPr>
          <t>Ι297</t>
        </r>
        <r>
          <rPr>
            <sz val="8"/>
            <color indexed="8"/>
            <rFont val="Tahoma"/>
            <family val="2"/>
            <charset val="161"/>
          </rPr>
          <t xml:space="preserve"> η μορφή της απάντησης είναι: </t>
        </r>
        <r>
          <rPr>
            <b/>
            <sz val="8"/>
            <color indexed="8"/>
            <rFont val="Tahoma"/>
            <family val="2"/>
            <charset val="161"/>
          </rPr>
          <t>"δmol", (δ: δεκαδικός με 3 και 4 δεκαδι-κά ψηφία αντίστοιχα).</t>
        </r>
      </text>
    </comment>
    <comment ref="C300" authorId="0" shapeId="0">
      <text>
        <r>
          <rPr>
            <sz val="8"/>
            <color indexed="8"/>
            <rFont val="Tahoma"/>
            <family val="2"/>
            <charset val="161"/>
          </rPr>
          <t xml:space="preserve">
Στο κελί </t>
        </r>
        <r>
          <rPr>
            <b/>
            <sz val="8"/>
            <color indexed="8"/>
            <rFont val="Tahoma"/>
            <family val="2"/>
            <charset val="161"/>
          </rPr>
          <t>Ι300</t>
        </r>
        <r>
          <rPr>
            <sz val="8"/>
            <color indexed="8"/>
            <rFont val="Tahoma"/>
            <family val="2"/>
            <charset val="161"/>
          </rPr>
          <t xml:space="preserve"> θα πρέπει να γραφεί </t>
        </r>
        <r>
          <rPr>
            <b/>
            <sz val="8"/>
            <color indexed="8"/>
            <rFont val="Tahoma"/>
            <family val="2"/>
            <charset val="161"/>
          </rPr>
          <t xml:space="preserve">"kmol HCl" </t>
        </r>
        <r>
          <rPr>
            <sz val="8"/>
            <color indexed="8"/>
            <rFont val="Tahoma"/>
            <family val="2"/>
            <charset val="161"/>
          </rPr>
          <t>ή</t>
        </r>
        <r>
          <rPr>
            <b/>
            <sz val="8"/>
            <color indexed="8"/>
            <rFont val="Tahoma"/>
            <family val="2"/>
            <charset val="161"/>
          </rPr>
          <t xml:space="preserve"> "kmol NaOH", (k: δεκαδικός με 4 δεκαδικά ψηφία, λατινικό αλφάβητο).</t>
        </r>
      </text>
    </comment>
    <comment ref="C334" authorId="0" shapeId="0">
      <text>
        <r>
          <rPr>
            <sz val="8"/>
            <color indexed="8"/>
            <rFont val="Tahoma"/>
            <family val="2"/>
            <charset val="161"/>
          </rPr>
          <t xml:space="preserve">
Μορφή απάντησης στα κελιά </t>
        </r>
        <r>
          <rPr>
            <b/>
            <sz val="8"/>
            <color indexed="8"/>
            <rFont val="Tahoma"/>
            <family val="2"/>
            <charset val="161"/>
          </rPr>
          <t>I334,</t>
        </r>
        <r>
          <rPr>
            <sz val="8"/>
            <color indexed="8"/>
            <rFont val="Tahoma"/>
            <family val="2"/>
            <charset val="161"/>
          </rPr>
          <t xml:space="preserve"> </t>
        </r>
        <r>
          <rPr>
            <b/>
            <sz val="8"/>
            <color indexed="8"/>
            <rFont val="Tahoma"/>
            <family val="2"/>
            <charset val="161"/>
          </rPr>
          <t>I337:</t>
        </r>
        <r>
          <rPr>
            <sz val="8"/>
            <color indexed="8"/>
            <rFont val="Tahoma"/>
            <family val="2"/>
            <charset val="161"/>
          </rPr>
          <t xml:space="preserve"> </t>
        </r>
        <r>
          <rPr>
            <b/>
            <sz val="8"/>
            <color indexed="8"/>
            <rFont val="Tahoma"/>
            <family val="2"/>
            <charset val="161"/>
          </rPr>
          <t>"δΜ", (δ: δεκαδικός με 1 δεκαδικό ψηφίο).</t>
        </r>
      </text>
    </comment>
    <comment ref="C412" authorId="0" shapeId="0">
      <text>
        <r>
          <rPr>
            <sz val="8"/>
            <color indexed="8"/>
            <rFont val="Tahoma"/>
            <family val="2"/>
            <charset val="161"/>
          </rPr>
          <t xml:space="preserve">
Η απάντηση στα κελιά </t>
        </r>
        <r>
          <rPr>
            <b/>
            <sz val="8"/>
            <color indexed="8"/>
            <rFont val="Tahoma"/>
            <family val="2"/>
            <charset val="161"/>
          </rPr>
          <t xml:space="preserve">I412, I414 </t>
        </r>
        <r>
          <rPr>
            <sz val="8"/>
            <color indexed="8"/>
            <rFont val="Tahoma"/>
            <family val="2"/>
            <charset val="161"/>
          </rPr>
          <t xml:space="preserve">και </t>
        </r>
        <r>
          <rPr>
            <b/>
            <sz val="8"/>
            <color indexed="8"/>
            <rFont val="Tahoma"/>
            <family val="2"/>
            <charset val="161"/>
          </rPr>
          <t>I418</t>
        </r>
        <r>
          <rPr>
            <sz val="8"/>
            <color indexed="8"/>
            <rFont val="Tahoma"/>
            <family val="2"/>
            <charset val="161"/>
          </rPr>
          <t xml:space="preserve"> είναι της μορφής: </t>
        </r>
        <r>
          <rPr>
            <b/>
            <sz val="8"/>
            <color indexed="8"/>
            <rFont val="Tahoma"/>
            <family val="2"/>
            <charset val="161"/>
          </rPr>
          <t>"δΜ", (δ: δεκαδικός με 3, 1 και 2 δε-καδικά ψηφία αντίστοιχα).</t>
        </r>
      </text>
    </comment>
    <comment ref="C420" authorId="0" shapeId="0">
      <text>
        <r>
          <rPr>
            <sz val="8"/>
            <color indexed="8"/>
            <rFont val="Tahoma"/>
            <family val="2"/>
            <charset val="161"/>
          </rPr>
          <t xml:space="preserve">
Μορφή απάντησης: </t>
        </r>
        <r>
          <rPr>
            <b/>
            <sz val="8"/>
            <color indexed="8"/>
            <rFont val="Tahoma"/>
            <family val="2"/>
            <charset val="161"/>
          </rPr>
          <t>"amL", (a: ακέραιος).</t>
        </r>
      </text>
    </comment>
    <comment ref="C438" authorId="0" shapeId="0">
      <text>
        <r>
          <rPr>
            <sz val="8"/>
            <color indexed="8"/>
            <rFont val="Tahoma"/>
            <family val="2"/>
            <charset val="161"/>
          </rPr>
          <t xml:space="preserve">
Η απάντηση στο κελί </t>
        </r>
        <r>
          <rPr>
            <b/>
            <sz val="8"/>
            <color indexed="8"/>
            <rFont val="Tahoma"/>
            <family val="2"/>
            <charset val="161"/>
          </rPr>
          <t>I438</t>
        </r>
        <r>
          <rPr>
            <sz val="8"/>
            <color indexed="8"/>
            <rFont val="Tahoma"/>
            <family val="2"/>
            <charset val="161"/>
          </rPr>
          <t xml:space="preserve"> πρέπει να δοθεί σε τυπική μορφή, π.χ. </t>
        </r>
        <r>
          <rPr>
            <b/>
            <sz val="8"/>
            <color indexed="8"/>
            <rFont val="Tahoma"/>
            <family val="2"/>
            <charset val="161"/>
          </rPr>
          <t>"β·10^–λ",</t>
        </r>
        <r>
          <rPr>
            <sz val="8"/>
            <color indexed="8"/>
            <rFont val="Tahoma"/>
            <family val="2"/>
            <charset val="161"/>
          </rPr>
          <t xml:space="preserve"> </t>
        </r>
        <r>
          <rPr>
            <b/>
            <sz val="8"/>
            <color indexed="8"/>
            <rFont val="Tahoma"/>
            <family val="2"/>
            <charset val="161"/>
          </rPr>
          <t xml:space="preserve">(β, λ: φυ-σικοί αριθμοί). </t>
        </r>
        <r>
          <rPr>
            <sz val="8"/>
            <color indexed="8"/>
            <rFont val="Tahoma"/>
            <family val="2"/>
            <charset val="161"/>
          </rPr>
          <t xml:space="preserve">Να σημειωθεί ότι για το σύμ-βολο του πολλαπλασιασμού μπορεί να χρησι-μοποιηθεί το </t>
        </r>
        <r>
          <rPr>
            <b/>
            <sz val="8"/>
            <color indexed="8"/>
            <rFont val="Tahoma"/>
            <family val="2"/>
            <charset val="161"/>
          </rPr>
          <t>λατινικό</t>
        </r>
        <r>
          <rPr>
            <sz val="8"/>
            <color indexed="8"/>
            <rFont val="Tahoma"/>
            <family val="2"/>
            <charset val="161"/>
          </rPr>
          <t xml:space="preserve"> </t>
        </r>
        <r>
          <rPr>
            <b/>
            <sz val="8"/>
            <color indexed="8"/>
            <rFont val="Tahoma"/>
            <family val="2"/>
            <charset val="161"/>
          </rPr>
          <t>"x"</t>
        </r>
        <r>
          <rPr>
            <sz val="8"/>
            <color indexed="8"/>
            <rFont val="Tahoma"/>
            <family val="2"/>
            <charset val="161"/>
          </rPr>
          <t xml:space="preserve"> ή ο συνδυασμός πλήκτρων </t>
        </r>
        <r>
          <rPr>
            <b/>
            <sz val="8"/>
            <color indexed="8"/>
            <rFont val="Tahoma"/>
            <family val="2"/>
            <charset val="161"/>
          </rPr>
          <t xml:space="preserve">(από το αριθμητικό πληκτρο-λόγιο) "Alt0183". </t>
        </r>
      </text>
    </comment>
    <comment ref="C441" authorId="0" shapeId="0">
      <text>
        <r>
          <rPr>
            <sz val="8"/>
            <color indexed="8"/>
            <rFont val="Tahoma"/>
            <family val="2"/>
            <charset val="161"/>
          </rPr>
          <t xml:space="preserve">
Μορφή απάντησης: </t>
        </r>
        <r>
          <rPr>
            <b/>
            <sz val="8"/>
            <color indexed="8"/>
            <rFont val="Tahoma"/>
            <family val="2"/>
            <charset val="161"/>
          </rPr>
          <t>"δΜ", (δ: δεκαδικός με 1 δεκαδικό ψηφίο).</t>
        </r>
      </text>
    </comment>
    <comment ref="C443" authorId="0" shapeId="0">
      <text>
        <r>
          <rPr>
            <sz val="8"/>
            <color indexed="8"/>
            <rFont val="Tahoma"/>
            <family val="2"/>
            <charset val="161"/>
          </rPr>
          <t xml:space="preserve">
Η ζητούμενη τιμή του </t>
        </r>
        <r>
          <rPr>
            <b/>
            <sz val="8"/>
            <color indexed="8"/>
            <rFont val="Tahoma"/>
            <family val="2"/>
            <charset val="161"/>
          </rPr>
          <t>"a"</t>
        </r>
        <r>
          <rPr>
            <sz val="8"/>
            <color indexed="8"/>
            <rFont val="Tahoma"/>
            <family val="2"/>
            <charset val="161"/>
          </rPr>
          <t xml:space="preserve"> μπορεί να δοθεί είτε με δε-καδική μορφή, είτε ως δύ-ναμη του 10.</t>
        </r>
      </text>
    </comment>
    <comment ref="C468" authorId="0" shapeId="0">
      <text>
        <r>
          <rPr>
            <sz val="8"/>
            <color indexed="8"/>
            <rFont val="Tahoma"/>
            <family val="2"/>
            <charset val="161"/>
          </rPr>
          <t xml:space="preserve">
Στα κελιά </t>
        </r>
        <r>
          <rPr>
            <b/>
            <sz val="8"/>
            <color indexed="8"/>
            <rFont val="Tahoma"/>
            <family val="2"/>
            <charset val="161"/>
          </rPr>
          <t>J469</t>
        </r>
        <r>
          <rPr>
            <sz val="8"/>
            <color indexed="8"/>
            <rFont val="Tahoma"/>
            <family val="2"/>
            <charset val="161"/>
          </rPr>
          <t xml:space="preserve"> και </t>
        </r>
        <r>
          <rPr>
            <b/>
            <sz val="8"/>
            <color indexed="8"/>
            <rFont val="Tahoma"/>
            <family val="2"/>
            <charset val="161"/>
          </rPr>
          <t>J470</t>
        </r>
        <r>
          <rPr>
            <sz val="8"/>
            <color indexed="8"/>
            <rFont val="Tahoma"/>
            <family val="2"/>
            <charset val="161"/>
          </rPr>
          <t xml:space="preserve"> η απάντηση είναι της μορφής: </t>
        </r>
        <r>
          <rPr>
            <b/>
            <sz val="8"/>
            <color indexed="8"/>
            <rFont val="Tahoma"/>
            <family val="2"/>
            <charset val="161"/>
          </rPr>
          <t>"δmol", (δ: δεκαδικός αριθμός με 3 δεκαδικά ψηφία).</t>
        </r>
      </text>
    </comment>
    <comment ref="C471" authorId="0" shapeId="0">
      <text>
        <r>
          <rPr>
            <b/>
            <sz val="8"/>
            <color indexed="8"/>
            <rFont val="Tahoma"/>
            <family val="2"/>
            <charset val="161"/>
          </rPr>
          <t>. .:</t>
        </r>
        <r>
          <rPr>
            <sz val="8"/>
            <color indexed="8"/>
            <rFont val="Tahoma"/>
            <family val="2"/>
            <charset val="161"/>
          </rPr>
          <t xml:space="preserve">
Στα κελιά </t>
        </r>
        <r>
          <rPr>
            <b/>
            <sz val="8"/>
            <color indexed="8"/>
            <rFont val="Tahoma"/>
            <family val="2"/>
            <charset val="161"/>
          </rPr>
          <t>I472</t>
        </r>
        <r>
          <rPr>
            <sz val="8"/>
            <color indexed="8"/>
            <rFont val="Tahoma"/>
            <family val="2"/>
            <charset val="161"/>
          </rPr>
          <t xml:space="preserve"> και </t>
        </r>
        <r>
          <rPr>
            <b/>
            <sz val="8"/>
            <color indexed="8"/>
            <rFont val="Tahoma"/>
            <family val="2"/>
            <charset val="161"/>
          </rPr>
          <t>I473</t>
        </r>
        <r>
          <rPr>
            <sz val="8"/>
            <color indexed="8"/>
            <rFont val="Tahoma"/>
            <family val="2"/>
            <charset val="161"/>
          </rPr>
          <t xml:space="preserve"> θα πρέπει να γραφεί ή </t>
        </r>
        <r>
          <rPr>
            <b/>
            <sz val="8"/>
            <color indexed="8"/>
            <rFont val="Tahoma"/>
            <family val="2"/>
            <charset val="161"/>
          </rPr>
          <t>"Σ"</t>
        </r>
        <r>
          <rPr>
            <sz val="8"/>
            <color indexed="8"/>
            <rFont val="Tahoma"/>
            <family val="2"/>
            <charset val="161"/>
          </rPr>
          <t xml:space="preserve"> ή </t>
        </r>
        <r>
          <rPr>
            <b/>
            <sz val="8"/>
            <color indexed="8"/>
            <rFont val="Tahoma"/>
            <family val="2"/>
            <charset val="161"/>
          </rPr>
          <t>"Λ"</t>
        </r>
        <r>
          <rPr>
            <sz val="8"/>
            <color indexed="8"/>
            <rFont val="Tahoma"/>
            <family val="2"/>
            <charset val="161"/>
          </rPr>
          <t xml:space="preserve"> και θα αναφέρεται στο κατά πόσο είναι σωστό ή λανθασμένο αντίστοιχα, το περιεχόμενο των διπλανών κελιών.</t>
        </r>
      </text>
    </comment>
    <comment ref="C475" authorId="0" shapeId="0">
      <text>
        <r>
          <rPr>
            <sz val="8"/>
            <color indexed="8"/>
            <rFont val="Tahoma"/>
            <family val="2"/>
            <charset val="161"/>
          </rPr>
          <t xml:space="preserve">
Ο ζητούμενος χημικός τύπος να γραφεί με </t>
        </r>
        <r>
          <rPr>
            <b/>
            <sz val="8"/>
            <color indexed="8"/>
            <rFont val="Tahoma"/>
            <family val="2"/>
            <charset val="161"/>
          </rPr>
          <t>λατινικά</t>
        </r>
        <r>
          <rPr>
            <sz val="8"/>
            <color indexed="8"/>
            <rFont val="Tahoma"/>
            <family val="2"/>
            <charset val="161"/>
          </rPr>
          <t xml:space="preserve"> γράμματα.</t>
        </r>
      </text>
    </comment>
    <comment ref="C478" authorId="0" shapeId="0">
      <text>
        <r>
          <rPr>
            <sz val="8"/>
            <color indexed="8"/>
            <rFont val="Tahoma"/>
            <family val="2"/>
            <charset val="161"/>
          </rPr>
          <t xml:space="preserve">
Μορφή απάντησης: </t>
        </r>
        <r>
          <rPr>
            <b/>
            <sz val="8"/>
            <color indexed="8"/>
            <rFont val="Tahoma"/>
            <family val="2"/>
            <charset val="161"/>
          </rPr>
          <t>"δΜ", (δ: δεκαδικός αριθμός με 2 δεκα-δικά ψηφία).</t>
        </r>
      </text>
    </comment>
    <comment ref="C520" authorId="0" shapeId="0">
      <text>
        <r>
          <rPr>
            <sz val="8"/>
            <color indexed="8"/>
            <rFont val="Tahoma"/>
            <family val="2"/>
            <charset val="161"/>
          </rPr>
          <t xml:space="preserve">
Η απάντηση είναι δεκαδικός με </t>
        </r>
        <r>
          <rPr>
            <b/>
            <sz val="8"/>
            <color indexed="8"/>
            <rFont val="Tahoma"/>
            <family val="2"/>
            <charset val="161"/>
          </rPr>
          <t>2</t>
        </r>
        <r>
          <rPr>
            <sz val="8"/>
            <color indexed="8"/>
            <rFont val="Tahoma"/>
            <family val="2"/>
            <charset val="161"/>
          </rPr>
          <t xml:space="preserve"> δε-καδικά ψηφία.</t>
        </r>
      </text>
    </comment>
    <comment ref="C523" authorId="0" shapeId="0">
      <text>
        <r>
          <rPr>
            <sz val="8"/>
            <color indexed="8"/>
            <rFont val="Tahoma"/>
            <family val="2"/>
            <charset val="161"/>
          </rPr>
          <t xml:space="preserve">
Μορφή απάντησης: </t>
        </r>
        <r>
          <rPr>
            <b/>
            <sz val="8"/>
            <color indexed="8"/>
            <rFont val="Tahoma"/>
            <family val="2"/>
            <charset val="161"/>
          </rPr>
          <t>"δΜ", (δ: δεκαδικός με 1 δεκαδικό ψηφίο).</t>
        </r>
      </text>
    </comment>
    <comment ref="C602" authorId="0" shapeId="0">
      <text>
        <r>
          <rPr>
            <sz val="8"/>
            <color indexed="8"/>
            <rFont val="Tahoma"/>
            <family val="2"/>
            <charset val="161"/>
          </rPr>
          <t xml:space="preserve">
Η απάντηση πρέπει να   έχει τη μορφή </t>
        </r>
        <r>
          <rPr>
            <b/>
            <sz val="8"/>
            <color indexed="8"/>
            <rFont val="Tahoma"/>
            <family val="2"/>
            <charset val="161"/>
          </rPr>
          <t>δεκαδικού</t>
        </r>
        <r>
          <rPr>
            <sz val="8"/>
            <color indexed="8"/>
            <rFont val="Tahoma"/>
            <family val="2"/>
            <charset val="161"/>
          </rPr>
          <t xml:space="preserve"> αριθμού ή τη μορφή δύναμης του </t>
        </r>
        <r>
          <rPr>
            <b/>
            <sz val="8"/>
            <color indexed="8"/>
            <rFont val="Tahoma"/>
            <family val="2"/>
            <charset val="161"/>
          </rPr>
          <t>10.</t>
        </r>
        <r>
          <rPr>
            <sz val="8"/>
            <color indexed="8"/>
            <rFont val="Tahoma"/>
            <family val="2"/>
            <charset val="161"/>
          </rPr>
          <t xml:space="preserve"> </t>
        </r>
      </text>
    </comment>
    <comment ref="C606" authorId="0" shapeId="0">
      <text>
        <r>
          <rPr>
            <sz val="8"/>
            <color indexed="8"/>
            <rFont val="Tahoma"/>
            <family val="2"/>
            <charset val="161"/>
          </rPr>
          <t xml:space="preserve">
Η απάντηση πρέπει να   έχει μορφή δύναμης του </t>
        </r>
        <r>
          <rPr>
            <b/>
            <sz val="8"/>
            <color indexed="8"/>
            <rFont val="Tahoma"/>
            <family val="2"/>
            <charset val="161"/>
          </rPr>
          <t>10.</t>
        </r>
        <r>
          <rPr>
            <sz val="8"/>
            <color indexed="8"/>
            <rFont val="Tahoma"/>
            <family val="2"/>
            <charset val="161"/>
          </rPr>
          <t xml:space="preserve"> </t>
        </r>
      </text>
    </comment>
    <comment ref="N609" authorId="1" shapeId="0">
      <text>
        <r>
          <rPr>
            <sz val="8"/>
            <color indexed="8"/>
            <rFont val="Tahoma"/>
            <family val="2"/>
            <charset val="161"/>
          </rPr>
          <t xml:space="preserve">
Για να εμφανιστεί η λύση του προβλήματος </t>
        </r>
        <r>
          <rPr>
            <b/>
            <sz val="8"/>
            <color indexed="8"/>
            <rFont val="Tahoma"/>
            <family val="2"/>
            <charset val="161"/>
          </rPr>
          <t>7δ,</t>
        </r>
        <r>
          <rPr>
            <sz val="8"/>
            <color indexed="8"/>
            <rFont val="Tahoma"/>
            <family val="2"/>
            <charset val="161"/>
          </rPr>
          <t xml:space="preserve"> γράψε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N612.</t>
        </r>
      </text>
    </comment>
    <comment ref="C625" authorId="0" shapeId="0">
      <text>
        <r>
          <rPr>
            <sz val="8"/>
            <color indexed="8"/>
            <rFont val="Tahoma"/>
            <family val="2"/>
            <charset val="161"/>
          </rPr>
          <t xml:space="preserve">
Η απάντηση στα κελιά </t>
        </r>
        <r>
          <rPr>
            <b/>
            <sz val="8"/>
            <color indexed="8"/>
            <rFont val="Tahoma"/>
            <family val="2"/>
            <charset val="161"/>
          </rPr>
          <t>I625</t>
        </r>
        <r>
          <rPr>
            <sz val="8"/>
            <color indexed="8"/>
            <rFont val="Tahoma"/>
            <family val="2"/>
            <charset val="161"/>
          </rPr>
          <t xml:space="preserve"> και </t>
        </r>
        <r>
          <rPr>
            <b/>
            <sz val="8"/>
            <color indexed="8"/>
            <rFont val="Tahoma"/>
            <family val="2"/>
            <charset val="161"/>
          </rPr>
          <t>I627,</t>
        </r>
        <r>
          <rPr>
            <sz val="8"/>
            <color indexed="8"/>
            <rFont val="Tahoma"/>
            <family val="2"/>
            <charset val="161"/>
          </rPr>
          <t xml:space="preserve"> είναι δεκαδικοί αριθμοί με </t>
        </r>
        <r>
          <rPr>
            <b/>
            <sz val="8"/>
            <color indexed="8"/>
            <rFont val="Tahoma"/>
            <family val="2"/>
            <charset val="161"/>
          </rPr>
          <t>3</t>
        </r>
        <r>
          <rPr>
            <sz val="8"/>
            <color indexed="8"/>
            <rFont val="Tahoma"/>
            <family val="2"/>
            <charset val="161"/>
          </rPr>
          <t xml:space="preserve"> δεκαδικά ψηφία ο καθένας.</t>
        </r>
      </text>
    </comment>
    <comment ref="C629" authorId="0" shapeId="0">
      <text>
        <r>
          <rPr>
            <sz val="8"/>
            <color indexed="8"/>
            <rFont val="Tahoma"/>
            <family val="2"/>
            <charset val="161"/>
          </rPr>
          <t xml:space="preserve">
Η απάντηση πρέπει να έχει τη μορφή δύναμης του 10.</t>
        </r>
      </text>
    </comment>
    <comment ref="C632" authorId="0" shapeId="0">
      <text>
        <r>
          <rPr>
            <sz val="8"/>
            <color indexed="8"/>
            <rFont val="Tahoma"/>
            <family val="2"/>
            <charset val="161"/>
          </rPr>
          <t xml:space="preserve">
Πρέπει στο κελί </t>
        </r>
        <r>
          <rPr>
            <b/>
            <sz val="8"/>
            <color indexed="8"/>
            <rFont val="Tahoma"/>
            <family val="2"/>
            <charset val="161"/>
          </rPr>
          <t>I632</t>
        </r>
        <r>
          <rPr>
            <sz val="8"/>
            <color indexed="8"/>
            <rFont val="Tahoma"/>
            <family val="2"/>
            <charset val="161"/>
          </rPr>
          <t xml:space="preserve"> να γραφεί ο χημικός τύπος ενός από τα δυο οξέα, δηλαδή είτε </t>
        </r>
        <r>
          <rPr>
            <b/>
            <sz val="8"/>
            <color indexed="8"/>
            <rFont val="Tahoma"/>
            <family val="2"/>
            <charset val="161"/>
          </rPr>
          <t>"HA",</t>
        </r>
        <r>
          <rPr>
            <sz val="8"/>
            <color indexed="8"/>
            <rFont val="Tahoma"/>
            <family val="2"/>
            <charset val="161"/>
          </rPr>
          <t xml:space="preserve"> είτε </t>
        </r>
        <r>
          <rPr>
            <b/>
            <sz val="8"/>
            <color indexed="8"/>
            <rFont val="Tahoma"/>
            <family val="2"/>
            <charset val="161"/>
          </rPr>
          <t>"ΗΒ".</t>
        </r>
      </text>
    </comment>
    <comment ref="C675" authorId="0" shapeId="0">
      <text>
        <r>
          <rPr>
            <sz val="8"/>
            <color indexed="8"/>
            <rFont val="Tahoma"/>
            <family val="2"/>
            <charset val="161"/>
          </rPr>
          <t xml:space="preserve">
Στα κελιά </t>
        </r>
        <r>
          <rPr>
            <b/>
            <sz val="8"/>
            <color indexed="8"/>
            <rFont val="Tahoma"/>
            <family val="2"/>
            <charset val="161"/>
          </rPr>
          <t>I675</t>
        </r>
        <r>
          <rPr>
            <sz val="8"/>
            <color indexed="8"/>
            <rFont val="Tahoma"/>
            <family val="2"/>
            <charset val="161"/>
          </rPr>
          <t xml:space="preserve"> και </t>
        </r>
        <r>
          <rPr>
            <b/>
            <sz val="8"/>
            <color indexed="8"/>
            <rFont val="Tahoma"/>
            <family val="2"/>
            <charset val="161"/>
          </rPr>
          <t>I677</t>
        </r>
        <r>
          <rPr>
            <sz val="8"/>
            <color indexed="8"/>
            <rFont val="Tahoma"/>
            <family val="2"/>
            <charset val="161"/>
          </rPr>
          <t xml:space="preserve"> η απάντηση πρέπει να είναι της μορφής </t>
        </r>
        <r>
          <rPr>
            <b/>
            <sz val="8"/>
            <color indexed="8"/>
            <rFont val="Tahoma"/>
            <family val="2"/>
            <charset val="161"/>
          </rPr>
          <t>"δΜ", (δ: δεκαδικός με 1 δεκαδικό ψηφίο).</t>
        </r>
      </text>
    </comment>
    <comment ref="C698" authorId="0" shapeId="0">
      <text>
        <r>
          <rPr>
            <sz val="8"/>
            <color indexed="8"/>
            <rFont val="Tahoma"/>
            <family val="2"/>
            <charset val="161"/>
          </rPr>
          <t xml:space="preserve">
Σε καθένα από τα κελιά </t>
        </r>
        <r>
          <rPr>
            <b/>
            <sz val="8"/>
            <color indexed="8"/>
            <rFont val="Tahoma"/>
            <family val="2"/>
            <charset val="161"/>
          </rPr>
          <t xml:space="preserve">I698 </t>
        </r>
        <r>
          <rPr>
            <sz val="8"/>
            <color indexed="8"/>
            <rFont val="Tahoma"/>
            <family val="2"/>
            <charset val="161"/>
          </rPr>
          <t xml:space="preserve">έως </t>
        </r>
        <r>
          <rPr>
            <b/>
            <sz val="8"/>
            <color indexed="8"/>
            <rFont val="Tahoma"/>
            <family val="2"/>
            <charset val="161"/>
          </rPr>
          <t>I701</t>
        </r>
        <r>
          <rPr>
            <sz val="8"/>
            <color indexed="8"/>
            <rFont val="Tahoma"/>
            <family val="2"/>
            <charset val="161"/>
          </rPr>
          <t xml:space="preserve"> πρέπει να γραφεί </t>
        </r>
        <r>
          <rPr>
            <b/>
            <sz val="8"/>
            <color indexed="8"/>
            <rFont val="Tahoma"/>
            <family val="2"/>
            <charset val="161"/>
          </rPr>
          <t>"Σ"</t>
        </r>
        <r>
          <rPr>
            <sz val="8"/>
            <color indexed="8"/>
            <rFont val="Tahoma"/>
            <family val="2"/>
            <charset val="161"/>
          </rPr>
          <t xml:space="preserve"> ή </t>
        </r>
        <r>
          <rPr>
            <b/>
            <sz val="8"/>
            <color indexed="8"/>
            <rFont val="Tahoma"/>
            <family val="2"/>
            <charset val="161"/>
          </rPr>
          <t>"Λ",</t>
        </r>
        <r>
          <rPr>
            <sz val="8"/>
            <color indexed="8"/>
            <rFont val="Tahoma"/>
            <family val="2"/>
            <charset val="161"/>
          </rPr>
          <t xml:space="preserve"> κατά τα γνωστά.</t>
        </r>
      </text>
    </comment>
    <comment ref="C727" authorId="0" shapeId="0">
      <text>
        <r>
          <rPr>
            <sz val="8"/>
            <color indexed="8"/>
            <rFont val="Tahoma"/>
            <family val="2"/>
            <charset val="161"/>
          </rPr>
          <t xml:space="preserve">
Στα κελιά </t>
        </r>
        <r>
          <rPr>
            <b/>
            <sz val="8"/>
            <color indexed="8"/>
            <rFont val="Tahoma"/>
            <family val="2"/>
            <charset val="161"/>
          </rPr>
          <t>I727,</t>
        </r>
        <r>
          <rPr>
            <sz val="8"/>
            <color indexed="8"/>
            <rFont val="Tahoma"/>
            <family val="2"/>
            <charset val="161"/>
          </rPr>
          <t xml:space="preserve"> </t>
        </r>
        <r>
          <rPr>
            <b/>
            <sz val="8"/>
            <color indexed="8"/>
            <rFont val="Tahoma"/>
            <family val="2"/>
            <charset val="161"/>
          </rPr>
          <t>I733</t>
        </r>
        <r>
          <rPr>
            <sz val="8"/>
            <color indexed="8"/>
            <rFont val="Tahoma"/>
            <family val="2"/>
            <charset val="161"/>
          </rPr>
          <t xml:space="preserve"> και </t>
        </r>
        <r>
          <rPr>
            <b/>
            <sz val="8"/>
            <color indexed="8"/>
            <rFont val="Tahoma"/>
            <family val="2"/>
            <charset val="161"/>
          </rPr>
          <t>I735</t>
        </r>
        <r>
          <rPr>
            <sz val="8"/>
            <color indexed="8"/>
            <rFont val="Tahoma"/>
            <family val="2"/>
            <charset val="161"/>
          </rPr>
          <t xml:space="preserve"> η απάντηση πρέπει να έχει τη μορφή </t>
        </r>
        <r>
          <rPr>
            <b/>
            <sz val="8"/>
            <color indexed="8"/>
            <rFont val="Tahoma"/>
            <family val="2"/>
            <charset val="161"/>
          </rPr>
          <t>"δmol", (δ: δεκαδικός με 2 δεκαδικά ψηφία).</t>
        </r>
      </text>
    </comment>
    <comment ref="C730" authorId="0" shapeId="0">
      <text>
        <r>
          <rPr>
            <sz val="8"/>
            <color indexed="8"/>
            <rFont val="Tahoma"/>
            <family val="2"/>
            <charset val="161"/>
          </rPr>
          <t xml:space="preserve">
Σε καθένα από τα κελιά </t>
        </r>
        <r>
          <rPr>
            <b/>
            <sz val="8"/>
            <color indexed="8"/>
            <rFont val="Tahoma"/>
            <family val="2"/>
            <charset val="161"/>
          </rPr>
          <t>I730</t>
        </r>
        <r>
          <rPr>
            <sz val="8"/>
            <color indexed="8"/>
            <rFont val="Tahoma"/>
            <family val="2"/>
            <charset val="161"/>
          </rPr>
          <t xml:space="preserve"> και </t>
        </r>
        <r>
          <rPr>
            <b/>
            <sz val="8"/>
            <color indexed="8"/>
            <rFont val="Tahoma"/>
            <family val="2"/>
            <charset val="161"/>
          </rPr>
          <t>I731</t>
        </r>
        <r>
          <rPr>
            <sz val="8"/>
            <color indexed="8"/>
            <rFont val="Tahoma"/>
            <family val="2"/>
            <charset val="161"/>
          </rPr>
          <t xml:space="preserve"> πρέπει να γραφεί </t>
        </r>
        <r>
          <rPr>
            <b/>
            <sz val="8"/>
            <color indexed="8"/>
            <rFont val="Tahoma"/>
            <family val="2"/>
            <charset val="161"/>
          </rPr>
          <t>"Σ"</t>
        </r>
        <r>
          <rPr>
            <sz val="8"/>
            <color indexed="8"/>
            <rFont val="Tahoma"/>
            <family val="2"/>
            <charset val="161"/>
          </rPr>
          <t xml:space="preserve"> ή </t>
        </r>
        <r>
          <rPr>
            <b/>
            <sz val="8"/>
            <color indexed="8"/>
            <rFont val="Tahoma"/>
            <family val="2"/>
            <charset val="161"/>
          </rPr>
          <t>"Λ",</t>
        </r>
        <r>
          <rPr>
            <sz val="8"/>
            <color indexed="8"/>
            <rFont val="Tahoma"/>
            <family val="2"/>
            <charset val="161"/>
          </rPr>
          <t xml:space="preserve"> κατά τα γνωστά.</t>
        </r>
      </text>
    </comment>
    <comment ref="C738" authorId="0" shapeId="0">
      <text>
        <r>
          <rPr>
            <sz val="8"/>
            <color indexed="8"/>
            <rFont val="Tahoma"/>
            <family val="2"/>
            <charset val="161"/>
          </rPr>
          <t xml:space="preserve">
Για τον υπολογισμό της τιμής του </t>
        </r>
        <r>
          <rPr>
            <b/>
            <sz val="8"/>
            <color indexed="8"/>
            <rFont val="Tahoma"/>
            <family val="2"/>
            <charset val="161"/>
          </rPr>
          <t>τελικού pH</t>
        </r>
        <r>
          <rPr>
            <sz val="8"/>
            <color indexed="8"/>
            <rFont val="Tahoma"/>
            <family val="2"/>
            <charset val="161"/>
          </rPr>
          <t xml:space="preserve"> να ληφθεί </t>
        </r>
        <r>
          <rPr>
            <b/>
            <sz val="8"/>
            <color indexed="8"/>
            <rFont val="Tahoma"/>
            <family val="2"/>
            <charset val="161"/>
          </rPr>
          <t>log21=1,32</t>
        </r>
        <r>
          <rPr>
            <sz val="8"/>
            <color indexed="8"/>
            <rFont val="Tahoma"/>
            <family val="2"/>
            <charset val="161"/>
          </rPr>
          <t xml:space="preserve"> και </t>
        </r>
        <r>
          <rPr>
            <b/>
            <sz val="8"/>
            <color indexed="8"/>
            <rFont val="Tahoma"/>
            <family val="2"/>
            <charset val="161"/>
          </rPr>
          <t>log19=1,28.</t>
        </r>
      </text>
    </comment>
    <comment ref="N739" authorId="1" shapeId="0">
      <text>
        <r>
          <rPr>
            <sz val="8"/>
            <color indexed="8"/>
            <rFont val="Tahoma"/>
            <family val="2"/>
            <charset val="161"/>
          </rPr>
          <t xml:space="preserve">
Για να εμφανιστεί η λύση του προβλήματος </t>
        </r>
        <r>
          <rPr>
            <b/>
            <sz val="8"/>
            <color indexed="8"/>
            <rFont val="Tahoma"/>
            <family val="2"/>
            <charset val="161"/>
          </rPr>
          <t>8δ,</t>
        </r>
        <r>
          <rPr>
            <sz val="8"/>
            <color indexed="8"/>
            <rFont val="Tahoma"/>
            <family val="2"/>
            <charset val="161"/>
          </rPr>
          <t xml:space="preserve"> γράψε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N742.</t>
        </r>
      </text>
    </comment>
    <comment ref="C760" authorId="0" shapeId="0">
      <text>
        <r>
          <rPr>
            <sz val="8"/>
            <color indexed="8"/>
            <rFont val="Tahoma"/>
            <family val="2"/>
            <charset val="161"/>
          </rPr>
          <t xml:space="preserve">
Οι ζητούμενες τιμές συγκεντρώσεων στα κελιά </t>
        </r>
        <r>
          <rPr>
            <b/>
            <sz val="8"/>
            <color indexed="8"/>
            <rFont val="Tahoma"/>
            <family val="2"/>
            <charset val="161"/>
          </rPr>
          <t>I760</t>
        </r>
        <r>
          <rPr>
            <sz val="8"/>
            <color indexed="8"/>
            <rFont val="Tahoma"/>
            <family val="2"/>
            <charset val="161"/>
          </rPr>
          <t xml:space="preserve"> και </t>
        </r>
        <r>
          <rPr>
            <b/>
            <sz val="8"/>
            <color indexed="8"/>
            <rFont val="Tahoma"/>
            <family val="2"/>
            <charset val="161"/>
          </rPr>
          <t>I761,</t>
        </r>
        <r>
          <rPr>
            <sz val="8"/>
            <color indexed="8"/>
            <rFont val="Tahoma"/>
            <family val="2"/>
            <charset val="161"/>
          </rPr>
          <t xml:space="preserve"> πρέπει να είναι της μορφής </t>
        </r>
        <r>
          <rPr>
            <b/>
            <sz val="8"/>
            <color indexed="8"/>
            <rFont val="Tahoma"/>
            <family val="2"/>
            <charset val="161"/>
          </rPr>
          <t>"δΜ", (δ: δεκαδι-κός με 1 δεκαδικό ψηφίο).</t>
        </r>
      </text>
    </comment>
    <comment ref="C788" authorId="0" shapeId="0">
      <text>
        <r>
          <rPr>
            <sz val="8"/>
            <color indexed="8"/>
            <rFont val="Tahoma"/>
            <family val="2"/>
            <charset val="161"/>
          </rPr>
          <t xml:space="preserve">
Η απάντηση στο κελί </t>
        </r>
        <r>
          <rPr>
            <b/>
            <sz val="8"/>
            <color indexed="8"/>
            <rFont val="Tahoma"/>
            <family val="2"/>
            <charset val="161"/>
          </rPr>
          <t xml:space="preserve">I788
</t>
        </r>
        <r>
          <rPr>
            <sz val="8"/>
            <color indexed="8"/>
            <rFont val="Tahoma"/>
            <family val="2"/>
            <charset val="161"/>
          </rPr>
          <t xml:space="preserve">πρέπει να έχει τη μορφή </t>
        </r>
        <r>
          <rPr>
            <b/>
            <sz val="8"/>
            <color indexed="8"/>
            <rFont val="Tahoma"/>
            <family val="2"/>
            <charset val="161"/>
          </rPr>
          <t>α-νάγωγου</t>
        </r>
        <r>
          <rPr>
            <sz val="8"/>
            <color indexed="8"/>
            <rFont val="Tahoma"/>
            <family val="2"/>
            <charset val="161"/>
          </rPr>
          <t xml:space="preserve"> κλάσματος, π.χ. </t>
        </r>
        <r>
          <rPr>
            <b/>
            <sz val="8"/>
            <color indexed="8"/>
            <rFont val="Tahoma"/>
            <family val="2"/>
            <charset val="161"/>
          </rPr>
          <t>"2/5".</t>
        </r>
      </text>
    </comment>
    <comment ref="N795" authorId="1" shapeId="0">
      <text>
        <r>
          <rPr>
            <sz val="8"/>
            <color indexed="8"/>
            <rFont val="Tahoma"/>
            <family val="2"/>
            <charset val="161"/>
          </rPr>
          <t xml:space="preserve">
Για να εμφανιστεί η λύση του προβλήματος </t>
        </r>
        <r>
          <rPr>
            <b/>
            <sz val="8"/>
            <color indexed="8"/>
            <rFont val="Tahoma"/>
            <family val="2"/>
            <charset val="161"/>
          </rPr>
          <t>9α,</t>
        </r>
        <r>
          <rPr>
            <sz val="8"/>
            <color indexed="8"/>
            <rFont val="Tahoma"/>
            <family val="2"/>
            <charset val="161"/>
          </rPr>
          <t xml:space="preserve"> γράψε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N798.</t>
        </r>
      </text>
    </comment>
    <comment ref="C863" authorId="0" shapeId="0">
      <text>
        <r>
          <rPr>
            <sz val="8"/>
            <color indexed="8"/>
            <rFont val="Tahoma"/>
            <family val="2"/>
            <charset val="161"/>
          </rPr>
          <t xml:space="preserve">
Στα κελιά </t>
        </r>
        <r>
          <rPr>
            <b/>
            <sz val="8"/>
            <color indexed="8"/>
            <rFont val="Tahoma"/>
            <family val="2"/>
            <charset val="161"/>
          </rPr>
          <t>I863</t>
        </r>
        <r>
          <rPr>
            <sz val="8"/>
            <color indexed="8"/>
            <rFont val="Tahoma"/>
            <family val="2"/>
            <charset val="161"/>
          </rPr>
          <t xml:space="preserve"> και </t>
        </r>
        <r>
          <rPr>
            <b/>
            <sz val="8"/>
            <color indexed="8"/>
            <rFont val="Tahoma"/>
            <family val="2"/>
            <charset val="161"/>
          </rPr>
          <t>I872</t>
        </r>
        <r>
          <rPr>
            <sz val="8"/>
            <color indexed="8"/>
            <rFont val="Tahoma"/>
            <family val="2"/>
            <charset val="161"/>
          </rPr>
          <t xml:space="preserve"> η απάντηση πρέπει να εί-ναι της μορφής </t>
        </r>
        <r>
          <rPr>
            <b/>
            <sz val="8"/>
            <color indexed="8"/>
            <rFont val="Tahoma"/>
            <family val="2"/>
            <charset val="161"/>
          </rPr>
          <t>"amL", (a: ακέραιος).</t>
        </r>
      </text>
    </comment>
    <comment ref="C868" authorId="0" shapeId="0">
      <text>
        <r>
          <rPr>
            <sz val="8"/>
            <color indexed="8"/>
            <rFont val="Tahoma"/>
            <family val="2"/>
            <charset val="161"/>
          </rPr>
          <t xml:space="preserve">
Μορφή απάντησης: </t>
        </r>
        <r>
          <rPr>
            <b/>
            <sz val="8"/>
            <color indexed="8"/>
            <rFont val="Tahoma"/>
            <family val="2"/>
            <charset val="161"/>
          </rPr>
          <t>"δΜ", (δ: δεκαδικός με 2 δεκαδικά ψηφία).</t>
        </r>
      </text>
    </comment>
    <comment ref="C876" authorId="2" shapeId="0">
      <text>
        <r>
          <rPr>
            <sz val="8"/>
            <color indexed="81"/>
            <rFont val="Tahoma"/>
            <family val="2"/>
            <charset val="161"/>
          </rPr>
          <t xml:space="preserve">
Ουδέν σχόλιο...
</t>
        </r>
      </text>
    </comment>
    <comment ref="C879" authorId="0" shapeId="0">
      <text>
        <r>
          <rPr>
            <sz val="8"/>
            <color indexed="8"/>
            <rFont val="Tahoma"/>
            <family val="2"/>
            <charset val="161"/>
          </rPr>
          <t xml:space="preserve">
Η ζητούμενη σταθερά να δοθεί με μορφή δύναμης του 10, π.χ. </t>
        </r>
        <r>
          <rPr>
            <b/>
            <sz val="8"/>
            <color indexed="8"/>
            <rFont val="Tahoma"/>
            <family val="2"/>
            <charset val="161"/>
          </rPr>
          <t xml:space="preserve">"5·10^-4".
</t>
        </r>
        <r>
          <rPr>
            <sz val="8"/>
            <color indexed="8"/>
            <rFont val="Tahoma"/>
            <family val="2"/>
            <charset val="161"/>
          </rPr>
          <t xml:space="preserve">Θυμήσου ότι </t>
        </r>
        <r>
          <rPr>
            <b/>
            <sz val="8"/>
            <color indexed="8"/>
            <rFont val="Tahoma"/>
            <family val="2"/>
            <charset val="161"/>
          </rPr>
          <t>log2</t>
        </r>
        <r>
          <rPr>
            <b/>
            <sz val="8"/>
            <color indexed="8"/>
            <rFont val="Symbol"/>
            <family val="1"/>
            <charset val="2"/>
          </rPr>
          <t>@</t>
        </r>
        <r>
          <rPr>
            <b/>
            <sz val="8"/>
            <color indexed="8"/>
            <rFont val="Tahoma"/>
            <family val="2"/>
            <charset val="161"/>
          </rPr>
          <t>0,3.</t>
        </r>
      </text>
    </comment>
    <comment ref="N880" authorId="1" shapeId="0">
      <text>
        <r>
          <rPr>
            <sz val="8"/>
            <color indexed="8"/>
            <rFont val="Tahoma"/>
            <family val="2"/>
            <charset val="161"/>
          </rPr>
          <t xml:space="preserve">
Για να εμφανιστεί η λύση του προβλήματος </t>
        </r>
        <r>
          <rPr>
            <b/>
            <sz val="8"/>
            <color indexed="8"/>
            <rFont val="Tahoma"/>
            <family val="2"/>
            <charset val="161"/>
          </rPr>
          <t>9β,</t>
        </r>
        <r>
          <rPr>
            <sz val="8"/>
            <color indexed="8"/>
            <rFont val="Tahoma"/>
            <family val="2"/>
            <charset val="161"/>
          </rPr>
          <t xml:space="preserve"> γράψε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N883.</t>
        </r>
      </text>
    </comment>
    <comment ref="C922" authorId="0" shapeId="0">
      <text>
        <r>
          <rPr>
            <sz val="8"/>
            <color indexed="8"/>
            <rFont val="Tahoma"/>
            <family val="2"/>
            <charset val="161"/>
          </rPr>
          <t xml:space="preserve">
Για τον υπολογισμό του </t>
        </r>
        <r>
          <rPr>
            <b/>
            <sz val="8"/>
            <color indexed="8"/>
            <rFont val="Tahoma"/>
            <family val="2"/>
            <charset val="161"/>
          </rPr>
          <t>τελικού</t>
        </r>
        <r>
          <rPr>
            <sz val="8"/>
            <color indexed="8"/>
            <rFont val="Tahoma"/>
            <family val="2"/>
            <charset val="161"/>
          </rPr>
          <t xml:space="preserve"> </t>
        </r>
        <r>
          <rPr>
            <b/>
            <sz val="8"/>
            <color indexed="8"/>
            <rFont val="Tahoma"/>
            <family val="2"/>
            <charset val="161"/>
          </rPr>
          <t>pH</t>
        </r>
        <r>
          <rPr>
            <sz val="8"/>
            <color indexed="8"/>
            <rFont val="Tahoma"/>
            <family val="2"/>
            <charset val="161"/>
          </rPr>
          <t xml:space="preserve"> να ληφθεί </t>
        </r>
        <r>
          <rPr>
            <b/>
            <sz val="8"/>
            <color indexed="8"/>
            <rFont val="Tahoma"/>
            <family val="2"/>
            <charset val="161"/>
          </rPr>
          <t>"log0,75=–0,12".</t>
        </r>
      </text>
    </comment>
    <comment ref="C924" authorId="0" shapeId="0">
      <text>
        <r>
          <rPr>
            <sz val="8"/>
            <color indexed="8"/>
            <rFont val="Tahoma"/>
            <family val="2"/>
            <charset val="161"/>
          </rPr>
          <t xml:space="preserve">
Μορφή απάντησης:    </t>
        </r>
        <r>
          <rPr>
            <b/>
            <sz val="8"/>
            <color indexed="8"/>
            <rFont val="Tahoma"/>
            <family val="2"/>
            <charset val="161"/>
          </rPr>
          <t>"δΜ", (δ: δεκαδικός με 2 δεκαδικά ψηφία).</t>
        </r>
      </text>
    </comment>
    <comment ref="C941" authorId="0" shapeId="0">
      <text>
        <r>
          <rPr>
            <sz val="8"/>
            <color indexed="8"/>
            <rFont val="Tahoma"/>
            <family val="2"/>
            <charset val="161"/>
          </rPr>
          <t xml:space="preserve">
Σε καθένα από τα κελιά </t>
        </r>
        <r>
          <rPr>
            <b/>
            <sz val="8"/>
            <color indexed="8"/>
            <rFont val="Tahoma"/>
            <family val="2"/>
            <charset val="161"/>
          </rPr>
          <t>J941, J942</t>
        </r>
        <r>
          <rPr>
            <sz val="8"/>
            <color indexed="8"/>
            <rFont val="Tahoma"/>
            <family val="2"/>
            <charset val="161"/>
          </rPr>
          <t xml:space="preserve"> και </t>
        </r>
        <r>
          <rPr>
            <b/>
            <sz val="8"/>
            <color indexed="8"/>
            <rFont val="Tahoma"/>
            <family val="2"/>
            <charset val="161"/>
          </rPr>
          <t>J943</t>
        </r>
        <r>
          <rPr>
            <sz val="8"/>
            <color indexed="8"/>
            <rFont val="Tahoma"/>
            <family val="2"/>
            <charset val="161"/>
          </rPr>
          <t xml:space="preserve"> θα πρέπει να γραφεί </t>
        </r>
        <r>
          <rPr>
            <b/>
            <sz val="8"/>
            <color indexed="8"/>
            <rFont val="Tahoma"/>
            <family val="2"/>
            <charset val="161"/>
          </rPr>
          <t>"Σ"</t>
        </r>
        <r>
          <rPr>
            <sz val="8"/>
            <color indexed="8"/>
            <rFont val="Tahoma"/>
            <family val="2"/>
            <charset val="161"/>
          </rPr>
          <t xml:space="preserve"> ή </t>
        </r>
        <r>
          <rPr>
            <b/>
            <sz val="8"/>
            <color indexed="8"/>
            <rFont val="Tahoma"/>
            <family val="2"/>
            <charset val="161"/>
          </rPr>
          <t>"Λ"</t>
        </r>
        <r>
          <rPr>
            <sz val="8"/>
            <color indexed="8"/>
            <rFont val="Tahoma"/>
            <family val="2"/>
            <charset val="161"/>
          </rPr>
          <t xml:space="preserve"> κατά τα γνωστά.</t>
        </r>
      </text>
    </comment>
  </commentList>
</comments>
</file>

<file path=xl/sharedStrings.xml><?xml version="1.0" encoding="utf-8"?>
<sst xmlns="http://schemas.openxmlformats.org/spreadsheetml/2006/main" count="1483" uniqueCount="1209">
  <si>
    <r>
      <t xml:space="preserve">     [H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]=[OH</t>
    </r>
    <r>
      <rPr>
        <b/>
        <vertAlign val="superscript"/>
        <sz val="11"/>
        <color indexed="51"/>
        <rFont val="Arial"/>
        <family val="2"/>
      </rPr>
      <t>–</t>
    </r>
    <r>
      <rPr>
        <b/>
        <sz val="11"/>
        <color indexed="51"/>
        <rFont val="Arial"/>
        <family val="2"/>
      </rPr>
      <t>]</t>
    </r>
  </si>
  <si>
    <t>Επίδραση κοινού ιόντος;</t>
  </si>
  <si>
    <t>Ρυθμιστικό;</t>
  </si>
  <si>
    <t>5.</t>
  </si>
  <si>
    <r>
      <t xml:space="preserve">     </t>
    </r>
    <r>
      <rPr>
        <b/>
        <sz val="11"/>
        <color indexed="53"/>
        <rFont val="Arial"/>
        <family val="2"/>
        <charset val="161"/>
      </rPr>
      <t>[H</t>
    </r>
    <r>
      <rPr>
        <b/>
        <vertAlign val="subscript"/>
        <sz val="11"/>
        <color indexed="53"/>
        <rFont val="Arial"/>
        <family val="2"/>
        <charset val="161"/>
      </rPr>
      <t>3</t>
    </r>
    <r>
      <rPr>
        <b/>
        <sz val="11"/>
        <color indexed="53"/>
        <rFont val="Arial"/>
        <family val="2"/>
        <charset val="161"/>
      </rPr>
      <t>O</t>
    </r>
    <r>
      <rPr>
        <b/>
        <vertAlign val="superscript"/>
        <sz val="11"/>
        <color indexed="53"/>
        <rFont val="Arial"/>
        <family val="2"/>
        <charset val="161"/>
      </rPr>
      <t>+</t>
    </r>
    <r>
      <rPr>
        <b/>
        <sz val="11"/>
        <color indexed="53"/>
        <rFont val="Arial"/>
        <family val="2"/>
        <charset val="161"/>
      </rPr>
      <t>]&gt;10</t>
    </r>
    <r>
      <rPr>
        <b/>
        <vertAlign val="superscript"/>
        <sz val="11"/>
        <color indexed="53"/>
        <rFont val="Arial"/>
        <family val="2"/>
        <charset val="161"/>
      </rPr>
      <t>–7</t>
    </r>
    <r>
      <rPr>
        <b/>
        <sz val="11"/>
        <color indexed="53"/>
        <rFont val="Arial"/>
        <family val="2"/>
        <charset val="161"/>
      </rPr>
      <t>M,</t>
    </r>
    <r>
      <rPr>
        <b/>
        <sz val="11"/>
        <color indexed="43"/>
        <rFont val="Arial"/>
        <family val="2"/>
      </rPr>
      <t xml:space="preserve"> </t>
    </r>
    <r>
      <rPr>
        <sz val="11"/>
        <color indexed="43"/>
        <rFont val="Arial"/>
        <family val="2"/>
      </rPr>
      <t xml:space="preserve">π.χ. μπορεί να είναι </t>
    </r>
    <r>
      <rPr>
        <b/>
        <sz val="11"/>
        <color indexed="51"/>
        <rFont val="Arial"/>
        <family val="2"/>
        <charset val="161"/>
      </rPr>
      <t>[H</t>
    </r>
    <r>
      <rPr>
        <b/>
        <vertAlign val="subscript"/>
        <sz val="11"/>
        <color indexed="51"/>
        <rFont val="Arial"/>
        <family val="2"/>
        <charset val="161"/>
      </rPr>
      <t>3</t>
    </r>
    <r>
      <rPr>
        <b/>
        <sz val="11"/>
        <color indexed="51"/>
        <rFont val="Arial"/>
        <family val="2"/>
        <charset val="161"/>
      </rPr>
      <t>O</t>
    </r>
    <r>
      <rPr>
        <b/>
        <vertAlign val="superscript"/>
        <sz val="11"/>
        <color indexed="51"/>
        <rFont val="Arial"/>
        <family val="2"/>
        <charset val="161"/>
      </rPr>
      <t>+</t>
    </r>
    <r>
      <rPr>
        <b/>
        <sz val="11"/>
        <color indexed="51"/>
        <rFont val="Arial"/>
        <family val="2"/>
        <charset val="161"/>
      </rPr>
      <t>]=10</t>
    </r>
    <r>
      <rPr>
        <b/>
        <vertAlign val="superscript"/>
        <sz val="11"/>
        <color indexed="51"/>
        <rFont val="Arial"/>
        <family val="2"/>
        <charset val="161"/>
      </rPr>
      <t>–5</t>
    </r>
    <r>
      <rPr>
        <b/>
        <sz val="11"/>
        <color indexed="51"/>
        <rFont val="Arial"/>
        <family val="2"/>
        <charset val="161"/>
      </rPr>
      <t xml:space="preserve">Μ. </t>
    </r>
    <r>
      <rPr>
        <b/>
        <sz val="11"/>
        <color indexed="52"/>
        <rFont val="Arial"/>
        <family val="2"/>
        <charset val="161"/>
      </rPr>
      <t xml:space="preserve"> </t>
    </r>
  </si>
  <si>
    <t>διάλυμα HCl</t>
  </si>
  <si>
    <t>διάλυμα NaΟH</t>
  </si>
  <si>
    <r>
      <t xml:space="preserve">     [H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]&lt;[OH</t>
    </r>
    <r>
      <rPr>
        <b/>
        <vertAlign val="superscript"/>
        <sz val="11"/>
        <color indexed="51"/>
        <rFont val="Arial"/>
        <family val="2"/>
      </rPr>
      <t>–</t>
    </r>
    <r>
      <rPr>
        <b/>
        <sz val="11"/>
        <color indexed="51"/>
        <rFont val="Arial"/>
        <family val="2"/>
      </rPr>
      <t xml:space="preserve">]  </t>
    </r>
    <r>
      <rPr>
        <b/>
        <sz val="11"/>
        <color indexed="51"/>
        <rFont val="Symbol"/>
        <family val="1"/>
        <charset val="2"/>
      </rPr>
      <t xml:space="preserve">Þ  </t>
    </r>
    <r>
      <rPr>
        <b/>
        <sz val="11"/>
        <color indexed="51"/>
        <rFont val="Arial"/>
        <family val="2"/>
      </rPr>
      <t>[H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]&lt;[H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]·[OH</t>
    </r>
    <r>
      <rPr>
        <b/>
        <vertAlign val="superscript"/>
        <sz val="11"/>
        <color indexed="51"/>
        <rFont val="Arial"/>
        <family val="2"/>
      </rPr>
      <t>–</t>
    </r>
    <r>
      <rPr>
        <b/>
        <sz val="11"/>
        <color indexed="51"/>
        <rFont val="Arial"/>
        <family val="2"/>
      </rPr>
      <t xml:space="preserve">]  </t>
    </r>
    <r>
      <rPr>
        <b/>
        <sz val="11"/>
        <color indexed="51"/>
        <rFont val="Symbol"/>
        <family val="1"/>
        <charset val="2"/>
      </rPr>
      <t>Þ</t>
    </r>
    <r>
      <rPr>
        <b/>
        <sz val="11"/>
        <color indexed="51"/>
        <rFont val="Arial"/>
        <family val="2"/>
      </rPr>
      <t xml:space="preserve">  [H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t>
    </r>
    <r>
      <rPr>
        <b/>
        <vertAlign val="superscript"/>
        <sz val="11"/>
        <color indexed="51"/>
        <rFont val="Arial"/>
        <family val="2"/>
      </rPr>
      <t>2</t>
    </r>
    <r>
      <rPr>
        <b/>
        <sz val="11"/>
        <color indexed="51"/>
        <rFont val="Arial"/>
        <family val="2"/>
      </rPr>
      <t>&lt;10</t>
    </r>
    <r>
      <rPr>
        <b/>
        <vertAlign val="superscript"/>
        <sz val="11"/>
        <color indexed="51"/>
        <rFont val="Arial"/>
        <family val="2"/>
      </rPr>
      <t>–14</t>
    </r>
    <r>
      <rPr>
        <b/>
        <sz val="11"/>
        <color indexed="51"/>
        <rFont val="Arial"/>
        <family val="2"/>
      </rPr>
      <t xml:space="preserve">  </t>
    </r>
  </si>
  <si>
    <r>
      <t>V</t>
    </r>
    <r>
      <rPr>
        <b/>
        <vertAlign val="subscript"/>
        <sz val="11"/>
        <color indexed="43"/>
        <rFont val="Arial"/>
        <family val="2"/>
      </rPr>
      <t>οξ. δ/τος</t>
    </r>
    <r>
      <rPr>
        <b/>
        <sz val="11"/>
        <color indexed="43"/>
        <rFont val="Arial"/>
        <family val="2"/>
      </rPr>
      <t>=40mL
pH</t>
    </r>
    <r>
      <rPr>
        <b/>
        <vertAlign val="subscript"/>
        <sz val="11"/>
        <color indexed="43"/>
        <rFont val="Arial"/>
        <family val="2"/>
      </rPr>
      <t>1</t>
    </r>
    <r>
      <rPr>
        <b/>
        <sz val="11"/>
        <color indexed="43"/>
        <rFont val="Arial"/>
        <family val="2"/>
      </rPr>
      <t>=1</t>
    </r>
  </si>
  <si>
    <r>
      <t>V</t>
    </r>
    <r>
      <rPr>
        <b/>
        <vertAlign val="subscript"/>
        <sz val="11"/>
        <color indexed="43"/>
        <rFont val="Arial"/>
        <family val="2"/>
      </rPr>
      <t>βασ. δ/τος</t>
    </r>
    <r>
      <rPr>
        <b/>
        <sz val="11"/>
        <color indexed="43"/>
        <rFont val="Arial"/>
        <family val="2"/>
      </rPr>
      <t>=;mL
pH</t>
    </r>
    <r>
      <rPr>
        <b/>
        <vertAlign val="subscript"/>
        <sz val="11"/>
        <color indexed="43"/>
        <rFont val="Arial"/>
        <family val="2"/>
      </rPr>
      <t>2</t>
    </r>
    <r>
      <rPr>
        <b/>
        <sz val="11"/>
        <color indexed="43"/>
        <rFont val="Arial"/>
        <family val="2"/>
      </rPr>
      <t>=12,6</t>
    </r>
  </si>
  <si>
    <r>
      <t xml:space="preserve">     </t>
    </r>
    <r>
      <rPr>
        <b/>
        <sz val="11"/>
        <color indexed="53"/>
        <rFont val="Arial"/>
        <family val="2"/>
        <charset val="161"/>
      </rPr>
      <t>[H</t>
    </r>
    <r>
      <rPr>
        <b/>
        <vertAlign val="subscript"/>
        <sz val="11"/>
        <color indexed="53"/>
        <rFont val="Arial"/>
        <family val="2"/>
        <charset val="161"/>
      </rPr>
      <t>3</t>
    </r>
    <r>
      <rPr>
        <b/>
        <sz val="11"/>
        <color indexed="53"/>
        <rFont val="Arial"/>
        <family val="2"/>
        <charset val="161"/>
      </rPr>
      <t>O</t>
    </r>
    <r>
      <rPr>
        <b/>
        <vertAlign val="superscript"/>
        <sz val="11"/>
        <color indexed="53"/>
        <rFont val="Arial"/>
        <family val="2"/>
        <charset val="161"/>
      </rPr>
      <t>+</t>
    </r>
    <r>
      <rPr>
        <b/>
        <sz val="11"/>
        <color indexed="53"/>
        <rFont val="Arial"/>
        <family val="2"/>
        <charset val="161"/>
      </rPr>
      <t>]&lt;10</t>
    </r>
    <r>
      <rPr>
        <b/>
        <vertAlign val="superscript"/>
        <sz val="11"/>
        <color indexed="53"/>
        <rFont val="Arial"/>
        <family val="2"/>
        <charset val="161"/>
      </rPr>
      <t>–7</t>
    </r>
    <r>
      <rPr>
        <b/>
        <sz val="11"/>
        <color indexed="53"/>
        <rFont val="Arial"/>
        <family val="2"/>
        <charset val="161"/>
      </rPr>
      <t>M,</t>
    </r>
    <r>
      <rPr>
        <b/>
        <sz val="11"/>
        <color indexed="43"/>
        <rFont val="Arial"/>
        <family val="2"/>
      </rPr>
      <t xml:space="preserve"> </t>
    </r>
    <r>
      <rPr>
        <sz val="11"/>
        <color indexed="43"/>
        <rFont val="Arial"/>
        <family val="2"/>
      </rPr>
      <t xml:space="preserve">π.χ. μπορεί να είναι </t>
    </r>
    <r>
      <rPr>
        <b/>
        <sz val="11"/>
        <color indexed="51"/>
        <rFont val="Arial"/>
        <family val="2"/>
        <charset val="161"/>
      </rPr>
      <t>[H</t>
    </r>
    <r>
      <rPr>
        <b/>
        <vertAlign val="subscript"/>
        <sz val="11"/>
        <color indexed="51"/>
        <rFont val="Arial"/>
        <family val="2"/>
        <charset val="161"/>
      </rPr>
      <t>3</t>
    </r>
    <r>
      <rPr>
        <b/>
        <sz val="11"/>
        <color indexed="51"/>
        <rFont val="Arial"/>
        <family val="2"/>
        <charset val="161"/>
      </rPr>
      <t>O</t>
    </r>
    <r>
      <rPr>
        <b/>
        <vertAlign val="superscript"/>
        <sz val="11"/>
        <color indexed="51"/>
        <rFont val="Arial"/>
        <family val="2"/>
        <charset val="161"/>
      </rPr>
      <t>+</t>
    </r>
    <r>
      <rPr>
        <b/>
        <sz val="11"/>
        <color indexed="51"/>
        <rFont val="Arial"/>
        <family val="2"/>
        <charset val="161"/>
      </rPr>
      <t>]=10</t>
    </r>
    <r>
      <rPr>
        <b/>
        <vertAlign val="superscript"/>
        <sz val="11"/>
        <color indexed="51"/>
        <rFont val="Arial"/>
        <family val="2"/>
        <charset val="161"/>
      </rPr>
      <t>–9</t>
    </r>
    <r>
      <rPr>
        <b/>
        <sz val="11"/>
        <color indexed="51"/>
        <rFont val="Arial"/>
        <family val="2"/>
        <charset val="161"/>
      </rPr>
      <t xml:space="preserve">Μ. </t>
    </r>
    <r>
      <rPr>
        <b/>
        <sz val="11"/>
        <color indexed="43"/>
        <rFont val="Arial"/>
        <family val="2"/>
      </rPr>
      <t xml:space="preserve"> </t>
    </r>
  </si>
  <si>
    <r>
      <t>πλήρης</t>
    </r>
    <r>
      <rPr>
        <sz val="10"/>
        <color indexed="43"/>
        <rFont val="Arial"/>
        <family val="2"/>
      </rPr>
      <t xml:space="preserve"> </t>
    </r>
    <r>
      <rPr>
        <sz val="10"/>
        <color indexed="51"/>
        <rFont val="Arial"/>
        <family val="2"/>
        <charset val="161"/>
      </rPr>
      <t>εξουδετέρωση</t>
    </r>
  </si>
  <si>
    <t>τελικό διάλυμα</t>
  </si>
  <si>
    <r>
      <t>pH</t>
    </r>
    <r>
      <rPr>
        <b/>
        <vertAlign val="subscript"/>
        <sz val="12"/>
        <color indexed="43"/>
        <rFont val="Arial"/>
        <family val="2"/>
      </rPr>
      <t>τελ.</t>
    </r>
    <r>
      <rPr>
        <b/>
        <sz val="12"/>
        <color indexed="43"/>
        <rFont val="Arial"/>
        <family val="2"/>
      </rPr>
      <t>=;</t>
    </r>
  </si>
  <si>
    <r>
      <t xml:space="preserve">     pH=–log[H</t>
    </r>
    <r>
      <rPr>
        <b/>
        <vertAlign val="subscript"/>
        <sz val="11"/>
        <color indexed="52"/>
        <rFont val="Arial"/>
        <family val="2"/>
      </rPr>
      <t>3</t>
    </r>
    <r>
      <rPr>
        <b/>
        <sz val="11"/>
        <color indexed="52"/>
        <rFont val="Arial"/>
        <family val="2"/>
      </rPr>
      <t>O</t>
    </r>
    <r>
      <rPr>
        <b/>
        <vertAlign val="superscript"/>
        <sz val="11"/>
        <color indexed="52"/>
        <rFont val="Arial"/>
        <family val="2"/>
      </rPr>
      <t>+</t>
    </r>
    <r>
      <rPr>
        <b/>
        <sz val="11"/>
        <color indexed="52"/>
        <rFont val="Arial"/>
        <family val="2"/>
      </rPr>
      <t>]=–log10</t>
    </r>
    <r>
      <rPr>
        <b/>
        <vertAlign val="superscript"/>
        <sz val="11"/>
        <color indexed="52"/>
        <rFont val="Arial"/>
        <family val="2"/>
      </rPr>
      <t>–4</t>
    </r>
    <r>
      <rPr>
        <b/>
        <sz val="11"/>
        <color indexed="52"/>
        <rFont val="Arial"/>
        <family val="2"/>
      </rPr>
      <t>=4</t>
    </r>
  </si>
  <si>
    <t>διάλυμα NaoH</t>
  </si>
  <si>
    <r>
      <t>V</t>
    </r>
    <r>
      <rPr>
        <b/>
        <vertAlign val="subscript"/>
        <sz val="11"/>
        <color indexed="43"/>
        <rFont val="Arial"/>
        <family val="2"/>
      </rPr>
      <t>οξ. δ/τος</t>
    </r>
    <r>
      <rPr>
        <b/>
        <sz val="11"/>
        <color indexed="43"/>
        <rFont val="Arial"/>
        <family val="2"/>
      </rPr>
      <t>=50mL
pH</t>
    </r>
    <r>
      <rPr>
        <b/>
        <vertAlign val="subscript"/>
        <sz val="11"/>
        <color indexed="43"/>
        <rFont val="Arial"/>
        <family val="2"/>
      </rPr>
      <t>1</t>
    </r>
    <r>
      <rPr>
        <b/>
        <sz val="11"/>
        <color indexed="43"/>
        <rFont val="Arial"/>
        <family val="2"/>
      </rPr>
      <t>=1</t>
    </r>
  </si>
  <si>
    <r>
      <t>V</t>
    </r>
    <r>
      <rPr>
        <b/>
        <vertAlign val="subscript"/>
        <sz val="11"/>
        <color indexed="43"/>
        <rFont val="Arial"/>
        <family val="2"/>
      </rPr>
      <t>βασ. δ/τος</t>
    </r>
    <r>
      <rPr>
        <b/>
        <sz val="11"/>
        <color indexed="43"/>
        <rFont val="Arial"/>
        <family val="2"/>
      </rPr>
      <t>=40mL
pH</t>
    </r>
    <r>
      <rPr>
        <b/>
        <vertAlign val="subscript"/>
        <sz val="11"/>
        <color indexed="43"/>
        <rFont val="Arial"/>
        <family val="2"/>
      </rPr>
      <t>2</t>
    </r>
    <r>
      <rPr>
        <b/>
        <sz val="11"/>
        <color indexed="43"/>
        <rFont val="Arial"/>
        <family val="2"/>
      </rPr>
      <t>=12,9</t>
    </r>
  </si>
  <si>
    <t>εξουδετέρωση</t>
  </si>
  <si>
    <r>
      <t>V</t>
    </r>
    <r>
      <rPr>
        <b/>
        <vertAlign val="subscript"/>
        <sz val="11"/>
        <color indexed="43"/>
        <rFont val="Arial"/>
        <family val="2"/>
      </rPr>
      <t>1</t>
    </r>
    <r>
      <rPr>
        <b/>
        <sz val="11"/>
        <color indexed="43"/>
        <rFont val="Arial"/>
        <family val="2"/>
      </rPr>
      <t xml:space="preserve">
C</t>
    </r>
    <r>
      <rPr>
        <b/>
        <vertAlign val="subscript"/>
        <sz val="11"/>
        <color indexed="43"/>
        <rFont val="Arial"/>
        <family val="2"/>
      </rPr>
      <t>1</t>
    </r>
    <r>
      <rPr>
        <b/>
        <sz val="11"/>
        <color indexed="43"/>
        <rFont val="Arial"/>
        <family val="2"/>
      </rPr>
      <t>=;
pH</t>
    </r>
    <r>
      <rPr>
        <b/>
        <vertAlign val="subscript"/>
        <sz val="11"/>
        <color indexed="43"/>
        <rFont val="Arial"/>
        <family val="2"/>
      </rPr>
      <t>1</t>
    </r>
    <r>
      <rPr>
        <b/>
        <sz val="11"/>
        <color indexed="43"/>
        <rFont val="Arial"/>
        <family val="2"/>
      </rPr>
      <t>=;</t>
    </r>
  </si>
  <si>
    <r>
      <t>V</t>
    </r>
    <r>
      <rPr>
        <b/>
        <vertAlign val="subscript"/>
        <sz val="11"/>
        <color indexed="43"/>
        <rFont val="Arial"/>
        <family val="2"/>
      </rPr>
      <t>2</t>
    </r>
    <r>
      <rPr>
        <b/>
        <sz val="11"/>
        <color indexed="43"/>
        <rFont val="Arial"/>
        <family val="2"/>
      </rPr>
      <t>=V</t>
    </r>
    <r>
      <rPr>
        <b/>
        <vertAlign val="subscript"/>
        <sz val="11"/>
        <color indexed="43"/>
        <rFont val="Arial"/>
        <family val="2"/>
      </rPr>
      <t xml:space="preserve">1
</t>
    </r>
    <r>
      <rPr>
        <b/>
        <sz val="11"/>
        <color indexed="43"/>
        <rFont val="Arial"/>
        <family val="2"/>
      </rPr>
      <t>C</t>
    </r>
    <r>
      <rPr>
        <b/>
        <vertAlign val="subscript"/>
        <sz val="11"/>
        <color indexed="43"/>
        <rFont val="Arial"/>
        <family val="2"/>
      </rPr>
      <t>2</t>
    </r>
    <r>
      <rPr>
        <b/>
        <sz val="11"/>
        <color indexed="43"/>
        <rFont val="Arial"/>
        <family val="2"/>
      </rPr>
      <t>=2C</t>
    </r>
    <r>
      <rPr>
        <b/>
        <vertAlign val="subscript"/>
        <sz val="11"/>
        <color indexed="43"/>
        <rFont val="Arial"/>
        <family val="2"/>
      </rPr>
      <t>1</t>
    </r>
    <r>
      <rPr>
        <b/>
        <sz val="11"/>
        <color indexed="43"/>
        <rFont val="Arial"/>
        <family val="2"/>
      </rPr>
      <t xml:space="preserve">
pH</t>
    </r>
    <r>
      <rPr>
        <b/>
        <vertAlign val="subscript"/>
        <sz val="11"/>
        <color indexed="43"/>
        <rFont val="Arial"/>
        <family val="2"/>
      </rPr>
      <t>2</t>
    </r>
    <r>
      <rPr>
        <b/>
        <sz val="11"/>
        <color indexed="43"/>
        <rFont val="Arial"/>
        <family val="2"/>
      </rPr>
      <t>=;</t>
    </r>
  </si>
  <si>
    <r>
      <t>pH</t>
    </r>
    <r>
      <rPr>
        <b/>
        <vertAlign val="subscript"/>
        <sz val="12"/>
        <color indexed="43"/>
        <rFont val="Arial"/>
        <family val="2"/>
      </rPr>
      <t>τελ.</t>
    </r>
    <r>
      <rPr>
        <b/>
        <sz val="12"/>
        <color indexed="43"/>
        <rFont val="Arial"/>
        <family val="2"/>
      </rPr>
      <t>=13</t>
    </r>
  </si>
  <si>
    <t>6.</t>
  </si>
  <si>
    <t>α/α</t>
  </si>
  <si>
    <r>
      <t>σταθ. ιοντ.</t>
    </r>
    <r>
      <rPr>
        <sz val="10"/>
        <color indexed="43"/>
        <rFont val="Arial"/>
        <family val="2"/>
      </rPr>
      <t xml:space="preserve">
</t>
    </r>
    <r>
      <rPr>
        <b/>
        <sz val="10"/>
        <color indexed="43"/>
        <rFont val="Arial"/>
        <family val="2"/>
      </rPr>
      <t>K</t>
    </r>
    <r>
      <rPr>
        <b/>
        <vertAlign val="subscript"/>
        <sz val="10"/>
        <color indexed="43"/>
        <rFont val="Arial"/>
        <family val="2"/>
      </rPr>
      <t>a</t>
    </r>
  </si>
  <si>
    <r>
      <t xml:space="preserve">συγκέντρ. </t>
    </r>
    <r>
      <rPr>
        <b/>
        <sz val="10"/>
        <color indexed="43"/>
        <rFont val="Arial"/>
        <family val="2"/>
      </rPr>
      <t>C(M)</t>
    </r>
  </si>
  <si>
    <r>
      <t>βαθμ. ιοντ.</t>
    </r>
    <r>
      <rPr>
        <sz val="10"/>
        <color indexed="43"/>
        <rFont val="Arial"/>
        <family val="2"/>
      </rPr>
      <t xml:space="preserve">
</t>
    </r>
    <r>
      <rPr>
        <b/>
        <sz val="10"/>
        <color indexed="43"/>
        <rFont val="Arial"/>
        <family val="2"/>
      </rPr>
      <t>a</t>
    </r>
  </si>
  <si>
    <r>
      <t>pH</t>
    </r>
    <r>
      <rPr>
        <sz val="10"/>
        <color indexed="43"/>
        <rFont val="Arial"/>
        <family val="2"/>
      </rPr>
      <t xml:space="preserve">
δ/τος</t>
    </r>
    <r>
      <rPr>
        <sz val="9"/>
        <color indexed="43"/>
        <rFont val="Arial"/>
        <family val="2"/>
      </rPr>
      <t xml:space="preserve"> </t>
    </r>
  </si>
  <si>
    <r>
      <t>1ο</t>
    </r>
    <r>
      <rPr>
        <sz val="8"/>
        <color indexed="43"/>
        <rFont val="Arial"/>
        <family val="2"/>
      </rPr>
      <t xml:space="preserve"> διάλυμα </t>
    </r>
  </si>
  <si>
    <t>0,001</t>
  </si>
  <si>
    <r>
      <t>2ο</t>
    </r>
    <r>
      <rPr>
        <sz val="8"/>
        <color indexed="43"/>
        <rFont val="Arial"/>
        <family val="2"/>
      </rPr>
      <t xml:space="preserve"> διάλυμα </t>
    </r>
  </si>
  <si>
    <t>0,02</t>
  </si>
  <si>
    <r>
      <t>3ο</t>
    </r>
    <r>
      <rPr>
        <sz val="8"/>
        <color indexed="43"/>
        <rFont val="Arial"/>
        <family val="2"/>
      </rPr>
      <t xml:space="preserve"> διάλυμα </t>
    </r>
  </si>
  <si>
    <r>
      <t>4ο</t>
    </r>
    <r>
      <rPr>
        <sz val="8"/>
        <color indexed="43"/>
        <rFont val="Arial"/>
        <family val="2"/>
      </rPr>
      <t xml:space="preserve"> διάλυμα </t>
    </r>
  </si>
  <si>
    <t>4,3</t>
  </si>
  <si>
    <r>
      <t>κοινή</t>
    </r>
    <r>
      <rPr>
        <sz val="10"/>
        <color indexed="43"/>
        <rFont val="Arial"/>
        <family val="2"/>
      </rPr>
      <t xml:space="preserve"> θερμοκρασία </t>
    </r>
    <r>
      <rPr>
        <b/>
        <sz val="10"/>
        <color indexed="43"/>
        <rFont val="Arial"/>
        <family val="2"/>
      </rPr>
      <t>θ°C</t>
    </r>
    <r>
      <rPr>
        <sz val="10"/>
        <color indexed="43"/>
        <rFont val="Arial"/>
        <family val="2"/>
      </rPr>
      <t xml:space="preserve">
(παραμένει </t>
    </r>
    <r>
      <rPr>
        <b/>
        <sz val="10"/>
        <color indexed="43"/>
        <rFont val="Arial"/>
        <family val="2"/>
      </rPr>
      <t>σταθερή</t>
    </r>
    <r>
      <rPr>
        <sz val="10"/>
        <color indexed="43"/>
        <rFont val="Arial"/>
        <family val="2"/>
      </rPr>
      <t xml:space="preserve"> κατά την αραίωση)</t>
    </r>
  </si>
  <si>
    <t>HA</t>
  </si>
  <si>
    <t>HB</t>
  </si>
  <si>
    <r>
      <t>K</t>
    </r>
    <r>
      <rPr>
        <b/>
        <vertAlign val="subscript"/>
        <sz val="10"/>
        <color indexed="43"/>
        <rFont val="Arial"/>
        <family val="2"/>
      </rPr>
      <t>a</t>
    </r>
  </si>
  <si>
    <t>–—</t>
  </si>
  <si>
    <r>
      <t>C</t>
    </r>
    <r>
      <rPr>
        <b/>
        <vertAlign val="subscript"/>
        <sz val="10"/>
        <color indexed="43"/>
        <rFont val="Arial"/>
        <family val="2"/>
      </rPr>
      <t>αρχ.</t>
    </r>
    <r>
      <rPr>
        <b/>
        <sz val="10"/>
        <color indexed="43"/>
        <rFont val="Arial"/>
        <family val="2"/>
      </rPr>
      <t>(Μ)</t>
    </r>
  </si>
  <si>
    <r>
      <t>a</t>
    </r>
    <r>
      <rPr>
        <b/>
        <vertAlign val="subscript"/>
        <sz val="10"/>
        <color indexed="43"/>
        <rFont val="Arial"/>
        <family val="2"/>
      </rPr>
      <t>αρχ.</t>
    </r>
  </si>
  <si>
    <r>
      <t>[H</t>
    </r>
    <r>
      <rPr>
        <b/>
        <vertAlign val="subscript"/>
        <sz val="10"/>
        <color indexed="43"/>
        <rFont val="Arial"/>
        <family val="2"/>
      </rPr>
      <t>3</t>
    </r>
    <r>
      <rPr>
        <b/>
        <sz val="10"/>
        <color indexed="43"/>
        <rFont val="Arial"/>
        <family val="2"/>
      </rPr>
      <t>O</t>
    </r>
    <r>
      <rPr>
        <b/>
        <vertAlign val="superscript"/>
        <sz val="10"/>
        <color indexed="43"/>
        <rFont val="Arial"/>
        <family val="2"/>
      </rPr>
      <t>+</t>
    </r>
    <r>
      <rPr>
        <b/>
        <sz val="10"/>
        <color indexed="43"/>
        <rFont val="Arial"/>
        <family val="2"/>
      </rPr>
      <t>]</t>
    </r>
    <r>
      <rPr>
        <b/>
        <vertAlign val="subscript"/>
        <sz val="10"/>
        <color indexed="43"/>
        <rFont val="Arial"/>
        <family val="2"/>
      </rPr>
      <t>αρχ.</t>
    </r>
  </si>
  <si>
    <r>
      <t>pH</t>
    </r>
    <r>
      <rPr>
        <b/>
        <vertAlign val="subscript"/>
        <sz val="10"/>
        <color indexed="43"/>
        <rFont val="Arial"/>
        <family val="2"/>
      </rPr>
      <t>αρχ.</t>
    </r>
  </si>
  <si>
    <r>
      <t xml:space="preserve">αραίωση σε </t>
    </r>
    <r>
      <rPr>
        <b/>
        <sz val="10"/>
        <color indexed="8"/>
        <rFont val="Arial"/>
        <family val="2"/>
      </rPr>
      <t>τετραπλάσιο</t>
    </r>
    <r>
      <rPr>
        <sz val="10"/>
        <color indexed="8"/>
        <rFont val="Arial"/>
        <family val="2"/>
      </rPr>
      <t xml:space="preserve"> τελικό όγκο </t>
    </r>
    <r>
      <rPr>
        <b/>
        <sz val="10"/>
        <color indexed="8"/>
        <rFont val="Arial"/>
        <family val="2"/>
      </rPr>
      <t>(V</t>
    </r>
    <r>
      <rPr>
        <b/>
        <vertAlign val="subscript"/>
        <sz val="10"/>
        <color indexed="8"/>
        <rFont val="Arial"/>
        <family val="2"/>
      </rPr>
      <t>τελ.</t>
    </r>
    <r>
      <rPr>
        <b/>
        <sz val="10"/>
        <color indexed="8"/>
        <rFont val="Arial"/>
        <family val="2"/>
      </rPr>
      <t>=4·V</t>
    </r>
    <r>
      <rPr>
        <b/>
        <vertAlign val="subscript"/>
        <sz val="10"/>
        <color indexed="8"/>
        <rFont val="Arial"/>
        <family val="2"/>
      </rPr>
      <t>αρχ.</t>
    </r>
    <r>
      <rPr>
        <b/>
        <sz val="10"/>
        <color indexed="8"/>
        <rFont val="Arial"/>
        <family val="2"/>
      </rPr>
      <t>)</t>
    </r>
  </si>
  <si>
    <r>
      <t>C</t>
    </r>
    <r>
      <rPr>
        <b/>
        <vertAlign val="subscript"/>
        <sz val="10"/>
        <color indexed="43"/>
        <rFont val="Arial"/>
        <family val="2"/>
      </rPr>
      <t>τελ.</t>
    </r>
    <r>
      <rPr>
        <b/>
        <sz val="10"/>
        <color indexed="43"/>
        <rFont val="Arial"/>
        <family val="2"/>
      </rPr>
      <t>(Μ)</t>
    </r>
  </si>
  <si>
    <r>
      <t>a</t>
    </r>
    <r>
      <rPr>
        <b/>
        <vertAlign val="subscript"/>
        <sz val="10"/>
        <color indexed="43"/>
        <rFont val="Arial"/>
        <family val="2"/>
      </rPr>
      <t>τελ.</t>
    </r>
  </si>
  <si>
    <r>
      <t>[H</t>
    </r>
    <r>
      <rPr>
        <b/>
        <vertAlign val="subscript"/>
        <sz val="10"/>
        <color indexed="43"/>
        <rFont val="Arial"/>
        <family val="2"/>
      </rPr>
      <t>3</t>
    </r>
    <r>
      <rPr>
        <b/>
        <sz val="10"/>
        <color indexed="43"/>
        <rFont val="Arial"/>
        <family val="2"/>
      </rPr>
      <t>O</t>
    </r>
    <r>
      <rPr>
        <b/>
        <vertAlign val="superscript"/>
        <sz val="10"/>
        <color indexed="43"/>
        <rFont val="Arial"/>
        <family val="2"/>
      </rPr>
      <t>+</t>
    </r>
    <r>
      <rPr>
        <b/>
        <sz val="10"/>
        <color indexed="43"/>
        <rFont val="Arial"/>
        <family val="2"/>
      </rPr>
      <t>]</t>
    </r>
    <r>
      <rPr>
        <b/>
        <vertAlign val="subscript"/>
        <sz val="10"/>
        <color indexed="43"/>
        <rFont val="Arial"/>
        <family val="2"/>
      </rPr>
      <t>τελ.</t>
    </r>
  </si>
  <si>
    <r>
      <t>pH</t>
    </r>
    <r>
      <rPr>
        <b/>
        <vertAlign val="subscript"/>
        <sz val="10"/>
        <color indexed="43"/>
        <rFont val="Arial"/>
        <family val="2"/>
      </rPr>
      <t>τελ.</t>
    </r>
  </si>
  <si>
    <r>
      <t>αρχ. διάλυμα NH</t>
    </r>
    <r>
      <rPr>
        <vertAlign val="subscript"/>
        <sz val="10"/>
        <color indexed="43"/>
        <rFont val="Arial"/>
        <family val="2"/>
      </rPr>
      <t>3</t>
    </r>
  </si>
  <si>
    <r>
      <t>τελ. διάλυμα NH</t>
    </r>
    <r>
      <rPr>
        <vertAlign val="subscript"/>
        <sz val="10"/>
        <color indexed="43"/>
        <rFont val="Arial"/>
        <family val="2"/>
      </rPr>
      <t>3</t>
    </r>
  </si>
  <si>
    <r>
      <t>V</t>
    </r>
    <r>
      <rPr>
        <b/>
        <vertAlign val="subscript"/>
        <sz val="10"/>
        <color indexed="43"/>
        <rFont val="Arial"/>
        <family val="2"/>
      </rPr>
      <t>αρχ. δ/τος</t>
    </r>
    <r>
      <rPr>
        <b/>
        <sz val="10"/>
        <color indexed="43"/>
        <rFont val="Arial"/>
        <family val="2"/>
      </rPr>
      <t>=80mL
pH</t>
    </r>
    <r>
      <rPr>
        <b/>
        <vertAlign val="subscript"/>
        <sz val="10"/>
        <color indexed="43"/>
        <rFont val="Arial"/>
        <family val="2"/>
      </rPr>
      <t>αρχ.</t>
    </r>
    <r>
      <rPr>
        <b/>
        <sz val="10"/>
        <color indexed="43"/>
        <rFont val="Arial"/>
        <family val="2"/>
      </rPr>
      <t>=11,3</t>
    </r>
  </si>
  <si>
    <r>
      <t>+;mL Η</t>
    </r>
    <r>
      <rPr>
        <vertAlign val="subscript"/>
        <sz val="9"/>
        <color indexed="43"/>
        <rFont val="Arial"/>
        <family val="2"/>
      </rPr>
      <t>2</t>
    </r>
    <r>
      <rPr>
        <sz val="9"/>
        <color indexed="43"/>
        <rFont val="Arial"/>
        <family val="2"/>
      </rPr>
      <t>O</t>
    </r>
  </si>
  <si>
    <r>
      <t>pH</t>
    </r>
    <r>
      <rPr>
        <b/>
        <vertAlign val="subscript"/>
        <sz val="10"/>
        <color indexed="43"/>
        <rFont val="Arial"/>
        <family val="2"/>
      </rPr>
      <t>τελ.</t>
    </r>
    <r>
      <rPr>
        <b/>
        <sz val="10"/>
        <color indexed="43"/>
        <rFont val="Arial"/>
        <family val="2"/>
      </rPr>
      <t>=;</t>
    </r>
  </si>
  <si>
    <t>διάλυμα του άλατος NaA</t>
  </si>
  <si>
    <r>
      <t xml:space="preserve">Να εμφανιστεί η λύση του προβλήματος </t>
    </r>
    <r>
      <rPr>
        <b/>
        <sz val="10"/>
        <color indexed="52"/>
        <rFont val="Arial"/>
        <family val="2"/>
        <charset val="161"/>
      </rPr>
      <t>9β;</t>
    </r>
  </si>
  <si>
    <t>Όνομα
 δείκτη</t>
  </si>
  <si>
    <t>pK
δείκτη</t>
  </si>
  <si>
    <t>χρώμα δείκτη
περιοχή κλίμακας pH</t>
  </si>
  <si>
    <t>κυανό
βρωμοφαινόλης</t>
  </si>
  <si>
    <t>3 - 4,6</t>
  </si>
  <si>
    <t>ερυθρό
μεθυλίου</t>
  </si>
  <si>
    <t>4,2 - 6,2</t>
  </si>
  <si>
    <t>φαινολοφθαλεΐνη</t>
  </si>
  <si>
    <t>άχρωμο</t>
  </si>
  <si>
    <t>8 - 9,8</t>
  </si>
  <si>
    <t>κυανό βρωμοφ/λης</t>
  </si>
  <si>
    <t>ερυθρό μεθυλίου</t>
  </si>
  <si>
    <t>φαινολοφθ/νη</t>
  </si>
  <si>
    <t>ΣΥΝΟΛΟ:</t>
  </si>
  <si>
    <t>ΠΟΣΟΣΤΟ:</t>
  </si>
  <si>
    <r>
      <t xml:space="preserve">Καλή επιτυχία στις εξετάσεις  </t>
    </r>
    <r>
      <rPr>
        <b/>
        <sz val="18"/>
        <color indexed="43"/>
        <rFont val="Wingdings"/>
        <charset val="2"/>
      </rPr>
      <t>J</t>
    </r>
  </si>
  <si>
    <t>Τουκμενίδης Μηνάς - 3ο ΓΕ.Λ. Αμπελοκήπων, Θεσσαλονίκη</t>
  </si>
  <si>
    <t>n=0,036mol NaA
V=180mL διαλύματος 
pH=;</t>
  </si>
  <si>
    <t>διάλυμα HB</t>
  </si>
  <si>
    <r>
      <t>V</t>
    </r>
    <r>
      <rPr>
        <b/>
        <vertAlign val="subscript"/>
        <sz val="11"/>
        <color indexed="43"/>
        <rFont val="Arial"/>
        <family val="2"/>
      </rPr>
      <t>1</t>
    </r>
    <r>
      <rPr>
        <b/>
        <sz val="11"/>
        <color indexed="43"/>
        <rFont val="Arial"/>
        <family val="2"/>
      </rPr>
      <t>=200mL
C</t>
    </r>
    <r>
      <rPr>
        <b/>
        <vertAlign val="subscript"/>
        <sz val="11"/>
        <color indexed="43"/>
        <rFont val="Arial"/>
        <family val="2"/>
      </rPr>
      <t>1</t>
    </r>
    <r>
      <rPr>
        <b/>
        <sz val="11"/>
        <color indexed="43"/>
        <rFont val="Arial"/>
        <family val="2"/>
      </rPr>
      <t>=0,03Μ</t>
    </r>
  </si>
  <si>
    <r>
      <t>V</t>
    </r>
    <r>
      <rPr>
        <b/>
        <vertAlign val="subscript"/>
        <sz val="11"/>
        <color indexed="43"/>
        <rFont val="Arial"/>
        <family val="2"/>
      </rPr>
      <t>2</t>
    </r>
    <r>
      <rPr>
        <b/>
        <sz val="11"/>
        <color indexed="43"/>
        <rFont val="Arial"/>
        <family val="2"/>
      </rPr>
      <t>=100mL
C</t>
    </r>
    <r>
      <rPr>
        <b/>
        <vertAlign val="subscript"/>
        <sz val="11"/>
        <color indexed="43"/>
        <rFont val="Arial"/>
        <family val="2"/>
      </rPr>
      <t>2</t>
    </r>
    <r>
      <rPr>
        <b/>
        <sz val="11"/>
        <color indexed="43"/>
        <rFont val="Arial"/>
        <family val="2"/>
      </rPr>
      <t>=0,06M</t>
    </r>
  </si>
  <si>
    <t>pH=;</t>
  </si>
  <si>
    <t>Επιστροφή…</t>
  </si>
  <si>
    <t>… στην αρχή της σελίδας.</t>
  </si>
  <si>
    <t>πλήρης</t>
  </si>
  <si>
    <t>μερική</t>
  </si>
  <si>
    <r>
      <t>διάλυμα του οξέος Η</t>
    </r>
    <r>
      <rPr>
        <vertAlign val="subscript"/>
        <sz val="10"/>
        <color indexed="43"/>
        <rFont val="Arial"/>
        <family val="2"/>
      </rPr>
      <t>2</t>
    </r>
    <r>
      <rPr>
        <sz val="10"/>
        <color indexed="43"/>
        <rFont val="Arial"/>
        <family val="2"/>
      </rPr>
      <t>Α</t>
    </r>
  </si>
  <si>
    <t>C=0,18M
pH=;</t>
  </si>
  <si>
    <r>
      <t>1η</t>
    </r>
    <r>
      <rPr>
        <sz val="10"/>
        <color indexed="43"/>
        <rFont val="Arial"/>
        <family val="2"/>
        <charset val="161"/>
      </rPr>
      <t xml:space="preserve"> βαθμίδα ιοντισμού του </t>
    </r>
    <r>
      <rPr>
        <b/>
        <sz val="10"/>
        <color indexed="43"/>
        <rFont val="Arial"/>
        <family val="2"/>
      </rPr>
      <t>Η</t>
    </r>
    <r>
      <rPr>
        <b/>
        <vertAlign val="subscript"/>
        <sz val="10"/>
        <color indexed="43"/>
        <rFont val="Arial"/>
        <family val="2"/>
      </rPr>
      <t>2</t>
    </r>
    <r>
      <rPr>
        <b/>
        <sz val="10"/>
        <color indexed="43"/>
        <rFont val="Arial"/>
        <family val="2"/>
      </rPr>
      <t>Α</t>
    </r>
  </si>
  <si>
    <r>
      <t>Η</t>
    </r>
    <r>
      <rPr>
        <b/>
        <vertAlign val="subscript"/>
        <sz val="11"/>
        <color indexed="52"/>
        <rFont val="Arial"/>
        <family val="2"/>
        <charset val="161"/>
      </rPr>
      <t>2</t>
    </r>
    <r>
      <rPr>
        <b/>
        <sz val="11"/>
        <color indexed="52"/>
        <rFont val="Arial"/>
        <family val="2"/>
        <charset val="161"/>
      </rPr>
      <t>Α</t>
    </r>
  </si>
  <si>
    <t>+</t>
  </si>
  <si>
    <r>
      <t>Η</t>
    </r>
    <r>
      <rPr>
        <b/>
        <vertAlign val="subscript"/>
        <sz val="11"/>
        <color indexed="52"/>
        <rFont val="Arial"/>
        <family val="2"/>
        <charset val="161"/>
      </rPr>
      <t>2</t>
    </r>
    <r>
      <rPr>
        <b/>
        <sz val="11"/>
        <color indexed="52"/>
        <rFont val="Arial"/>
        <family val="2"/>
        <charset val="161"/>
      </rPr>
      <t>Ο</t>
    </r>
  </si>
  <si>
    <t>"</t>
  </si>
  <si>
    <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</si>
  <si>
    <r>
      <t>HA</t>
    </r>
    <r>
      <rPr>
        <b/>
        <vertAlign val="superscript"/>
        <sz val="11"/>
        <color indexed="52"/>
        <rFont val="Arial"/>
        <family val="2"/>
        <charset val="161"/>
      </rPr>
      <t>–</t>
    </r>
  </si>
  <si>
    <t>αρχ.</t>
  </si>
  <si>
    <t>0,18Μ</t>
  </si>
  <si>
    <t>ιοντ.</t>
  </si>
  <si>
    <t>παρ.</t>
  </si>
  <si>
    <t>τελ.</t>
  </si>
  <si>
    <t>—</t>
  </si>
  <si>
    <r>
      <t>2η</t>
    </r>
    <r>
      <rPr>
        <sz val="10"/>
        <color indexed="43"/>
        <rFont val="Arial"/>
        <family val="2"/>
        <charset val="161"/>
      </rPr>
      <t xml:space="preserve"> βαθμίδα ιοντισμού του </t>
    </r>
    <r>
      <rPr>
        <b/>
        <sz val="10"/>
        <color indexed="43"/>
        <rFont val="Arial"/>
        <family val="2"/>
      </rPr>
      <t>Η</t>
    </r>
    <r>
      <rPr>
        <b/>
        <vertAlign val="subscript"/>
        <sz val="10"/>
        <color indexed="43"/>
        <rFont val="Arial"/>
        <family val="2"/>
      </rPr>
      <t>2</t>
    </r>
    <r>
      <rPr>
        <b/>
        <sz val="10"/>
        <color indexed="43"/>
        <rFont val="Arial"/>
        <family val="2"/>
      </rPr>
      <t>Α</t>
    </r>
  </si>
  <si>
    <t>D</t>
  </si>
  <si>
    <r>
      <t>A</t>
    </r>
    <r>
      <rPr>
        <vertAlign val="superscript"/>
        <sz val="11"/>
        <color indexed="52"/>
        <rFont val="Arial"/>
        <family val="2"/>
        <charset val="161"/>
      </rPr>
      <t>2–</t>
    </r>
  </si>
  <si>
    <t>xM</t>
  </si>
  <si>
    <t>7.</t>
  </si>
  <si>
    <t xml:space="preserve">Χημικός τύπος διαλυμένων ουσιών </t>
  </si>
  <si>
    <t>ΕΚΙ;
Τύπος κοινού ιόντος;</t>
  </si>
  <si>
    <t xml:space="preserve">1ο
διάλυμα </t>
  </si>
  <si>
    <r>
      <t>CH</t>
    </r>
    <r>
      <rPr>
        <b/>
        <vertAlign val="subscript"/>
        <sz val="10"/>
        <color indexed="43"/>
        <rFont val="Arial"/>
        <family val="2"/>
      </rPr>
      <t>3</t>
    </r>
    <r>
      <rPr>
        <b/>
        <sz val="10"/>
        <color indexed="43"/>
        <rFont val="Arial"/>
        <family val="2"/>
      </rPr>
      <t>COONa
CH</t>
    </r>
    <r>
      <rPr>
        <b/>
        <vertAlign val="subscript"/>
        <sz val="10"/>
        <color indexed="43"/>
        <rFont val="Arial"/>
        <family val="2"/>
      </rPr>
      <t>3</t>
    </r>
    <r>
      <rPr>
        <b/>
        <sz val="10"/>
        <color indexed="43"/>
        <rFont val="Arial"/>
        <family val="2"/>
      </rPr>
      <t>COOH</t>
    </r>
  </si>
  <si>
    <r>
      <t>ΕΚΙ, CH</t>
    </r>
    <r>
      <rPr>
        <b/>
        <vertAlign val="subscript"/>
        <sz val="10"/>
        <color indexed="8"/>
        <rFont val="Arial"/>
        <family val="2"/>
      </rPr>
      <t>3</t>
    </r>
    <r>
      <rPr>
        <b/>
        <sz val="10"/>
        <color indexed="8"/>
        <rFont val="Arial"/>
        <family val="2"/>
      </rPr>
      <t>COO</t>
    </r>
    <r>
      <rPr>
        <b/>
        <vertAlign val="superscript"/>
        <sz val="10"/>
        <color indexed="8"/>
        <rFont val="Arial"/>
        <family val="2"/>
      </rPr>
      <t>–</t>
    </r>
    <r>
      <rPr>
        <b/>
        <sz val="10"/>
        <color indexed="8"/>
        <rFont val="Arial"/>
        <family val="2"/>
      </rPr>
      <t xml:space="preserve"> </t>
    </r>
  </si>
  <si>
    <t>παράδειγμα</t>
  </si>
  <si>
    <t xml:space="preserve">2ο
διάλυμα </t>
  </si>
  <si>
    <t>HCOONa
NaCl</t>
  </si>
  <si>
    <t xml:space="preserve">3ο
διάλυμα </t>
  </si>
  <si>
    <r>
      <t>NH</t>
    </r>
    <r>
      <rPr>
        <b/>
        <vertAlign val="subscript"/>
        <sz val="10"/>
        <color indexed="43"/>
        <rFont val="Arial"/>
        <family val="2"/>
      </rPr>
      <t>3</t>
    </r>
    <r>
      <rPr>
        <b/>
        <sz val="10"/>
        <color indexed="43"/>
        <rFont val="Arial"/>
        <family val="2"/>
      </rPr>
      <t xml:space="preserve">
NH</t>
    </r>
    <r>
      <rPr>
        <b/>
        <vertAlign val="subscript"/>
        <sz val="10"/>
        <color indexed="43"/>
        <rFont val="Arial"/>
        <family val="2"/>
      </rPr>
      <t>4</t>
    </r>
    <r>
      <rPr>
        <b/>
        <sz val="10"/>
        <color indexed="43"/>
        <rFont val="Arial"/>
        <family val="2"/>
      </rPr>
      <t>Cl</t>
    </r>
  </si>
  <si>
    <t xml:space="preserve">4ο
διάλυμα </t>
  </si>
  <si>
    <r>
      <t>CH</t>
    </r>
    <r>
      <rPr>
        <b/>
        <vertAlign val="subscript"/>
        <sz val="10"/>
        <color indexed="43"/>
        <rFont val="Arial"/>
        <family val="2"/>
      </rPr>
      <t>3</t>
    </r>
    <r>
      <rPr>
        <b/>
        <sz val="10"/>
        <color indexed="43"/>
        <rFont val="Arial"/>
        <family val="2"/>
      </rPr>
      <t>COOH
HCOOH</t>
    </r>
  </si>
  <si>
    <t xml:space="preserve">5ο
διάλυμα </t>
  </si>
  <si>
    <t>KCN
KOH</t>
  </si>
  <si>
    <t xml:space="preserve">6ο
διάλυμα </t>
  </si>
  <si>
    <r>
      <t>HCl
NH</t>
    </r>
    <r>
      <rPr>
        <b/>
        <vertAlign val="subscript"/>
        <sz val="10"/>
        <color indexed="43"/>
        <rFont val="Arial"/>
        <family val="2"/>
      </rPr>
      <t>4</t>
    </r>
    <r>
      <rPr>
        <b/>
        <sz val="10"/>
        <color indexed="43"/>
        <rFont val="Arial"/>
        <family val="2"/>
      </rPr>
      <t>Cl</t>
    </r>
  </si>
  <si>
    <t xml:space="preserve">7ο
διάλυμα </t>
  </si>
  <si>
    <r>
      <t>NH</t>
    </r>
    <r>
      <rPr>
        <b/>
        <vertAlign val="subscript"/>
        <sz val="10"/>
        <color indexed="43"/>
        <rFont val="Arial"/>
        <family val="2"/>
      </rPr>
      <t>4</t>
    </r>
    <r>
      <rPr>
        <b/>
        <sz val="10"/>
        <color indexed="43"/>
        <rFont val="Arial"/>
        <family val="2"/>
      </rPr>
      <t>Cl
KCl</t>
    </r>
  </si>
  <si>
    <t xml:space="preserve">8ο
διάλυμα </t>
  </si>
  <si>
    <r>
      <t>HCOONa
CH</t>
    </r>
    <r>
      <rPr>
        <b/>
        <vertAlign val="subscript"/>
        <sz val="10"/>
        <color indexed="43"/>
        <rFont val="Arial"/>
        <family val="2"/>
      </rPr>
      <t>3</t>
    </r>
    <r>
      <rPr>
        <b/>
        <sz val="10"/>
        <color indexed="43"/>
        <rFont val="Arial"/>
        <family val="2"/>
      </rPr>
      <t>COONa</t>
    </r>
  </si>
  <si>
    <t xml:space="preserve">9ο
διάλυμα </t>
  </si>
  <si>
    <r>
      <t>NH</t>
    </r>
    <r>
      <rPr>
        <b/>
        <vertAlign val="subscript"/>
        <sz val="10"/>
        <color indexed="43"/>
        <rFont val="Arial"/>
        <family val="2"/>
      </rPr>
      <t>3</t>
    </r>
    <r>
      <rPr>
        <b/>
        <sz val="10"/>
        <color indexed="43"/>
        <rFont val="Arial"/>
        <family val="2"/>
      </rPr>
      <t xml:space="preserve">
NaOH</t>
    </r>
  </si>
  <si>
    <t xml:space="preserve">διάλυμα </t>
  </si>
  <si>
    <t>ΗΑ:0,1Μ</t>
  </si>
  <si>
    <t>HCl:0,01M</t>
  </si>
  <si>
    <t>a</t>
  </si>
  <si>
    <r>
      <t>[H</t>
    </r>
    <r>
      <rPr>
        <b/>
        <vertAlign val="subscript"/>
        <sz val="10"/>
        <color indexed="43"/>
        <rFont val="Arial"/>
        <family val="2"/>
      </rPr>
      <t>3</t>
    </r>
    <r>
      <rPr>
        <b/>
        <sz val="10"/>
        <color indexed="43"/>
        <rFont val="Arial"/>
        <family val="2"/>
      </rPr>
      <t>O</t>
    </r>
    <r>
      <rPr>
        <b/>
        <vertAlign val="superscript"/>
        <sz val="10"/>
        <color indexed="43"/>
        <rFont val="Arial"/>
        <family val="2"/>
      </rPr>
      <t>+</t>
    </r>
    <r>
      <rPr>
        <b/>
        <sz val="10"/>
        <color indexed="43"/>
        <rFont val="Arial"/>
        <family val="2"/>
      </rPr>
      <t>]</t>
    </r>
  </si>
  <si>
    <t>pH</t>
  </si>
  <si>
    <t>διάλυμα NaB</t>
  </si>
  <si>
    <t>V=200mL</t>
  </si>
  <si>
    <t>C=0,01M</t>
  </si>
  <si>
    <r>
      <t>διάλυμα CH</t>
    </r>
    <r>
      <rPr>
        <vertAlign val="subscript"/>
        <sz val="10"/>
        <color indexed="43"/>
        <rFont val="Arial"/>
        <family val="2"/>
      </rPr>
      <t>3</t>
    </r>
    <r>
      <rPr>
        <sz val="10"/>
        <color indexed="43"/>
        <rFont val="Arial"/>
        <family val="2"/>
      </rPr>
      <t>COONa</t>
    </r>
  </si>
  <si>
    <r>
      <t>V</t>
    </r>
    <r>
      <rPr>
        <b/>
        <vertAlign val="subscript"/>
        <sz val="11"/>
        <color indexed="43"/>
        <rFont val="Arial"/>
        <family val="2"/>
      </rPr>
      <t>1</t>
    </r>
    <r>
      <rPr>
        <b/>
        <sz val="11"/>
        <color indexed="43"/>
        <rFont val="Arial"/>
        <family val="2"/>
      </rPr>
      <t>=75mL
pH</t>
    </r>
    <r>
      <rPr>
        <b/>
        <vertAlign val="subscript"/>
        <sz val="11"/>
        <color indexed="43"/>
        <rFont val="Arial"/>
        <family val="2"/>
      </rPr>
      <t>1</t>
    </r>
    <r>
      <rPr>
        <b/>
        <sz val="11"/>
        <color indexed="43"/>
        <rFont val="Arial"/>
        <family val="2"/>
      </rPr>
      <t>=0,4</t>
    </r>
  </si>
  <si>
    <r>
      <t>V</t>
    </r>
    <r>
      <rPr>
        <b/>
        <vertAlign val="subscript"/>
        <sz val="11"/>
        <color indexed="43"/>
        <rFont val="Arial"/>
        <family val="2"/>
      </rPr>
      <t>2</t>
    </r>
    <r>
      <rPr>
        <b/>
        <sz val="11"/>
        <color indexed="43"/>
        <rFont val="Arial"/>
        <family val="2"/>
      </rPr>
      <t>=300mL
pH</t>
    </r>
    <r>
      <rPr>
        <b/>
        <vertAlign val="subscript"/>
        <sz val="11"/>
        <color indexed="43"/>
        <rFont val="Arial"/>
        <family val="2"/>
      </rPr>
      <t>2</t>
    </r>
    <r>
      <rPr>
        <b/>
        <sz val="11"/>
        <color indexed="43"/>
        <rFont val="Arial"/>
        <family val="2"/>
      </rPr>
      <t>=9</t>
    </r>
  </si>
  <si>
    <r>
      <t>ΝΗ</t>
    </r>
    <r>
      <rPr>
        <b/>
        <vertAlign val="subscript"/>
        <sz val="11"/>
        <color indexed="43"/>
        <rFont val="Arial"/>
        <family val="2"/>
      </rPr>
      <t>3</t>
    </r>
    <r>
      <rPr>
        <b/>
        <sz val="11"/>
        <color indexed="43"/>
        <rFont val="Arial"/>
        <family val="2"/>
      </rPr>
      <t>: n</t>
    </r>
    <r>
      <rPr>
        <b/>
        <vertAlign val="subscript"/>
        <sz val="11"/>
        <color indexed="43"/>
        <rFont val="Arial"/>
        <family val="2"/>
      </rPr>
      <t>1</t>
    </r>
    <r>
      <rPr>
        <b/>
        <sz val="11"/>
        <color indexed="43"/>
        <rFont val="Arial"/>
        <family val="2"/>
      </rPr>
      <t>=0,6mol</t>
    </r>
  </si>
  <si>
    <r>
      <t>NH</t>
    </r>
    <r>
      <rPr>
        <b/>
        <vertAlign val="subscript"/>
        <sz val="11"/>
        <color indexed="43"/>
        <rFont val="Arial"/>
        <family val="2"/>
      </rPr>
      <t>4</t>
    </r>
    <r>
      <rPr>
        <b/>
        <sz val="11"/>
        <color indexed="43"/>
        <rFont val="Arial"/>
        <family val="2"/>
      </rPr>
      <t>Cl: n</t>
    </r>
    <r>
      <rPr>
        <b/>
        <vertAlign val="subscript"/>
        <sz val="11"/>
        <color indexed="43"/>
        <rFont val="Arial"/>
        <family val="2"/>
      </rPr>
      <t>2</t>
    </r>
    <r>
      <rPr>
        <b/>
        <sz val="11"/>
        <color indexed="43"/>
        <rFont val="Arial"/>
        <family val="2"/>
      </rPr>
      <t>=0,6mol</t>
    </r>
  </si>
  <si>
    <r>
      <t xml:space="preserve">για την
</t>
    </r>
    <r>
      <rPr>
        <b/>
        <sz val="10"/>
        <color indexed="43"/>
        <rFont val="Arial"/>
        <family val="2"/>
      </rPr>
      <t>ΝΗ</t>
    </r>
    <r>
      <rPr>
        <b/>
        <vertAlign val="subscript"/>
        <sz val="10"/>
        <color indexed="43"/>
        <rFont val="Arial"/>
        <family val="2"/>
      </rPr>
      <t>3</t>
    </r>
  </si>
  <si>
    <r>
      <t xml:space="preserve">για το
</t>
    </r>
    <r>
      <rPr>
        <b/>
        <sz val="10"/>
        <color indexed="43"/>
        <rFont val="Arial"/>
        <family val="2"/>
      </rPr>
      <t>NH</t>
    </r>
    <r>
      <rPr>
        <b/>
        <vertAlign val="subscript"/>
        <sz val="10"/>
        <color indexed="43"/>
        <rFont val="Arial"/>
        <family val="2"/>
      </rPr>
      <t>4</t>
    </r>
    <r>
      <rPr>
        <b/>
        <sz val="10"/>
        <color indexed="43"/>
        <rFont val="Arial"/>
        <family val="2"/>
      </rPr>
      <t>Cl</t>
    </r>
  </si>
  <si>
    <r>
      <t>διάλυμα ΝH</t>
    </r>
    <r>
      <rPr>
        <vertAlign val="subscript"/>
        <sz val="10"/>
        <color indexed="43"/>
        <rFont val="Arial"/>
        <family val="2"/>
      </rPr>
      <t>3</t>
    </r>
  </si>
  <si>
    <r>
      <t>V</t>
    </r>
    <r>
      <rPr>
        <b/>
        <vertAlign val="subscript"/>
        <sz val="11"/>
        <color indexed="43"/>
        <rFont val="Arial"/>
        <family val="2"/>
      </rPr>
      <t>1</t>
    </r>
    <r>
      <rPr>
        <b/>
        <sz val="11"/>
        <color indexed="43"/>
        <rFont val="Arial"/>
        <family val="2"/>
      </rPr>
      <t>L
pH</t>
    </r>
    <r>
      <rPr>
        <b/>
        <vertAlign val="subscript"/>
        <sz val="11"/>
        <color indexed="43"/>
        <rFont val="Arial"/>
        <family val="2"/>
      </rPr>
      <t>1</t>
    </r>
    <r>
      <rPr>
        <b/>
        <sz val="11"/>
        <color indexed="43"/>
        <rFont val="Arial"/>
        <family val="2"/>
      </rPr>
      <t>=11,3</t>
    </r>
  </si>
  <si>
    <r>
      <t>V</t>
    </r>
    <r>
      <rPr>
        <b/>
        <vertAlign val="subscript"/>
        <sz val="11"/>
        <color indexed="43"/>
        <rFont val="Arial"/>
        <family val="2"/>
      </rPr>
      <t>2</t>
    </r>
    <r>
      <rPr>
        <b/>
        <sz val="11"/>
        <color indexed="43"/>
        <rFont val="Arial"/>
        <family val="2"/>
      </rPr>
      <t>L
pH</t>
    </r>
    <r>
      <rPr>
        <b/>
        <vertAlign val="subscript"/>
        <sz val="11"/>
        <color indexed="43"/>
        <rFont val="Arial"/>
        <family val="2"/>
      </rPr>
      <t>2</t>
    </r>
    <r>
      <rPr>
        <b/>
        <sz val="11"/>
        <color indexed="43"/>
        <rFont val="Arial"/>
        <family val="2"/>
      </rPr>
      <t>=1</t>
    </r>
  </si>
  <si>
    <r>
      <t>V</t>
    </r>
    <r>
      <rPr>
        <sz val="10"/>
        <color indexed="43"/>
        <rFont val="Arial"/>
        <family val="2"/>
      </rPr>
      <t xml:space="preserve"> δ/τος </t>
    </r>
    <r>
      <rPr>
        <b/>
        <sz val="10"/>
        <color indexed="43"/>
        <rFont val="Arial"/>
        <family val="2"/>
      </rPr>
      <t xml:space="preserve">NaOH </t>
    </r>
    <r>
      <rPr>
        <sz val="10"/>
        <color indexed="43"/>
        <rFont val="Arial"/>
        <family val="2"/>
      </rPr>
      <t>που
προστέθηκε (mL)</t>
    </r>
  </si>
  <si>
    <r>
      <t xml:space="preserve">Να εμφανιστεί η λύση του προβλήματος </t>
    </r>
    <r>
      <rPr>
        <b/>
        <sz val="10"/>
        <color indexed="52"/>
        <rFont val="Arial"/>
        <family val="2"/>
        <charset val="161"/>
      </rPr>
      <t>8δ;</t>
    </r>
  </si>
  <si>
    <r>
      <t xml:space="preserve">Στοιχειομετρική εξουδετέρωση δ/τος </t>
    </r>
    <r>
      <rPr>
        <b/>
        <sz val="10"/>
        <color indexed="52"/>
        <rFont val="Arial"/>
        <family val="2"/>
        <charset val="161"/>
      </rPr>
      <t>HCOOH</t>
    </r>
    <r>
      <rPr>
        <sz val="10"/>
        <color indexed="43"/>
        <rFont val="Arial"/>
        <family val="2"/>
      </rPr>
      <t xml:space="preserve"> με δ/μα </t>
    </r>
    <r>
      <rPr>
        <b/>
        <sz val="10"/>
        <color indexed="52"/>
        <rFont val="Arial"/>
        <family val="2"/>
        <charset val="161"/>
      </rPr>
      <t>ΚΟΗ.</t>
    </r>
  </si>
  <si>
    <r>
      <t xml:space="preserve">Ανάμιξη </t>
    </r>
    <r>
      <rPr>
        <b/>
        <sz val="10"/>
        <color indexed="52"/>
        <rFont val="Arial"/>
        <family val="2"/>
        <charset val="161"/>
      </rPr>
      <t>400mL</t>
    </r>
    <r>
      <rPr>
        <sz val="10"/>
        <color indexed="43"/>
        <rFont val="Arial"/>
        <family val="2"/>
      </rPr>
      <t xml:space="preserve"> δ/τος </t>
    </r>
    <r>
      <rPr>
        <b/>
        <sz val="10"/>
        <color indexed="52"/>
        <rFont val="Arial"/>
        <family val="2"/>
        <charset val="161"/>
      </rPr>
      <t>NaOΗ 0,3M</t>
    </r>
    <r>
      <rPr>
        <sz val="10"/>
        <color indexed="43"/>
        <rFont val="Arial"/>
        <family val="2"/>
      </rPr>
      <t xml:space="preserve"> με </t>
    </r>
    <r>
      <rPr>
        <b/>
        <sz val="10"/>
        <color indexed="52"/>
        <rFont val="Arial"/>
        <family val="2"/>
        <charset val="161"/>
      </rPr>
      <t>300mL</t>
    </r>
    <r>
      <rPr>
        <sz val="10"/>
        <color indexed="43"/>
        <rFont val="Arial"/>
        <family val="2"/>
      </rPr>
      <t xml:space="preserve"> δ/τος </t>
    </r>
    <r>
      <rPr>
        <b/>
        <sz val="10"/>
        <color indexed="52"/>
        <rFont val="Arial"/>
        <family val="2"/>
        <charset val="161"/>
      </rPr>
      <t>CH</t>
    </r>
    <r>
      <rPr>
        <b/>
        <vertAlign val="subscript"/>
        <sz val="10"/>
        <color indexed="52"/>
        <rFont val="Arial"/>
        <family val="2"/>
        <charset val="161"/>
      </rPr>
      <t>3</t>
    </r>
    <r>
      <rPr>
        <b/>
        <sz val="10"/>
        <color indexed="52"/>
        <rFont val="Arial"/>
        <family val="2"/>
        <charset val="161"/>
      </rPr>
      <t>COOH 0,2Μ.</t>
    </r>
    <r>
      <rPr>
        <b/>
        <sz val="10"/>
        <color indexed="43"/>
        <rFont val="Arial"/>
        <family val="2"/>
      </rPr>
      <t xml:space="preserve"> </t>
    </r>
  </si>
  <si>
    <r>
      <t xml:space="preserve">Ανάμιξη </t>
    </r>
    <r>
      <rPr>
        <b/>
        <sz val="10"/>
        <color indexed="52"/>
        <rFont val="Arial"/>
        <family val="2"/>
        <charset val="161"/>
      </rPr>
      <t>300mL</t>
    </r>
    <r>
      <rPr>
        <sz val="10"/>
        <color indexed="43"/>
        <rFont val="Arial"/>
        <family val="2"/>
      </rPr>
      <t xml:space="preserve"> δ/τος </t>
    </r>
    <r>
      <rPr>
        <b/>
        <sz val="10"/>
        <color indexed="52"/>
        <rFont val="Arial"/>
        <family val="2"/>
        <charset val="161"/>
      </rPr>
      <t>ΝH</t>
    </r>
    <r>
      <rPr>
        <b/>
        <vertAlign val="subscript"/>
        <sz val="10"/>
        <color indexed="52"/>
        <rFont val="Arial"/>
        <family val="2"/>
        <charset val="161"/>
      </rPr>
      <t>3</t>
    </r>
    <r>
      <rPr>
        <b/>
        <sz val="10"/>
        <color indexed="52"/>
        <rFont val="Arial"/>
        <family val="2"/>
        <charset val="161"/>
      </rPr>
      <t xml:space="preserve"> 0,8M</t>
    </r>
    <r>
      <rPr>
        <sz val="10"/>
        <color indexed="43"/>
        <rFont val="Arial"/>
        <family val="2"/>
      </rPr>
      <t xml:space="preserve"> με </t>
    </r>
    <r>
      <rPr>
        <b/>
        <sz val="10"/>
        <color indexed="52"/>
        <rFont val="Arial"/>
        <family val="2"/>
        <charset val="161"/>
      </rPr>
      <t>400mL</t>
    </r>
    <r>
      <rPr>
        <sz val="10"/>
        <color indexed="43"/>
        <rFont val="Arial"/>
        <family val="2"/>
      </rPr>
      <t xml:space="preserve"> δ/τος </t>
    </r>
    <r>
      <rPr>
        <b/>
        <sz val="10"/>
        <color indexed="52"/>
        <rFont val="Arial"/>
        <family val="2"/>
        <charset val="161"/>
      </rPr>
      <t>HCl 0,3Μ.</t>
    </r>
    <r>
      <rPr>
        <sz val="10"/>
        <color indexed="43"/>
        <rFont val="Arial"/>
        <family val="2"/>
      </rPr>
      <t xml:space="preserve"> </t>
    </r>
  </si>
  <si>
    <r>
      <t xml:space="preserve">Ανάμιξη </t>
    </r>
    <r>
      <rPr>
        <b/>
        <sz val="10"/>
        <color indexed="52"/>
        <rFont val="Arial"/>
        <family val="2"/>
        <charset val="161"/>
      </rPr>
      <t>200mL</t>
    </r>
    <r>
      <rPr>
        <sz val="10"/>
        <color indexed="43"/>
        <rFont val="Arial"/>
        <family val="2"/>
      </rPr>
      <t xml:space="preserve"> δ/τος </t>
    </r>
    <r>
      <rPr>
        <b/>
        <sz val="10"/>
        <color indexed="52"/>
        <rFont val="Arial"/>
        <family val="2"/>
        <charset val="161"/>
      </rPr>
      <t>HCl 0,6M</t>
    </r>
    <r>
      <rPr>
        <sz val="10"/>
        <color indexed="43"/>
        <rFont val="Arial"/>
        <family val="2"/>
      </rPr>
      <t xml:space="preserve"> με </t>
    </r>
    <r>
      <rPr>
        <b/>
        <sz val="10"/>
        <color indexed="52"/>
        <rFont val="Arial"/>
        <family val="2"/>
        <charset val="161"/>
      </rPr>
      <t>150mL</t>
    </r>
    <r>
      <rPr>
        <sz val="10"/>
        <color indexed="43"/>
        <rFont val="Arial"/>
        <family val="2"/>
      </rPr>
      <t xml:space="preserve"> δ/τος </t>
    </r>
    <r>
      <rPr>
        <b/>
        <sz val="10"/>
        <color indexed="52"/>
        <rFont val="Arial"/>
        <family val="2"/>
        <charset val="161"/>
      </rPr>
      <t>NaOH 0,4Μ.</t>
    </r>
    <r>
      <rPr>
        <sz val="10"/>
        <color indexed="43"/>
        <rFont val="Arial"/>
        <family val="2"/>
      </rPr>
      <t xml:space="preserve"> </t>
    </r>
  </si>
  <si>
    <r>
      <t xml:space="preserve">Να εμφανιστεί η λύση του προβλήματος </t>
    </r>
    <r>
      <rPr>
        <b/>
        <sz val="10"/>
        <color indexed="52"/>
        <rFont val="Arial"/>
        <family val="2"/>
        <charset val="161"/>
      </rPr>
      <t>9α;</t>
    </r>
  </si>
  <si>
    <r>
      <t xml:space="preserve">Ανάμιξη </t>
    </r>
    <r>
      <rPr>
        <b/>
        <sz val="10"/>
        <color indexed="52"/>
        <rFont val="Arial"/>
        <family val="2"/>
        <charset val="161"/>
      </rPr>
      <t>1L</t>
    </r>
    <r>
      <rPr>
        <sz val="10"/>
        <color indexed="43"/>
        <rFont val="Arial"/>
        <family val="2"/>
      </rPr>
      <t xml:space="preserve"> δ/τος </t>
    </r>
    <r>
      <rPr>
        <b/>
        <sz val="10"/>
        <color indexed="52"/>
        <rFont val="Arial"/>
        <family val="2"/>
        <charset val="161"/>
      </rPr>
      <t>ΝH</t>
    </r>
    <r>
      <rPr>
        <b/>
        <vertAlign val="subscript"/>
        <sz val="10"/>
        <color indexed="52"/>
        <rFont val="Arial"/>
        <family val="2"/>
        <charset val="161"/>
      </rPr>
      <t>4</t>
    </r>
    <r>
      <rPr>
        <b/>
        <sz val="10"/>
        <color indexed="52"/>
        <rFont val="Arial"/>
        <family val="2"/>
        <charset val="161"/>
      </rPr>
      <t>ΝΟ</t>
    </r>
    <r>
      <rPr>
        <b/>
        <vertAlign val="subscript"/>
        <sz val="10"/>
        <color indexed="52"/>
        <rFont val="Arial"/>
        <family val="2"/>
        <charset val="161"/>
      </rPr>
      <t>3</t>
    </r>
    <r>
      <rPr>
        <b/>
        <sz val="10"/>
        <color indexed="43"/>
        <rFont val="Arial"/>
        <family val="2"/>
      </rPr>
      <t xml:space="preserve"> </t>
    </r>
    <r>
      <rPr>
        <b/>
        <sz val="10"/>
        <color indexed="52"/>
        <rFont val="Arial"/>
        <family val="2"/>
        <charset val="161"/>
      </rPr>
      <t>0,4M</t>
    </r>
    <r>
      <rPr>
        <sz val="10"/>
        <color indexed="43"/>
        <rFont val="Arial"/>
        <family val="2"/>
      </rPr>
      <t xml:space="preserve"> με </t>
    </r>
    <r>
      <rPr>
        <b/>
        <sz val="10"/>
        <color indexed="52"/>
        <rFont val="Arial"/>
        <family val="2"/>
        <charset val="161"/>
      </rPr>
      <t>400mL</t>
    </r>
    <r>
      <rPr>
        <sz val="10"/>
        <color indexed="43"/>
        <rFont val="Arial"/>
        <family val="2"/>
      </rPr>
      <t xml:space="preserve"> δ/τος </t>
    </r>
    <r>
      <rPr>
        <b/>
        <sz val="10"/>
        <color indexed="52"/>
        <rFont val="Arial"/>
        <family val="2"/>
        <charset val="161"/>
      </rPr>
      <t xml:space="preserve">NaOH 0,5Μ. </t>
    </r>
  </si>
  <si>
    <r>
      <t xml:space="preserve">Ανάμιξη </t>
    </r>
    <r>
      <rPr>
        <b/>
        <sz val="10"/>
        <color indexed="52"/>
        <rFont val="Arial"/>
        <family val="2"/>
        <charset val="161"/>
      </rPr>
      <t>300mL</t>
    </r>
    <r>
      <rPr>
        <sz val="10"/>
        <color indexed="43"/>
        <rFont val="Arial"/>
        <family val="2"/>
      </rPr>
      <t xml:space="preserve"> δ/τος </t>
    </r>
    <r>
      <rPr>
        <b/>
        <sz val="10"/>
        <color indexed="52"/>
        <rFont val="Arial"/>
        <family val="2"/>
        <charset val="161"/>
      </rPr>
      <t>HCl 0,6M</t>
    </r>
    <r>
      <rPr>
        <sz val="10"/>
        <color indexed="43"/>
        <rFont val="Arial"/>
        <family val="2"/>
      </rPr>
      <t xml:space="preserve"> με </t>
    </r>
    <r>
      <rPr>
        <b/>
        <sz val="10"/>
        <color indexed="52"/>
        <rFont val="Arial"/>
        <family val="2"/>
        <charset val="161"/>
      </rPr>
      <t>450mL</t>
    </r>
    <r>
      <rPr>
        <sz val="10"/>
        <color indexed="43"/>
        <rFont val="Arial"/>
        <family val="2"/>
      </rPr>
      <t xml:space="preserve"> δ/τος </t>
    </r>
    <r>
      <rPr>
        <b/>
        <sz val="10"/>
        <color indexed="52"/>
        <rFont val="Arial"/>
        <family val="2"/>
        <charset val="161"/>
      </rPr>
      <t xml:space="preserve">NaCN 0,2Μ. </t>
    </r>
  </si>
  <si>
    <r>
      <t xml:space="preserve">Ανάμιξη </t>
    </r>
    <r>
      <rPr>
        <b/>
        <sz val="10"/>
        <color indexed="52"/>
        <rFont val="Arial"/>
        <family val="2"/>
        <charset val="161"/>
      </rPr>
      <t>300mL</t>
    </r>
    <r>
      <rPr>
        <sz val="10"/>
        <color indexed="43"/>
        <rFont val="Arial"/>
        <family val="2"/>
      </rPr>
      <t xml:space="preserve"> δ/τος </t>
    </r>
    <r>
      <rPr>
        <b/>
        <sz val="10"/>
        <color indexed="52"/>
        <rFont val="Arial"/>
        <family val="2"/>
        <charset val="161"/>
      </rPr>
      <t>NaCN 0,6M</t>
    </r>
    <r>
      <rPr>
        <sz val="10"/>
        <color indexed="43"/>
        <rFont val="Arial"/>
        <family val="2"/>
      </rPr>
      <t xml:space="preserve"> με </t>
    </r>
    <r>
      <rPr>
        <b/>
        <sz val="10"/>
        <color indexed="52"/>
        <rFont val="Arial"/>
        <family val="2"/>
        <charset val="161"/>
      </rPr>
      <t>450mL</t>
    </r>
    <r>
      <rPr>
        <sz val="10"/>
        <color indexed="43"/>
        <rFont val="Arial"/>
        <family val="2"/>
      </rPr>
      <t xml:space="preserve"> δ/τος </t>
    </r>
    <r>
      <rPr>
        <b/>
        <sz val="10"/>
        <color indexed="52"/>
        <rFont val="Arial"/>
        <family val="2"/>
        <charset val="161"/>
      </rPr>
      <t>HCl 0,2Μ.</t>
    </r>
    <r>
      <rPr>
        <b/>
        <sz val="10"/>
        <color indexed="43"/>
        <rFont val="Arial"/>
        <family val="2"/>
      </rPr>
      <t xml:space="preserve"> </t>
    </r>
  </si>
  <si>
    <r>
      <t xml:space="preserve">Ανάμιξη </t>
    </r>
    <r>
      <rPr>
        <b/>
        <sz val="10"/>
        <color indexed="52"/>
        <rFont val="Arial"/>
        <family val="2"/>
        <charset val="161"/>
      </rPr>
      <t>200mL</t>
    </r>
    <r>
      <rPr>
        <sz val="10"/>
        <color indexed="43"/>
        <rFont val="Arial"/>
        <family val="2"/>
      </rPr>
      <t xml:space="preserve"> δ/τος </t>
    </r>
    <r>
      <rPr>
        <b/>
        <sz val="10"/>
        <color indexed="52"/>
        <rFont val="Arial"/>
        <family val="2"/>
        <charset val="161"/>
      </rPr>
      <t>CH</t>
    </r>
    <r>
      <rPr>
        <b/>
        <vertAlign val="subscript"/>
        <sz val="10"/>
        <color indexed="52"/>
        <rFont val="Arial"/>
        <family val="2"/>
        <charset val="161"/>
      </rPr>
      <t>3</t>
    </r>
    <r>
      <rPr>
        <b/>
        <sz val="10"/>
        <color indexed="52"/>
        <rFont val="Arial"/>
        <family val="2"/>
        <charset val="161"/>
      </rPr>
      <t>COOΗ 0,6M</t>
    </r>
    <r>
      <rPr>
        <sz val="10"/>
        <color indexed="43"/>
        <rFont val="Arial"/>
        <family val="2"/>
      </rPr>
      <t xml:space="preserve"> με </t>
    </r>
    <r>
      <rPr>
        <b/>
        <sz val="10"/>
        <color indexed="52"/>
        <rFont val="Arial"/>
        <family val="2"/>
        <charset val="161"/>
      </rPr>
      <t>300mL</t>
    </r>
    <r>
      <rPr>
        <sz val="10"/>
        <color indexed="43"/>
        <rFont val="Arial"/>
        <family val="2"/>
      </rPr>
      <t xml:space="preserve"> δ/τος </t>
    </r>
    <r>
      <rPr>
        <b/>
        <sz val="10"/>
        <color indexed="52"/>
        <rFont val="Arial"/>
        <family val="2"/>
        <charset val="161"/>
      </rPr>
      <t>NaOH 0,2Μ.</t>
    </r>
    <r>
      <rPr>
        <sz val="10"/>
        <color indexed="43"/>
        <rFont val="Arial"/>
        <family val="2"/>
      </rPr>
      <t xml:space="preserve"> </t>
    </r>
  </si>
  <si>
    <r>
      <t xml:space="preserve">διάλυμα των οξέων </t>
    </r>
    <r>
      <rPr>
        <b/>
        <sz val="10"/>
        <color indexed="43"/>
        <rFont val="Arial"/>
        <family val="2"/>
      </rPr>
      <t>ΗΑ</t>
    </r>
    <r>
      <rPr>
        <sz val="10"/>
        <color indexed="43"/>
        <rFont val="Arial"/>
        <family val="2"/>
      </rPr>
      <t xml:space="preserve"> και </t>
    </r>
    <r>
      <rPr>
        <b/>
        <sz val="10"/>
        <color indexed="43"/>
        <rFont val="Arial"/>
        <family val="2"/>
      </rPr>
      <t>ΗΒ</t>
    </r>
  </si>
  <si>
    <r>
      <t xml:space="preserve">Να εμφανιστεί η λύση του προβλήματος </t>
    </r>
    <r>
      <rPr>
        <b/>
        <sz val="10"/>
        <color indexed="52"/>
        <rFont val="Arial"/>
        <family val="2"/>
        <charset val="161"/>
      </rPr>
      <t>7δ;</t>
    </r>
  </si>
  <si>
    <t>8.</t>
  </si>
  <si>
    <t>HCl</t>
  </si>
  <si>
    <t>NaCl</t>
  </si>
  <si>
    <t>NaA</t>
  </si>
  <si>
    <t>αντ.</t>
  </si>
  <si>
    <t>Ρυθμιστικό διάλυμα</t>
  </si>
  <si>
    <t>9.</t>
  </si>
  <si>
    <t>Τα παρακάτω προβλήματα αναφέρονται σε ογκομετρήσεις διαλυμάτων οξέων με διαλύματα βάσης ή αντίστροφα.</t>
  </si>
  <si>
    <r>
      <t>HCl</t>
    </r>
    <r>
      <rPr>
        <b/>
        <vertAlign val="subscript"/>
        <sz val="11"/>
        <color indexed="52"/>
        <rFont val="Arial"/>
        <family val="2"/>
        <charset val="161"/>
      </rPr>
      <t>(aq)</t>
    </r>
  </si>
  <si>
    <r>
      <t>NaA</t>
    </r>
    <r>
      <rPr>
        <b/>
        <vertAlign val="subscript"/>
        <sz val="11"/>
        <color indexed="52"/>
        <rFont val="Arial"/>
        <family val="2"/>
        <charset val="161"/>
      </rPr>
      <t>(aq)</t>
    </r>
  </si>
  <si>
    <r>
      <t>HA</t>
    </r>
    <r>
      <rPr>
        <b/>
        <vertAlign val="subscript"/>
        <sz val="11"/>
        <color indexed="52"/>
        <rFont val="Arial"/>
        <family val="2"/>
        <charset val="161"/>
      </rPr>
      <t>(aq)</t>
    </r>
  </si>
  <si>
    <r>
      <t>NaCl</t>
    </r>
    <r>
      <rPr>
        <b/>
        <vertAlign val="subscript"/>
        <sz val="11"/>
        <color indexed="52"/>
        <rFont val="Arial"/>
        <family val="2"/>
        <charset val="161"/>
      </rPr>
      <t>(aq)</t>
    </r>
  </si>
  <si>
    <t>®</t>
  </si>
  <si>
    <r>
      <t>n</t>
    </r>
    <r>
      <rPr>
        <b/>
        <vertAlign val="subscript"/>
        <sz val="10"/>
        <color indexed="52"/>
        <rFont val="Arial"/>
        <family val="2"/>
        <charset val="161"/>
      </rPr>
      <t>1</t>
    </r>
    <r>
      <rPr>
        <b/>
        <sz val="10"/>
        <color indexed="52"/>
        <rFont val="Arial"/>
        <family val="2"/>
        <charset val="161"/>
      </rPr>
      <t>mol</t>
    </r>
  </si>
  <si>
    <r>
      <t>n</t>
    </r>
    <r>
      <rPr>
        <b/>
        <vertAlign val="subscript"/>
        <sz val="10"/>
        <color indexed="52"/>
        <rFont val="Arial"/>
        <family val="2"/>
        <charset val="161"/>
      </rPr>
      <t>2</t>
    </r>
    <r>
      <rPr>
        <b/>
        <sz val="10"/>
        <color indexed="52"/>
        <rFont val="Arial"/>
        <family val="2"/>
        <charset val="161"/>
      </rPr>
      <t>mol</t>
    </r>
  </si>
  <si>
    <r>
      <t>pH</t>
    </r>
    <r>
      <rPr>
        <b/>
        <vertAlign val="subscript"/>
        <sz val="12"/>
        <color indexed="43"/>
        <rFont val="Arial"/>
        <family val="2"/>
      </rPr>
      <t>τελ.</t>
    </r>
    <r>
      <rPr>
        <b/>
        <sz val="12"/>
        <color indexed="43"/>
        <rFont val="Arial"/>
        <family val="2"/>
      </rPr>
      <t>=9</t>
    </r>
  </si>
  <si>
    <r>
      <t>NH</t>
    </r>
    <r>
      <rPr>
        <b/>
        <vertAlign val="subscript"/>
        <sz val="11"/>
        <color indexed="52"/>
        <rFont val="Arial"/>
        <family val="2"/>
      </rPr>
      <t>3(aq)</t>
    </r>
  </si>
  <si>
    <r>
      <t>HCl</t>
    </r>
    <r>
      <rPr>
        <b/>
        <vertAlign val="subscript"/>
        <sz val="11"/>
        <color indexed="52"/>
        <rFont val="Arial"/>
        <family val="2"/>
      </rPr>
      <t>(aq)</t>
    </r>
  </si>
  <si>
    <r>
      <t>NH</t>
    </r>
    <r>
      <rPr>
        <b/>
        <vertAlign val="subscript"/>
        <sz val="11"/>
        <color indexed="52"/>
        <rFont val="Arial"/>
        <family val="2"/>
      </rPr>
      <t>4</t>
    </r>
    <r>
      <rPr>
        <b/>
        <sz val="11"/>
        <color indexed="52"/>
        <rFont val="Arial"/>
        <family val="2"/>
      </rPr>
      <t>Cl</t>
    </r>
    <r>
      <rPr>
        <b/>
        <vertAlign val="subscript"/>
        <sz val="11"/>
        <color indexed="52"/>
        <rFont val="Arial"/>
        <family val="2"/>
      </rPr>
      <t>(aq)</t>
    </r>
  </si>
  <si>
    <t>ΕΠΑΝΑΛΗΠΤΙΚΟ TEST ΣΤΗΝ ΙΟΝΤΙΚΗ ΙΣΟΡΡΟΠΙΑ</t>
  </si>
  <si>
    <t>Επιμέλεια: Τουκμενίδης Μηνάς</t>
  </si>
  <si>
    <t>1.</t>
  </si>
  <si>
    <t>α.</t>
  </si>
  <si>
    <t>β.</t>
  </si>
  <si>
    <t>γ.</t>
  </si>
  <si>
    <t>L</t>
  </si>
  <si>
    <t>δ.</t>
  </si>
  <si>
    <t>ε.</t>
  </si>
  <si>
    <t>στ.</t>
  </si>
  <si>
    <r>
      <t xml:space="preserve">     </t>
    </r>
    <r>
      <rPr>
        <b/>
        <sz val="11"/>
        <color indexed="52"/>
        <rFont val="Arial"/>
        <family val="2"/>
      </rPr>
      <t>Άλατα</t>
    </r>
  </si>
  <si>
    <r>
      <t xml:space="preserve">           </t>
    </r>
    <r>
      <rPr>
        <b/>
        <sz val="11"/>
        <color indexed="52"/>
        <rFont val="Arial"/>
        <family val="2"/>
        <charset val="161"/>
      </rPr>
      <t>Οξέα</t>
    </r>
  </si>
  <si>
    <t>J</t>
  </si>
  <si>
    <r>
      <t xml:space="preserve">     </t>
    </r>
    <r>
      <rPr>
        <b/>
        <sz val="11"/>
        <color indexed="52"/>
        <rFont val="Arial"/>
        <family val="2"/>
        <charset val="161"/>
      </rPr>
      <t>Βάσεις</t>
    </r>
    <r>
      <rPr>
        <sz val="11"/>
        <color indexed="43"/>
        <rFont val="Arial"/>
        <family val="2"/>
      </rPr>
      <t xml:space="preserve"> (υδροξείδια των μετάλλων)</t>
    </r>
  </si>
  <si>
    <r>
      <t xml:space="preserve">           </t>
    </r>
    <r>
      <rPr>
        <b/>
        <sz val="11"/>
        <color indexed="52"/>
        <rFont val="Arial"/>
        <family val="2"/>
        <charset val="161"/>
      </rPr>
      <t>Μοριακές βάσεις</t>
    </r>
    <r>
      <rPr>
        <sz val="11"/>
        <color indexed="43"/>
        <rFont val="Arial"/>
        <family val="2"/>
      </rPr>
      <t xml:space="preserve"> (π.χ. αμμωνία ΝΗ</t>
    </r>
    <r>
      <rPr>
        <vertAlign val="subscript"/>
        <sz val="11"/>
        <color indexed="43"/>
        <rFont val="Arial"/>
        <family val="2"/>
      </rPr>
      <t>3</t>
    </r>
    <r>
      <rPr>
        <sz val="11"/>
        <color indexed="43"/>
        <rFont val="Arial"/>
        <family val="2"/>
      </rPr>
      <t>)</t>
    </r>
  </si>
  <si>
    <t>ζ.</t>
  </si>
  <si>
    <t>η.</t>
  </si>
  <si>
    <t>θ.</t>
  </si>
  <si>
    <t>ι.</t>
  </si>
  <si>
    <t>2.</t>
  </si>
  <si>
    <t>3.</t>
  </si>
  <si>
    <t>C&lt;0,1M</t>
  </si>
  <si>
    <t>C=0,1M</t>
  </si>
  <si>
    <t>C&gt;0,1M</t>
  </si>
  <si>
    <t>pH&lt;2</t>
  </si>
  <si>
    <t>pH=2</t>
  </si>
  <si>
    <t>pH&gt;2</t>
  </si>
  <si>
    <r>
      <t>2·10</t>
    </r>
    <r>
      <rPr>
        <b/>
        <vertAlign val="superscript"/>
        <sz val="10"/>
        <color indexed="43"/>
        <rFont val="Arial"/>
        <family val="2"/>
      </rPr>
      <t>–7</t>
    </r>
  </si>
  <si>
    <r>
      <t xml:space="preserve">Η διάσταση που παθαίνουν οι ιοντκοί ηλεκ-τρολύτες είναι </t>
    </r>
    <r>
      <rPr>
        <b/>
        <sz val="10"/>
        <color indexed="52"/>
        <rFont val="Arial"/>
        <family val="2"/>
        <charset val="161"/>
      </rPr>
      <t>πλήρης,</t>
    </r>
    <r>
      <rPr>
        <sz val="10"/>
        <color indexed="43"/>
        <rFont val="Arial"/>
        <family val="2"/>
        <charset val="161"/>
      </rPr>
      <t xml:space="preserve"> δηλαδή γίνεται σε ποσοστό 100%.</t>
    </r>
  </si>
  <si>
    <r>
      <t>+</t>
    </r>
    <r>
      <rPr>
        <b/>
        <sz val="14"/>
        <color indexed="44"/>
        <rFont val="Arial"/>
        <family val="2"/>
      </rPr>
      <t>Η</t>
    </r>
    <r>
      <rPr>
        <b/>
        <vertAlign val="subscript"/>
        <sz val="14"/>
        <color indexed="44"/>
        <rFont val="Arial"/>
        <family val="2"/>
      </rPr>
      <t>2</t>
    </r>
    <r>
      <rPr>
        <b/>
        <sz val="14"/>
        <color indexed="44"/>
        <rFont val="Arial"/>
        <family val="2"/>
      </rPr>
      <t>Ο</t>
    </r>
  </si>
  <si>
    <t>Οι εξισώσεις διάστασης και ιοντισμού των δυο ηλεκτρολυτών είναι…</t>
  </si>
  <si>
    <t xml:space="preserve">     ή</t>
  </si>
  <si>
    <t>Σταθερά ιοντισμού:</t>
  </si>
  <si>
    <r>
      <t xml:space="preserve">Τη </t>
    </r>
    <r>
      <rPr>
        <b/>
        <sz val="10"/>
        <color indexed="52"/>
        <rFont val="Arial"/>
        <family val="2"/>
        <charset val="161"/>
      </rPr>
      <t>φύση</t>
    </r>
    <r>
      <rPr>
        <sz val="10"/>
        <color indexed="43"/>
        <rFont val="Arial"/>
        <family val="2"/>
        <charset val="161"/>
      </rPr>
      <t xml:space="preserve"> του </t>
    </r>
    <r>
      <rPr>
        <b/>
        <sz val="10"/>
        <color indexed="52"/>
        <rFont val="Arial"/>
        <family val="2"/>
        <charset val="161"/>
      </rPr>
      <t>διαλύτη.</t>
    </r>
  </si>
  <si>
    <r>
      <t xml:space="preserve">Τη </t>
    </r>
    <r>
      <rPr>
        <b/>
        <sz val="10"/>
        <color indexed="52"/>
        <rFont val="Arial"/>
        <family val="2"/>
        <charset val="161"/>
      </rPr>
      <t>φύση</t>
    </r>
    <r>
      <rPr>
        <sz val="10"/>
        <color indexed="43"/>
        <rFont val="Arial"/>
        <family val="2"/>
        <charset val="161"/>
      </rPr>
      <t xml:space="preserve"> του </t>
    </r>
    <r>
      <rPr>
        <b/>
        <sz val="10"/>
        <color indexed="52"/>
        <rFont val="Arial"/>
        <family val="2"/>
        <charset val="161"/>
      </rPr>
      <t>ηλεκτρολύτη.</t>
    </r>
  </si>
  <si>
    <t xml:space="preserve">Εφαρμόζοντας το νόμο ΧΙ για την αντίδραση αυτοϊοντισμού του νερού, θα έχουμε... </t>
  </si>
  <si>
    <t>Άρα η συγκέντρωση του νερού μέσα σε μια ποσότητα καθαρού νερού, θα είναι…</t>
  </si>
  <si>
    <t xml:space="preserve">      ή</t>
  </si>
  <si>
    <t>Αν σε κάποιο υδατικό διάλυμα είναι…</t>
  </si>
  <si>
    <r>
      <t xml:space="preserve">...τότε αυτό χαρακτηρίζεται ως </t>
    </r>
    <r>
      <rPr>
        <b/>
        <sz val="10"/>
        <color indexed="10"/>
        <rFont val="Arial"/>
        <family val="2"/>
        <charset val="161"/>
      </rPr>
      <t>"όξινο".</t>
    </r>
  </si>
  <si>
    <t>Αν πάλι σε κάποιο υδατικό διάλυμα είναι…</t>
  </si>
  <si>
    <r>
      <t xml:space="preserve">    [H</t>
    </r>
    <r>
      <rPr>
        <b/>
        <vertAlign val="subscript"/>
        <sz val="12"/>
        <color indexed="50"/>
        <rFont val="Arial"/>
        <family val="2"/>
      </rPr>
      <t>3</t>
    </r>
    <r>
      <rPr>
        <b/>
        <sz val="12"/>
        <color indexed="50"/>
        <rFont val="Arial"/>
        <family val="2"/>
      </rPr>
      <t>O</t>
    </r>
    <r>
      <rPr>
        <b/>
        <vertAlign val="superscript"/>
        <sz val="12"/>
        <color indexed="50"/>
        <rFont val="Arial"/>
        <family val="2"/>
      </rPr>
      <t>+</t>
    </r>
    <r>
      <rPr>
        <b/>
        <sz val="12"/>
        <color indexed="50"/>
        <rFont val="Arial"/>
        <family val="2"/>
      </rPr>
      <t>]&lt;[OH</t>
    </r>
    <r>
      <rPr>
        <b/>
        <vertAlign val="superscript"/>
        <sz val="12"/>
        <color indexed="50"/>
        <rFont val="Arial"/>
        <family val="2"/>
      </rPr>
      <t>–</t>
    </r>
    <r>
      <rPr>
        <b/>
        <sz val="12"/>
        <color indexed="50"/>
        <rFont val="Arial"/>
        <family val="2"/>
      </rPr>
      <t>]</t>
    </r>
  </si>
  <si>
    <t>Με αποτετραγωνισμό της τελευταίας σχέσης θα πάρουμε…</t>
  </si>
  <si>
    <t>Για τις τελευταίες σχέσεις θα ισχύουν οι ακόλουθες ισοδυναμίες…</t>
  </si>
  <si>
    <t xml:space="preserve">      αλλά και</t>
  </si>
  <si>
    <t xml:space="preserve">       και</t>
  </si>
  <si>
    <t>Πολλαπλασιάζοντας και τα δυο μέλη της τελευταίας ισότητας με το –1, θα έχουμε…</t>
  </si>
  <si>
    <t>είδος δ/ματος</t>
  </si>
  <si>
    <r>
      <t xml:space="preserve">ποσοτική σχέση  </t>
    </r>
    <r>
      <rPr>
        <b/>
        <sz val="11"/>
        <color indexed="8"/>
        <rFont val="Arial"/>
        <family val="2"/>
        <charset val="161"/>
      </rPr>
      <t>Η</t>
    </r>
    <r>
      <rPr>
        <b/>
        <vertAlign val="subscript"/>
        <sz val="11"/>
        <color indexed="8"/>
        <rFont val="Arial"/>
        <family val="2"/>
        <charset val="161"/>
      </rPr>
      <t>3</t>
    </r>
    <r>
      <rPr>
        <b/>
        <sz val="11"/>
        <color indexed="8"/>
        <rFont val="Arial"/>
        <family val="2"/>
        <charset val="161"/>
      </rPr>
      <t>Ο</t>
    </r>
    <r>
      <rPr>
        <b/>
        <vertAlign val="superscript"/>
        <sz val="11"/>
        <color indexed="8"/>
        <rFont val="Arial"/>
        <family val="2"/>
        <charset val="161"/>
      </rPr>
      <t>+</t>
    </r>
    <r>
      <rPr>
        <b/>
        <sz val="11"/>
        <color indexed="8"/>
        <rFont val="Arial"/>
        <family val="2"/>
        <charset val="161"/>
      </rPr>
      <t xml:space="preserve"> – OH</t>
    </r>
    <r>
      <rPr>
        <b/>
        <vertAlign val="superscript"/>
        <sz val="11"/>
        <color indexed="8"/>
        <rFont val="Arial"/>
        <family val="2"/>
        <charset val="161"/>
      </rPr>
      <t>–</t>
    </r>
    <r>
      <rPr>
        <b/>
        <sz val="11"/>
        <color indexed="8"/>
        <rFont val="Arial"/>
        <family val="2"/>
        <charset val="161"/>
      </rPr>
      <t xml:space="preserve"> </t>
    </r>
  </si>
  <si>
    <r>
      <t xml:space="preserve">αν η θερμοκρασία είναι </t>
    </r>
    <r>
      <rPr>
        <b/>
        <sz val="10"/>
        <color indexed="8"/>
        <rFont val="Arial"/>
        <family val="2"/>
        <charset val="161"/>
      </rPr>
      <t>25°C</t>
    </r>
  </si>
  <si>
    <t>ουδέτερο</t>
  </si>
  <si>
    <r>
      <t>[H</t>
    </r>
    <r>
      <rPr>
        <b/>
        <vertAlign val="subscript"/>
        <sz val="11"/>
        <color indexed="8"/>
        <rFont val="Arial"/>
        <family val="2"/>
        <charset val="161"/>
      </rPr>
      <t>3</t>
    </r>
    <r>
      <rPr>
        <b/>
        <sz val="11"/>
        <color indexed="8"/>
        <rFont val="Arial"/>
        <family val="2"/>
        <charset val="161"/>
      </rPr>
      <t>O</t>
    </r>
    <r>
      <rPr>
        <b/>
        <vertAlign val="superscript"/>
        <sz val="11"/>
        <color indexed="8"/>
        <rFont val="Arial"/>
        <family val="2"/>
        <charset val="161"/>
      </rPr>
      <t>+</t>
    </r>
    <r>
      <rPr>
        <b/>
        <sz val="11"/>
        <color indexed="8"/>
        <rFont val="Arial"/>
        <family val="2"/>
        <charset val="161"/>
      </rPr>
      <t>]=[OH</t>
    </r>
    <r>
      <rPr>
        <b/>
        <vertAlign val="superscript"/>
        <sz val="11"/>
        <color indexed="8"/>
        <rFont val="Arial"/>
        <family val="2"/>
        <charset val="161"/>
      </rPr>
      <t>–</t>
    </r>
    <r>
      <rPr>
        <b/>
        <sz val="11"/>
        <color indexed="8"/>
        <rFont val="Arial"/>
        <family val="2"/>
        <charset val="161"/>
      </rPr>
      <t>]</t>
    </r>
  </si>
  <si>
    <t>pH=7</t>
  </si>
  <si>
    <r>
      <t>Kw=10</t>
    </r>
    <r>
      <rPr>
        <b/>
        <vertAlign val="superscript"/>
        <sz val="10"/>
        <color indexed="8"/>
        <rFont val="Arial"/>
        <family val="2"/>
        <charset val="161"/>
      </rPr>
      <t>–14</t>
    </r>
    <r>
      <rPr>
        <sz val="10"/>
        <color indexed="8"/>
        <rFont val="Arial"/>
        <family val="2"/>
        <charset val="161"/>
      </rPr>
      <t xml:space="preserve"> </t>
    </r>
    <r>
      <rPr>
        <sz val="8"/>
        <color indexed="9"/>
        <rFont val="Arial"/>
        <family val="2"/>
        <charset val="161"/>
      </rPr>
      <t>pH+pOH=14</t>
    </r>
  </si>
  <si>
    <t>όξινο</t>
  </si>
  <si>
    <r>
      <t>[H</t>
    </r>
    <r>
      <rPr>
        <b/>
        <vertAlign val="subscript"/>
        <sz val="11"/>
        <color indexed="43"/>
        <rFont val="Arial"/>
        <family val="2"/>
        <charset val="161"/>
      </rPr>
      <t>3</t>
    </r>
    <r>
      <rPr>
        <b/>
        <sz val="11"/>
        <color indexed="43"/>
        <rFont val="Arial"/>
        <family val="2"/>
        <charset val="161"/>
      </rPr>
      <t>O</t>
    </r>
    <r>
      <rPr>
        <b/>
        <vertAlign val="superscript"/>
        <sz val="11"/>
        <color indexed="43"/>
        <rFont val="Arial"/>
        <family val="2"/>
        <charset val="161"/>
      </rPr>
      <t>+</t>
    </r>
    <r>
      <rPr>
        <b/>
        <sz val="11"/>
        <color indexed="43"/>
        <rFont val="Arial"/>
        <family val="2"/>
        <charset val="161"/>
      </rPr>
      <t>]&gt;[OH</t>
    </r>
    <r>
      <rPr>
        <b/>
        <vertAlign val="superscript"/>
        <sz val="11"/>
        <color indexed="43"/>
        <rFont val="Arial"/>
        <family val="2"/>
        <charset val="161"/>
      </rPr>
      <t>–</t>
    </r>
    <r>
      <rPr>
        <b/>
        <sz val="11"/>
        <color indexed="43"/>
        <rFont val="Arial"/>
        <family val="2"/>
        <charset val="161"/>
      </rPr>
      <t>]</t>
    </r>
  </si>
  <si>
    <t>pH&lt;7</t>
  </si>
  <si>
    <t>βασικό</t>
  </si>
  <si>
    <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]&lt;[OH</t>
    </r>
    <r>
      <rPr>
        <b/>
        <vertAlign val="superscript"/>
        <sz val="11"/>
        <color indexed="52"/>
        <rFont val="Arial"/>
        <family val="2"/>
        <charset val="161"/>
      </rPr>
      <t>–</t>
    </r>
    <r>
      <rPr>
        <b/>
        <sz val="11"/>
        <color indexed="52"/>
        <rFont val="Arial"/>
        <family val="2"/>
        <charset val="161"/>
      </rPr>
      <t>]</t>
    </r>
  </si>
  <si>
    <t>pH&gt;7</t>
  </si>
  <si>
    <t xml:space="preserve">αρχικό            διάλυμα </t>
  </si>
  <si>
    <t xml:space="preserve">τελικό (αραιωμένο) διάλυμα </t>
  </si>
  <si>
    <t>pH=5,7</t>
  </si>
  <si>
    <t>pH=3,7</t>
  </si>
  <si>
    <t xml:space="preserve">       C</t>
  </si>
  <si>
    <t xml:space="preserve">           C΄</t>
  </si>
  <si>
    <t>3,7&lt;pH&lt;4,7</t>
  </si>
  <si>
    <t>4,7&lt;pH&lt;5,7</t>
  </si>
  <si>
    <t xml:space="preserve">               a</t>
  </si>
  <si>
    <t xml:space="preserve">     a΄</t>
  </si>
  <si>
    <t>a=1</t>
  </si>
  <si>
    <t>a=10/11</t>
  </si>
  <si>
    <t>a=1/2</t>
  </si>
  <si>
    <t>a=100/101</t>
  </si>
  <si>
    <t>4.</t>
  </si>
  <si>
    <t xml:space="preserve">     Σταθερά ΧΙ:</t>
  </si>
  <si>
    <t>1ο διάλυμα HCl</t>
  </si>
  <si>
    <t>2ο διάλυμα HCl</t>
  </si>
  <si>
    <r>
      <t>V</t>
    </r>
    <r>
      <rPr>
        <b/>
        <vertAlign val="subscript"/>
        <sz val="11"/>
        <color indexed="43"/>
        <rFont val="Arial"/>
        <family val="2"/>
      </rPr>
      <t>1ου δ/τος</t>
    </r>
    <r>
      <rPr>
        <b/>
        <sz val="11"/>
        <color indexed="43"/>
        <rFont val="Arial"/>
        <family val="2"/>
      </rPr>
      <t>=240mL
pH</t>
    </r>
    <r>
      <rPr>
        <b/>
        <vertAlign val="subscript"/>
        <sz val="11"/>
        <color indexed="43"/>
        <rFont val="Arial"/>
        <family val="2"/>
      </rPr>
      <t>1</t>
    </r>
    <r>
      <rPr>
        <b/>
        <sz val="11"/>
        <color indexed="43"/>
        <rFont val="Arial"/>
        <family val="2"/>
      </rPr>
      <t>=1,3</t>
    </r>
  </si>
  <si>
    <r>
      <t>V</t>
    </r>
    <r>
      <rPr>
        <b/>
        <vertAlign val="subscript"/>
        <sz val="11"/>
        <color indexed="43"/>
        <rFont val="Arial"/>
        <family val="2"/>
      </rPr>
      <t>2ου δ/τος</t>
    </r>
    <r>
      <rPr>
        <b/>
        <sz val="11"/>
        <color indexed="43"/>
        <rFont val="Arial"/>
        <family val="2"/>
      </rPr>
      <t>=;mL
pH</t>
    </r>
    <r>
      <rPr>
        <b/>
        <vertAlign val="subscript"/>
        <sz val="11"/>
        <color indexed="43"/>
        <rFont val="Arial"/>
        <family val="2"/>
      </rPr>
      <t>2</t>
    </r>
    <r>
      <rPr>
        <b/>
        <sz val="11"/>
        <color indexed="43"/>
        <rFont val="Arial"/>
        <family val="2"/>
      </rPr>
      <t>=1,7</t>
    </r>
  </si>
  <si>
    <r>
      <t>÷</t>
    </r>
    <r>
      <rPr>
        <sz val="9"/>
        <color indexed="53"/>
        <rFont val="Arial"/>
        <family val="2"/>
      </rPr>
      <t>ΔpH</t>
    </r>
    <r>
      <rPr>
        <sz val="9"/>
        <color indexed="53"/>
        <rFont val="Symbol"/>
        <family val="1"/>
        <charset val="2"/>
      </rPr>
      <t>ê</t>
    </r>
    <r>
      <rPr>
        <sz val="9"/>
        <color indexed="53"/>
        <rFont val="Arial"/>
        <family val="2"/>
      </rPr>
      <t>=0,6</t>
    </r>
  </si>
  <si>
    <r>
      <t>÷</t>
    </r>
    <r>
      <rPr>
        <sz val="9"/>
        <color indexed="53"/>
        <rFont val="Arial"/>
        <family val="2"/>
      </rPr>
      <t>ΔpH</t>
    </r>
    <r>
      <rPr>
        <sz val="9"/>
        <color indexed="53"/>
        <rFont val="Symbol"/>
        <family val="1"/>
        <charset val="2"/>
      </rPr>
      <t>ê</t>
    </r>
    <r>
      <rPr>
        <sz val="9"/>
        <color indexed="53"/>
        <rFont val="Arial"/>
        <family val="2"/>
      </rPr>
      <t>=0,3</t>
    </r>
  </si>
  <si>
    <r>
      <t>ΗΑ: C</t>
    </r>
    <r>
      <rPr>
        <b/>
        <vertAlign val="subscript"/>
        <sz val="11"/>
        <color indexed="43"/>
        <rFont val="Arial"/>
        <family val="2"/>
      </rPr>
      <t>1</t>
    </r>
    <r>
      <rPr>
        <b/>
        <sz val="11"/>
        <color indexed="43"/>
        <rFont val="Arial"/>
        <family val="2"/>
      </rPr>
      <t>=0,5M
             K</t>
    </r>
    <r>
      <rPr>
        <b/>
        <vertAlign val="subscript"/>
        <sz val="11"/>
        <color indexed="43"/>
        <rFont val="Arial"/>
        <family val="2"/>
      </rPr>
      <t>a1</t>
    </r>
    <r>
      <rPr>
        <b/>
        <sz val="11"/>
        <color indexed="43"/>
        <rFont val="Arial"/>
        <family val="2"/>
      </rPr>
      <t>=1,4·10</t>
    </r>
    <r>
      <rPr>
        <b/>
        <vertAlign val="superscript"/>
        <sz val="11"/>
        <color indexed="43"/>
        <rFont val="Arial"/>
        <family val="2"/>
      </rPr>
      <t>–4</t>
    </r>
    <r>
      <rPr>
        <b/>
        <sz val="11"/>
        <color indexed="43"/>
        <rFont val="Arial"/>
        <family val="2"/>
      </rPr>
      <t xml:space="preserve">
HB: C</t>
    </r>
    <r>
      <rPr>
        <b/>
        <vertAlign val="subscript"/>
        <sz val="11"/>
        <color indexed="43"/>
        <rFont val="Arial"/>
        <family val="2"/>
      </rPr>
      <t>2</t>
    </r>
    <r>
      <rPr>
        <b/>
        <sz val="11"/>
        <color indexed="43"/>
        <rFont val="Arial"/>
        <family val="2"/>
      </rPr>
      <t>=0,6M
  K</t>
    </r>
    <r>
      <rPr>
        <b/>
        <vertAlign val="subscript"/>
        <sz val="11"/>
        <color indexed="43"/>
        <rFont val="Arial"/>
        <family val="2"/>
      </rPr>
      <t>a2</t>
    </r>
    <r>
      <rPr>
        <b/>
        <sz val="11"/>
        <color indexed="43"/>
        <rFont val="Arial"/>
        <family val="2"/>
      </rPr>
      <t>=;
        pH</t>
    </r>
    <r>
      <rPr>
        <b/>
        <vertAlign val="subscript"/>
        <sz val="11"/>
        <color indexed="43"/>
        <rFont val="Arial"/>
        <family val="2"/>
      </rPr>
      <t>δ/τος</t>
    </r>
    <r>
      <rPr>
        <b/>
        <sz val="11"/>
        <color indexed="43"/>
        <rFont val="Arial"/>
        <family val="2"/>
      </rPr>
      <t>=2</t>
    </r>
  </si>
  <si>
    <t>ανάμιξη</t>
  </si>
  <si>
    <t>θ=25°C, σταθερή</t>
  </si>
  <si>
    <t>τελικό διάλυμα HCl</t>
  </si>
  <si>
    <r>
      <t>pH</t>
    </r>
    <r>
      <rPr>
        <b/>
        <vertAlign val="subscript"/>
        <sz val="12"/>
        <color indexed="43"/>
        <rFont val="Arial"/>
        <family val="2"/>
      </rPr>
      <t>τελ</t>
    </r>
    <r>
      <rPr>
        <b/>
        <sz val="12"/>
        <color indexed="43"/>
        <rFont val="Arial"/>
        <family val="2"/>
      </rPr>
      <t xml:space="preserve">=1,4 </t>
    </r>
  </si>
  <si>
    <r>
      <t>Οπουδήποτε χρειαστεί παρακάτω, να ληφθεί</t>
    </r>
    <r>
      <rPr>
        <b/>
        <sz val="9"/>
        <color indexed="43"/>
        <rFont val="Arial"/>
        <family val="2"/>
      </rPr>
      <t xml:space="preserve"> </t>
    </r>
    <r>
      <rPr>
        <b/>
        <sz val="9"/>
        <color indexed="52"/>
        <rFont val="Arial"/>
        <family val="2"/>
        <charset val="161"/>
      </rPr>
      <t>log2=0,3.</t>
    </r>
  </si>
  <si>
    <r>
      <t>H</t>
    </r>
    <r>
      <rPr>
        <b/>
        <vertAlign val="subscript"/>
        <sz val="12"/>
        <color indexed="44"/>
        <rFont val="Arial"/>
        <family val="2"/>
      </rPr>
      <t>2</t>
    </r>
    <r>
      <rPr>
        <b/>
        <sz val="12"/>
        <color indexed="44"/>
        <rFont val="Arial"/>
        <family val="2"/>
      </rPr>
      <t xml:space="preserve">O  </t>
    </r>
    <r>
      <rPr>
        <b/>
        <sz val="12"/>
        <color indexed="10"/>
        <rFont val="Arial"/>
        <family val="2"/>
        <charset val="161"/>
      </rPr>
      <t>+</t>
    </r>
    <r>
      <rPr>
        <b/>
        <sz val="12"/>
        <color indexed="44"/>
        <rFont val="Arial"/>
        <family val="2"/>
      </rPr>
      <t xml:space="preserve">  H</t>
    </r>
    <r>
      <rPr>
        <b/>
        <vertAlign val="subscript"/>
        <sz val="12"/>
        <color indexed="44"/>
        <rFont val="Arial"/>
        <family val="2"/>
      </rPr>
      <t>2</t>
    </r>
    <r>
      <rPr>
        <b/>
        <sz val="12"/>
        <color indexed="44"/>
        <rFont val="Arial"/>
        <family val="2"/>
      </rPr>
      <t xml:space="preserve">O  </t>
    </r>
    <r>
      <rPr>
        <b/>
        <sz val="12"/>
        <color indexed="10"/>
        <rFont val="Wingdings 3"/>
        <family val="1"/>
        <charset val="2"/>
      </rPr>
      <t>D</t>
    </r>
    <r>
      <rPr>
        <b/>
        <sz val="12"/>
        <color indexed="44"/>
        <rFont val="Arial"/>
        <family val="2"/>
      </rPr>
      <t xml:space="preserve">  H</t>
    </r>
    <r>
      <rPr>
        <b/>
        <vertAlign val="subscript"/>
        <sz val="12"/>
        <color indexed="44"/>
        <rFont val="Arial"/>
        <family val="2"/>
      </rPr>
      <t>3</t>
    </r>
    <r>
      <rPr>
        <b/>
        <sz val="12"/>
        <color indexed="44"/>
        <rFont val="Arial"/>
        <family val="2"/>
      </rPr>
      <t>O</t>
    </r>
    <r>
      <rPr>
        <b/>
        <vertAlign val="superscript"/>
        <sz val="12"/>
        <color indexed="44"/>
        <rFont val="Arial"/>
        <family val="2"/>
      </rPr>
      <t>+</t>
    </r>
    <r>
      <rPr>
        <b/>
        <sz val="12"/>
        <color indexed="44"/>
        <rFont val="Arial"/>
        <family val="2"/>
      </rPr>
      <t xml:space="preserve">  </t>
    </r>
    <r>
      <rPr>
        <b/>
        <sz val="12"/>
        <color indexed="10"/>
        <rFont val="Arial"/>
        <family val="2"/>
        <charset val="161"/>
      </rPr>
      <t>+</t>
    </r>
    <r>
      <rPr>
        <b/>
        <sz val="12"/>
        <color indexed="44"/>
        <rFont val="Arial"/>
        <family val="2"/>
      </rPr>
      <t xml:space="preserve">  OH</t>
    </r>
    <r>
      <rPr>
        <b/>
        <vertAlign val="superscript"/>
        <sz val="12"/>
        <color indexed="44"/>
        <rFont val="Arial"/>
        <family val="2"/>
      </rPr>
      <t>–</t>
    </r>
  </si>
  <si>
    <t>αρχ. διάλυμα NaoH</t>
  </si>
  <si>
    <t>τελ. διάλυμα NaoH</t>
  </si>
  <si>
    <r>
      <t>V</t>
    </r>
    <r>
      <rPr>
        <b/>
        <vertAlign val="subscript"/>
        <sz val="11"/>
        <color indexed="43"/>
        <rFont val="Arial"/>
        <family val="2"/>
      </rPr>
      <t>αρχ. δ/τος</t>
    </r>
    <r>
      <rPr>
        <b/>
        <sz val="11"/>
        <color indexed="43"/>
        <rFont val="Arial"/>
        <family val="2"/>
      </rPr>
      <t>=60mL
pH</t>
    </r>
    <r>
      <rPr>
        <b/>
        <vertAlign val="subscript"/>
        <sz val="11"/>
        <color indexed="43"/>
        <rFont val="Arial"/>
        <family val="2"/>
      </rPr>
      <t>αρχ.</t>
    </r>
    <r>
      <rPr>
        <b/>
        <sz val="11"/>
        <color indexed="43"/>
        <rFont val="Arial"/>
        <family val="2"/>
      </rPr>
      <t>=12,7</t>
    </r>
  </si>
  <si>
    <t>+;g ΝaΟΗ</t>
  </si>
  <si>
    <r>
      <t>V</t>
    </r>
    <r>
      <rPr>
        <b/>
        <vertAlign val="subscript"/>
        <sz val="11"/>
        <color indexed="43"/>
        <rFont val="Arial"/>
        <family val="2"/>
      </rPr>
      <t>τελ. δ/τος</t>
    </r>
    <r>
      <rPr>
        <b/>
        <sz val="11"/>
        <color indexed="43"/>
        <rFont val="Arial"/>
        <family val="2"/>
      </rPr>
      <t>=60mL
pH</t>
    </r>
    <r>
      <rPr>
        <b/>
        <vertAlign val="subscript"/>
        <sz val="11"/>
        <color indexed="43"/>
        <rFont val="Arial"/>
        <family val="2"/>
      </rPr>
      <t>τελ.</t>
    </r>
    <r>
      <rPr>
        <b/>
        <sz val="11"/>
        <color indexed="43"/>
        <rFont val="Arial"/>
        <family val="2"/>
      </rPr>
      <t>=;</t>
    </r>
  </si>
  <si>
    <t>(στερεού)</t>
  </si>
  <si>
    <t>Þ</t>
  </si>
  <si>
    <t>ώστε</t>
  </si>
  <si>
    <t>1ο διάλυμα NaΟH</t>
  </si>
  <si>
    <t>2ο διάλυμα NaΟH</t>
  </si>
  <si>
    <r>
      <t>V</t>
    </r>
    <r>
      <rPr>
        <b/>
        <vertAlign val="subscript"/>
        <sz val="11"/>
        <color indexed="43"/>
        <rFont val="Arial"/>
        <family val="2"/>
      </rPr>
      <t>1ου δ/τος</t>
    </r>
    <r>
      <rPr>
        <b/>
        <sz val="11"/>
        <color indexed="43"/>
        <rFont val="Arial"/>
        <family val="2"/>
      </rPr>
      <t>=;mL
pH</t>
    </r>
    <r>
      <rPr>
        <b/>
        <vertAlign val="subscript"/>
        <sz val="11"/>
        <color indexed="43"/>
        <rFont val="Arial"/>
        <family val="2"/>
      </rPr>
      <t>1</t>
    </r>
    <r>
      <rPr>
        <b/>
        <sz val="11"/>
        <color indexed="43"/>
        <rFont val="Arial"/>
        <family val="2"/>
      </rPr>
      <t>=11,3</t>
    </r>
  </si>
  <si>
    <r>
      <t>V</t>
    </r>
    <r>
      <rPr>
        <b/>
        <vertAlign val="subscript"/>
        <sz val="11"/>
        <color indexed="43"/>
        <rFont val="Arial"/>
        <family val="2"/>
      </rPr>
      <t>2ου δ/τος</t>
    </r>
    <r>
      <rPr>
        <b/>
        <sz val="11"/>
        <color indexed="43"/>
        <rFont val="Arial"/>
        <family val="2"/>
      </rPr>
      <t>=;mL
pH</t>
    </r>
    <r>
      <rPr>
        <b/>
        <vertAlign val="subscript"/>
        <sz val="11"/>
        <color indexed="43"/>
        <rFont val="Arial"/>
        <family val="2"/>
      </rPr>
      <t>2</t>
    </r>
    <r>
      <rPr>
        <b/>
        <sz val="11"/>
        <color indexed="43"/>
        <rFont val="Arial"/>
        <family val="2"/>
      </rPr>
      <t>=11,9</t>
    </r>
  </si>
  <si>
    <t>τελικό διάλυμα NaOH</t>
  </si>
  <si>
    <r>
      <t>V</t>
    </r>
    <r>
      <rPr>
        <b/>
        <vertAlign val="subscript"/>
        <sz val="11"/>
        <color indexed="43"/>
        <rFont val="Arial"/>
        <family val="2"/>
      </rPr>
      <t>τελ. δ/τος</t>
    </r>
    <r>
      <rPr>
        <b/>
        <sz val="11"/>
        <color indexed="43"/>
        <rFont val="Arial"/>
        <family val="2"/>
      </rPr>
      <t>=705mL
pH</t>
    </r>
    <r>
      <rPr>
        <b/>
        <vertAlign val="subscript"/>
        <sz val="11"/>
        <color indexed="43"/>
        <rFont val="Arial"/>
        <family val="2"/>
      </rPr>
      <t>τελ</t>
    </r>
    <r>
      <rPr>
        <b/>
        <sz val="11"/>
        <color indexed="43"/>
        <rFont val="Arial"/>
        <family val="2"/>
      </rPr>
      <t xml:space="preserve">=11,6 </t>
    </r>
  </si>
  <si>
    <r>
      <t xml:space="preserve">    [H</t>
    </r>
    <r>
      <rPr>
        <b/>
        <vertAlign val="subscript"/>
        <sz val="12"/>
        <color indexed="48"/>
        <rFont val="Arial"/>
        <family val="2"/>
      </rPr>
      <t>3</t>
    </r>
    <r>
      <rPr>
        <b/>
        <sz val="12"/>
        <color indexed="48"/>
        <rFont val="Arial"/>
        <family val="2"/>
      </rPr>
      <t>O</t>
    </r>
    <r>
      <rPr>
        <b/>
        <vertAlign val="superscript"/>
        <sz val="12"/>
        <color indexed="48"/>
        <rFont val="Arial"/>
        <family val="2"/>
      </rPr>
      <t>+</t>
    </r>
    <r>
      <rPr>
        <b/>
        <sz val="12"/>
        <color indexed="48"/>
        <rFont val="Arial"/>
        <family val="2"/>
      </rPr>
      <t>]=[OH</t>
    </r>
    <r>
      <rPr>
        <b/>
        <vertAlign val="superscript"/>
        <sz val="12"/>
        <color indexed="48"/>
        <rFont val="Arial"/>
        <family val="2"/>
      </rPr>
      <t>–</t>
    </r>
    <r>
      <rPr>
        <b/>
        <sz val="12"/>
        <color indexed="48"/>
        <rFont val="Arial"/>
        <family val="2"/>
      </rPr>
      <t>]</t>
    </r>
  </si>
  <si>
    <r>
      <t xml:space="preserve">    [H</t>
    </r>
    <r>
      <rPr>
        <b/>
        <vertAlign val="subscript"/>
        <sz val="12"/>
        <color indexed="10"/>
        <rFont val="Arial"/>
        <family val="2"/>
      </rPr>
      <t>3</t>
    </r>
    <r>
      <rPr>
        <b/>
        <sz val="12"/>
        <color indexed="10"/>
        <rFont val="Arial"/>
        <family val="2"/>
      </rPr>
      <t>O</t>
    </r>
    <r>
      <rPr>
        <b/>
        <vertAlign val="superscript"/>
        <sz val="12"/>
        <color indexed="10"/>
        <rFont val="Arial"/>
        <family val="2"/>
      </rPr>
      <t>+</t>
    </r>
    <r>
      <rPr>
        <b/>
        <sz val="12"/>
        <color indexed="10"/>
        <rFont val="Arial"/>
        <family val="2"/>
      </rPr>
      <t>]&gt;[OH</t>
    </r>
    <r>
      <rPr>
        <b/>
        <vertAlign val="superscript"/>
        <sz val="12"/>
        <color indexed="10"/>
        <rFont val="Arial"/>
        <family val="2"/>
      </rPr>
      <t>–</t>
    </r>
    <r>
      <rPr>
        <b/>
        <sz val="12"/>
        <color indexed="10"/>
        <rFont val="Arial"/>
        <family val="2"/>
      </rPr>
      <t>]</t>
    </r>
  </si>
  <si>
    <r>
      <t xml:space="preserve">     </t>
    </r>
    <r>
      <rPr>
        <b/>
        <sz val="11"/>
        <color indexed="51"/>
        <rFont val="Arial"/>
        <family val="2"/>
        <charset val="161"/>
      </rPr>
      <t>K</t>
    </r>
    <r>
      <rPr>
        <b/>
        <vertAlign val="subscript"/>
        <sz val="11"/>
        <color indexed="51"/>
        <rFont val="Arial"/>
        <family val="2"/>
        <charset val="161"/>
      </rPr>
      <t>w</t>
    </r>
    <r>
      <rPr>
        <b/>
        <sz val="11"/>
        <color indexed="51"/>
        <rFont val="Arial"/>
        <family val="2"/>
        <charset val="161"/>
      </rPr>
      <t>=[H</t>
    </r>
    <r>
      <rPr>
        <b/>
        <vertAlign val="subscript"/>
        <sz val="11"/>
        <color indexed="51"/>
        <rFont val="Arial"/>
        <family val="2"/>
        <charset val="161"/>
      </rPr>
      <t>3</t>
    </r>
    <r>
      <rPr>
        <b/>
        <sz val="11"/>
        <color indexed="51"/>
        <rFont val="Arial"/>
        <family val="2"/>
        <charset val="161"/>
      </rPr>
      <t>O</t>
    </r>
    <r>
      <rPr>
        <b/>
        <vertAlign val="superscript"/>
        <sz val="11"/>
        <color indexed="51"/>
        <rFont val="Arial"/>
        <family val="2"/>
        <charset val="161"/>
      </rPr>
      <t>+</t>
    </r>
    <r>
      <rPr>
        <b/>
        <sz val="11"/>
        <color indexed="51"/>
        <rFont val="Arial"/>
        <family val="2"/>
        <charset val="161"/>
      </rPr>
      <t>]·[OH</t>
    </r>
    <r>
      <rPr>
        <b/>
        <vertAlign val="superscript"/>
        <sz val="11"/>
        <color indexed="51"/>
        <rFont val="Arial"/>
        <family val="2"/>
        <charset val="161"/>
      </rPr>
      <t>–</t>
    </r>
    <r>
      <rPr>
        <b/>
        <sz val="11"/>
        <color indexed="51"/>
        <rFont val="Arial"/>
        <family val="2"/>
        <charset val="161"/>
      </rPr>
      <t>]=10</t>
    </r>
    <r>
      <rPr>
        <b/>
        <vertAlign val="superscript"/>
        <sz val="11"/>
        <color indexed="51"/>
        <rFont val="Arial"/>
        <family val="2"/>
        <charset val="161"/>
      </rPr>
      <t>–14</t>
    </r>
    <r>
      <rPr>
        <b/>
        <sz val="11"/>
        <color indexed="43"/>
        <rFont val="Arial"/>
        <family val="2"/>
      </rPr>
      <t xml:space="preserve"> </t>
    </r>
    <r>
      <rPr>
        <sz val="11"/>
        <color indexed="43"/>
        <rFont val="Arial"/>
        <family val="2"/>
      </rPr>
      <t>και...</t>
    </r>
  </si>
  <si>
    <r>
      <t>Εξαιρούνται</t>
    </r>
    <r>
      <rPr>
        <sz val="10"/>
        <color indexed="43"/>
        <rFont val="Arial"/>
        <family val="2"/>
      </rPr>
      <t xml:space="preserve"> και παθαίνουν </t>
    </r>
    <r>
      <rPr>
        <b/>
        <sz val="10"/>
        <color indexed="52"/>
        <rFont val="Arial"/>
        <family val="2"/>
        <charset val="161"/>
      </rPr>
      <t>πλήρη</t>
    </r>
    <r>
      <rPr>
        <sz val="10"/>
        <color indexed="43"/>
        <rFont val="Arial"/>
        <family val="2"/>
      </rPr>
      <t xml:space="preserve"> ιοντι-σμό, είναι δηλαδή ισχυροί ηλεκτρολύτες,  τα παρακάτω οξέα:
</t>
    </r>
    <r>
      <rPr>
        <b/>
        <sz val="10"/>
        <color indexed="52"/>
        <rFont val="Arial"/>
        <family val="2"/>
        <charset val="161"/>
      </rPr>
      <t>HCl, HBr, HI, HNO</t>
    </r>
    <r>
      <rPr>
        <b/>
        <vertAlign val="subscript"/>
        <sz val="10"/>
        <color indexed="52"/>
        <rFont val="Arial"/>
        <family val="2"/>
        <charset val="161"/>
      </rPr>
      <t>3</t>
    </r>
    <r>
      <rPr>
        <b/>
        <sz val="10"/>
        <color indexed="52"/>
        <rFont val="Arial"/>
        <family val="2"/>
        <charset val="161"/>
      </rPr>
      <t>, HClO</t>
    </r>
    <r>
      <rPr>
        <b/>
        <vertAlign val="subscript"/>
        <sz val="10"/>
        <color indexed="52"/>
        <rFont val="Arial"/>
        <family val="2"/>
        <charset val="161"/>
      </rPr>
      <t>4</t>
    </r>
    <r>
      <rPr>
        <sz val="10"/>
        <color indexed="43"/>
        <rFont val="Arial"/>
        <family val="2"/>
      </rPr>
      <t xml:space="preserve"> και </t>
    </r>
    <r>
      <rPr>
        <b/>
        <sz val="10"/>
        <color indexed="52"/>
        <rFont val="Arial"/>
        <family val="2"/>
        <charset val="161"/>
      </rPr>
      <t>H</t>
    </r>
    <r>
      <rPr>
        <b/>
        <vertAlign val="subscript"/>
        <sz val="10"/>
        <color indexed="52"/>
        <rFont val="Arial"/>
        <family val="2"/>
        <charset val="161"/>
      </rPr>
      <t>2</t>
    </r>
    <r>
      <rPr>
        <b/>
        <sz val="10"/>
        <color indexed="52"/>
        <rFont val="Arial"/>
        <family val="2"/>
        <charset val="161"/>
      </rPr>
      <t>SO</t>
    </r>
    <r>
      <rPr>
        <b/>
        <vertAlign val="subscript"/>
        <sz val="10"/>
        <color indexed="52"/>
        <rFont val="Arial"/>
        <family val="2"/>
        <charset val="161"/>
      </rPr>
      <t>4</t>
    </r>
    <r>
      <rPr>
        <sz val="10"/>
        <color indexed="43"/>
        <rFont val="Arial"/>
        <family val="2"/>
      </rPr>
      <t xml:space="preserve"> </t>
    </r>
    <r>
      <rPr>
        <sz val="10"/>
        <color theme="1"/>
        <rFont val="Arial"/>
        <family val="2"/>
        <charset val="161"/>
      </rPr>
      <t>και</t>
    </r>
    <r>
      <rPr>
        <sz val="10"/>
        <color indexed="43"/>
        <rFont val="Arial"/>
        <family val="2"/>
      </rPr>
      <t xml:space="preserve">                        (στην α’ βαθμίδα ιοντισμού του).
Έτσι, για ένα ισχυρό οξύ γράφουμε… </t>
    </r>
  </si>
  <si>
    <t>Α΄ ΓΕΛ</t>
  </si>
  <si>
    <t>ηλεκτρολύτες</t>
  </si>
  <si>
    <t>Με περισσότερα λόγια…</t>
  </si>
  <si>
    <r>
      <t xml:space="preserve">Ονομάζονται έτσι οι ουσίες, των οποίων τα </t>
    </r>
    <r>
      <rPr>
        <b/>
        <sz val="12"/>
        <rFont val="Arial"/>
        <family val="2"/>
        <charset val="161"/>
      </rPr>
      <t>υδατικά διαλύματα,</t>
    </r>
    <r>
      <rPr>
        <sz val="12"/>
        <rFont val="Arial"/>
        <family val="2"/>
        <charset val="161"/>
      </rPr>
      <t xml:space="preserve"> ή τα </t>
    </r>
    <r>
      <rPr>
        <b/>
        <sz val="12"/>
        <rFont val="Arial"/>
        <family val="2"/>
        <charset val="161"/>
      </rPr>
      <t>τήγματα</t>
    </r>
    <r>
      <rPr>
        <sz val="12"/>
        <rFont val="Arial"/>
        <family val="2"/>
        <charset val="161"/>
      </rPr>
      <t xml:space="preserve"> άγουν το ηλεκτρικό ρεύμα.
Ηλεκτρολύτες είναι τα </t>
    </r>
    <r>
      <rPr>
        <b/>
        <sz val="12"/>
        <rFont val="Arial"/>
        <family val="2"/>
        <charset val="161"/>
      </rPr>
      <t xml:space="preserve">οξέα, οι βάσεις </t>
    </r>
    <r>
      <rPr>
        <sz val="12"/>
        <rFont val="Arial"/>
        <family val="2"/>
        <charset val="161"/>
      </rPr>
      <t>και τα</t>
    </r>
    <r>
      <rPr>
        <b/>
        <sz val="12"/>
        <rFont val="Arial"/>
        <family val="2"/>
        <charset val="161"/>
      </rPr>
      <t xml:space="preserve"> άλατα. </t>
    </r>
    <r>
      <rPr>
        <sz val="12"/>
        <rFont val="Arial"/>
        <family val="2"/>
        <charset val="161"/>
      </rPr>
      <t xml:space="preserve">Εκείνοι από τους ηλεκτρολύτες που άγουν το ρεύμα και σε κατάσταση τήγμα-τος, είναι οι </t>
    </r>
    <r>
      <rPr>
        <b/>
        <sz val="12"/>
        <rFont val="Arial"/>
        <family val="2"/>
        <charset val="161"/>
      </rPr>
      <t xml:space="preserve">ιοντικοί ηλεκτρολύτες. </t>
    </r>
    <r>
      <rPr>
        <sz val="12"/>
        <rFont val="Arial"/>
        <family val="2"/>
        <charset val="161"/>
      </rPr>
      <t xml:space="preserve">Σε αυτή την περίπτωση η-λεκτρολυτών κατατάσσονται τα </t>
    </r>
    <r>
      <rPr>
        <b/>
        <sz val="12"/>
        <rFont val="Arial"/>
        <family val="2"/>
        <charset val="161"/>
      </rPr>
      <t>υδροξείδια των μετάλλων,</t>
    </r>
    <r>
      <rPr>
        <sz val="12"/>
        <rFont val="Arial"/>
        <family val="2"/>
        <charset val="161"/>
      </rPr>
      <t xml:space="preserve"> που είναι βάσεις και τα </t>
    </r>
    <r>
      <rPr>
        <b/>
        <sz val="12"/>
        <rFont val="Arial"/>
        <family val="2"/>
        <charset val="161"/>
      </rPr>
      <t>άλατα.</t>
    </r>
    <r>
      <rPr>
        <sz val="12"/>
        <rFont val="Arial"/>
        <family val="2"/>
        <charset val="161"/>
      </rPr>
      <t xml:space="preserve">
Η διέλευση του ηλεκτρικού ρεύματος μέσα από το τήγμα ή το υ-δατικό διάλυμα ενός ηλεκτρολύτη, συνοδεύεται από κάποιες χη-μικές μεταβολές. Το σύνολο αυτών των χημικών μεταβολών, συνιστούν το φαινόμενο της </t>
    </r>
    <r>
      <rPr>
        <b/>
        <sz val="12"/>
        <rFont val="Arial"/>
        <family val="2"/>
        <charset val="161"/>
      </rPr>
      <t>ηλεκτρόλυσης.</t>
    </r>
  </si>
  <si>
    <t xml:space="preserve">Στην περίπτωση των τηγμάτων των ηλεκτρολυτών, τη διάσταση του ηλεκτρολύτη προκαλεί η επενέργεια της θερμότητας. </t>
  </si>
  <si>
    <t>*</t>
  </si>
  <si>
    <r>
      <t xml:space="preserve">Επειδή τα διαλύματα των ηλεκτρολυτών άγουν το η-λεκτρικό ρεύμα, χαρακτηρίζονται και ως </t>
    </r>
    <r>
      <rPr>
        <b/>
        <sz val="10"/>
        <color indexed="52"/>
        <rFont val="Arial"/>
        <family val="2"/>
        <charset val="161"/>
      </rPr>
      <t>"ηλεκτρο-λυτικοί αγωγοί".</t>
    </r>
  </si>
  <si>
    <t>Κάποιοι από αυτούς είναι ιοντικές ενώσεις. Πρόκειται για όλα τα άλατα και για τα υδροξείδια των μετάλλων, από τις βάσεις. Όλες οι υπόλοιπες βάσεις και όλα τα οξέα είναι μοριακές ενώσεις.</t>
  </si>
  <si>
    <t>Συμπερασματικά λοιπόν, μπορούμε να πούμε, ότι μετά τη διάλυσή τους στο νερό…</t>
  </si>
  <si>
    <r>
      <t>…οι ιοντικοί ηλεκτρολύτες διίστανται,</t>
    </r>
    <r>
      <rPr>
        <sz val="11"/>
        <color indexed="43"/>
        <rFont val="Arial"/>
        <family val="2"/>
        <charset val="161"/>
      </rPr>
      <t xml:space="preserve"> ενώ…
</t>
    </r>
    <r>
      <rPr>
        <b/>
        <sz val="11"/>
        <color indexed="53"/>
        <rFont val="Arial"/>
        <family val="2"/>
        <charset val="161"/>
      </rPr>
      <t>…οι μοριακοί ηλεκτρολύτες ιοντίζονται.</t>
    </r>
  </si>
  <si>
    <r>
      <t>Κατιόν νατρίου</t>
    </r>
    <r>
      <rPr>
        <b/>
        <sz val="10"/>
        <color indexed="52"/>
        <rFont val="Arial"/>
        <family val="2"/>
        <charset val="161"/>
      </rPr>
      <t xml:space="preserve"> Na</t>
    </r>
    <r>
      <rPr>
        <b/>
        <vertAlign val="superscript"/>
        <sz val="10"/>
        <color indexed="52"/>
        <rFont val="Arial"/>
        <family val="2"/>
        <charset val="161"/>
      </rPr>
      <t>+</t>
    </r>
    <r>
      <rPr>
        <b/>
        <sz val="10"/>
        <color indexed="52"/>
        <rFont val="Arial"/>
        <family val="2"/>
        <charset val="161"/>
      </rPr>
      <t>.</t>
    </r>
  </si>
  <si>
    <r>
      <t>ανιόν χλωρίου</t>
    </r>
    <r>
      <rPr>
        <b/>
        <sz val="10"/>
        <color indexed="52"/>
        <rFont val="Arial"/>
        <family val="2"/>
        <charset val="161"/>
      </rPr>
      <t xml:space="preserve"> Cl</t>
    </r>
    <r>
      <rPr>
        <b/>
        <vertAlign val="superscript"/>
        <sz val="10"/>
        <color indexed="52"/>
        <rFont val="Arial"/>
        <family val="2"/>
        <charset val="161"/>
      </rPr>
      <t>–</t>
    </r>
    <r>
      <rPr>
        <b/>
        <sz val="10"/>
        <color indexed="52"/>
        <rFont val="Arial"/>
        <family val="2"/>
        <charset val="161"/>
      </rPr>
      <t>.</t>
    </r>
  </si>
  <si>
    <t xml:space="preserve">Το μόριο του νερού είναι πολωμένο. Στην πλευρά των δύο ατόμων υδρογόνου παρουσιάζει κλάσμα θετικού ηλεκτρικού φορτίου, ενώ στην αντιδιαμετρική πλευρά του μορίου εμφανίζεται ίσο κλάσμα αρνητικού ηλεκτρικού φορτίου. </t>
  </si>
  <si>
    <r>
      <t xml:space="preserve">Τα πολωμένα μόρια του νερού έλκουν τόσο ισχυρά τα ιόντα του </t>
    </r>
    <r>
      <rPr>
        <b/>
        <sz val="10"/>
        <color indexed="52"/>
        <rFont val="Arial"/>
        <family val="2"/>
        <charset val="161"/>
      </rPr>
      <t>NaCl,</t>
    </r>
    <r>
      <rPr>
        <sz val="10"/>
        <color indexed="43"/>
        <rFont val="Arial"/>
        <family val="2"/>
        <charset val="161"/>
      </rPr>
      <t xml:space="preserve"> που κατορθώνουν να τα αποσπάσουν από το κρυσταλλικό πλέγμα τους.</t>
    </r>
  </si>
  <si>
    <r>
      <t xml:space="preserve">Η αλληλεπίδραση ανάμεσα στα μόρια του υδροχλωρίου και τα μόρια του διαλύτη, οδηγεί στον </t>
    </r>
    <r>
      <rPr>
        <b/>
        <sz val="10"/>
        <color indexed="52"/>
        <rFont val="Arial"/>
        <family val="2"/>
        <charset val="161"/>
      </rPr>
      <t>ιοντισμό</t>
    </r>
    <r>
      <rPr>
        <sz val="10"/>
        <color indexed="43"/>
        <rFont val="Arial"/>
        <family val="2"/>
        <charset val="161"/>
      </rPr>
      <t xml:space="preserve"> των μορίων του οξέος. Μπορούμε να γράψουμε…
</t>
    </r>
    <r>
      <rPr>
        <b/>
        <sz val="10"/>
        <color indexed="52"/>
        <rFont val="Arial"/>
        <family val="2"/>
        <charset val="161"/>
      </rPr>
      <t>HCl</t>
    </r>
    <r>
      <rPr>
        <b/>
        <vertAlign val="subscript"/>
        <sz val="10"/>
        <color indexed="52"/>
        <rFont val="Arial"/>
        <family val="2"/>
        <charset val="161"/>
      </rPr>
      <t>(aq)</t>
    </r>
    <r>
      <rPr>
        <b/>
        <sz val="10"/>
        <color indexed="52"/>
        <rFont val="Arial"/>
        <family val="2"/>
        <charset val="161"/>
      </rPr>
      <t xml:space="preserve"> </t>
    </r>
    <r>
      <rPr>
        <b/>
        <sz val="10"/>
        <color indexed="10"/>
        <rFont val="Arial"/>
        <family val="2"/>
        <charset val="161"/>
      </rPr>
      <t xml:space="preserve"> </t>
    </r>
    <r>
      <rPr>
        <b/>
        <sz val="10"/>
        <color indexed="10"/>
        <rFont val="Symbol"/>
        <family val="1"/>
        <charset val="2"/>
      </rPr>
      <t>®</t>
    </r>
    <r>
      <rPr>
        <b/>
        <sz val="10"/>
        <color indexed="52"/>
        <rFont val="Arial"/>
        <family val="2"/>
        <charset val="161"/>
      </rPr>
      <t xml:space="preserve">  H</t>
    </r>
    <r>
      <rPr>
        <b/>
        <vertAlign val="superscript"/>
        <sz val="10"/>
        <color indexed="52"/>
        <rFont val="Arial"/>
        <family val="2"/>
        <charset val="161"/>
      </rPr>
      <t>+</t>
    </r>
    <r>
      <rPr>
        <b/>
        <vertAlign val="subscript"/>
        <sz val="10"/>
        <color indexed="52"/>
        <rFont val="Arial"/>
        <family val="2"/>
        <charset val="161"/>
      </rPr>
      <t>(aq)</t>
    </r>
    <r>
      <rPr>
        <b/>
        <sz val="10"/>
        <color indexed="52"/>
        <rFont val="Arial"/>
        <family val="2"/>
        <charset val="161"/>
      </rPr>
      <t xml:space="preserve">  </t>
    </r>
    <r>
      <rPr>
        <b/>
        <sz val="10"/>
        <color indexed="10"/>
        <rFont val="Arial"/>
        <family val="2"/>
        <charset val="161"/>
      </rPr>
      <t>+</t>
    </r>
    <r>
      <rPr>
        <b/>
        <sz val="10"/>
        <color indexed="52"/>
        <rFont val="Arial"/>
        <family val="2"/>
        <charset val="161"/>
      </rPr>
      <t xml:space="preserve">  Cl</t>
    </r>
    <r>
      <rPr>
        <b/>
        <vertAlign val="superscript"/>
        <sz val="10"/>
        <color indexed="52"/>
        <rFont val="Arial"/>
        <family val="2"/>
        <charset val="161"/>
      </rPr>
      <t>–</t>
    </r>
    <r>
      <rPr>
        <b/>
        <vertAlign val="subscript"/>
        <sz val="10"/>
        <color indexed="52"/>
        <rFont val="Arial"/>
        <family val="2"/>
        <charset val="161"/>
      </rPr>
      <t>(aq)</t>
    </r>
  </si>
  <si>
    <t>Όλα τα παραπάνω μπορούν να περιγραφούν με τις παρακάτω εξισώσεις…</t>
  </si>
  <si>
    <r>
      <t xml:space="preserve">Όταν αυτή η αλληλεπίδραση συμβεί ανάμεσα σε ένα μεγάλο αριθμό από άτομα </t>
    </r>
    <r>
      <rPr>
        <b/>
        <sz val="11"/>
        <color indexed="52"/>
        <rFont val="Arial"/>
        <family val="2"/>
        <charset val="161"/>
      </rPr>
      <t>Na</t>
    </r>
    <r>
      <rPr>
        <sz val="11"/>
        <color indexed="43"/>
        <rFont val="Arial"/>
        <family val="2"/>
        <charset val="161"/>
      </rPr>
      <t xml:space="preserve"> με ισάριθμα άτομα </t>
    </r>
    <r>
      <rPr>
        <b/>
        <sz val="11"/>
        <color indexed="52"/>
        <rFont val="Arial"/>
        <family val="2"/>
        <charset val="161"/>
      </rPr>
      <t>Cl,</t>
    </r>
    <r>
      <rPr>
        <sz val="11"/>
        <color indexed="43"/>
        <rFont val="Arial"/>
        <family val="2"/>
        <charset val="161"/>
      </rPr>
      <t xml:space="preserve"> θα σχηματιστεί ένας αντίστοιχος αριθμός ιόντων και των δύο στοιχείων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και </t>
    </r>
    <r>
      <rPr>
        <b/>
        <sz val="11"/>
        <color indexed="52"/>
        <rFont val="Arial"/>
        <family val="2"/>
        <charset val="161"/>
      </rPr>
      <t>Cl</t>
    </r>
    <r>
      <rPr>
        <b/>
        <vertAlign val="superscript"/>
        <sz val="11"/>
        <color indexed="52"/>
        <rFont val="Arial"/>
        <family val="2"/>
        <charset val="161"/>
      </rPr>
      <t>–</t>
    </r>
    <r>
      <rPr>
        <sz val="11"/>
        <color indexed="43"/>
        <rFont val="Arial"/>
        <family val="2"/>
        <charset val="161"/>
      </rPr>
      <t xml:space="preserve"> ) και όλα αυτά τα ιόντα μαζί θα σχηματίσουν μια ορισμένη ποσότητα της ιοντικής ένωσης του χλωριούχου νατρίου </t>
    </r>
    <r>
      <rPr>
        <b/>
        <sz val="11"/>
        <color indexed="52"/>
        <rFont val="Arial"/>
        <family val="2"/>
        <charset val="161"/>
      </rPr>
      <t>(NaCl).</t>
    </r>
    <r>
      <rPr>
        <sz val="11"/>
        <color indexed="43"/>
        <rFont val="Arial"/>
        <family val="2"/>
        <charset val="161"/>
      </rPr>
      <t xml:space="preserve"> </t>
    </r>
  </si>
  <si>
    <t>Τουκμενίδης Μηνάς - 3ο ΓΕΛ Αμπελοκήπων Θεσσαλονίκης</t>
  </si>
  <si>
    <t>… στην αρχή της σελίδας</t>
  </si>
  <si>
    <r>
      <t>Γ΄ ΓΕΛ</t>
    </r>
    <r>
      <rPr>
        <sz val="11"/>
        <color indexed="51"/>
        <rFont val="Arial"/>
        <family val="2"/>
        <charset val="161"/>
      </rPr>
      <t xml:space="preserve"> (κατεύθυνση)</t>
    </r>
  </si>
  <si>
    <t>δείκτες (ηλεκτρολυτικοί ή πρωτολυτικοί)</t>
  </si>
  <si>
    <r>
      <t xml:space="preserve">Είναι ουσίες των οποίων το χρώμα εξαρτάται από το πόσο όξινο ή βασικό είναι το περιβάλλον στο οποίο βρίσκονται. Αυτό σημαί-νει ότι το χρώμα τους είναι δυνατό να αλλάξει, αν το περιβάλλον τους γίνει περισσότερο όξινο ή βασικό. Για παράδειγμα το </t>
    </r>
    <r>
      <rPr>
        <b/>
        <sz val="12"/>
        <rFont val="Arial"/>
        <family val="2"/>
        <charset val="161"/>
      </rPr>
      <t>βάμ-μα του ηλιοτροπίου</t>
    </r>
    <r>
      <rPr>
        <sz val="12"/>
        <rFont val="Arial"/>
        <family val="2"/>
        <charset val="161"/>
      </rPr>
      <t xml:space="preserve"> σε </t>
    </r>
    <r>
      <rPr>
        <b/>
        <sz val="12"/>
        <rFont val="Arial"/>
        <family val="2"/>
        <charset val="161"/>
      </rPr>
      <t>βασικό</t>
    </r>
    <r>
      <rPr>
        <sz val="12"/>
        <rFont val="Arial"/>
        <family val="2"/>
        <charset val="161"/>
      </rPr>
      <t xml:space="preserve"> περιβάλλον εμφανίζει </t>
    </r>
    <r>
      <rPr>
        <b/>
        <sz val="12"/>
        <rFont val="Arial"/>
        <family val="2"/>
        <charset val="161"/>
      </rPr>
      <t>μπλε</t>
    </r>
    <r>
      <rPr>
        <sz val="12"/>
        <rFont val="Arial"/>
        <family val="2"/>
        <charset val="161"/>
      </rPr>
      <t xml:space="preserve"> α-πόχρωση, ενώ σε </t>
    </r>
    <r>
      <rPr>
        <b/>
        <sz val="12"/>
        <rFont val="Arial"/>
        <family val="2"/>
        <charset val="161"/>
      </rPr>
      <t>όξινο</t>
    </r>
    <r>
      <rPr>
        <sz val="12"/>
        <rFont val="Arial"/>
        <family val="2"/>
        <charset val="161"/>
      </rPr>
      <t xml:space="preserve"> περιβάλλον γίνεται </t>
    </r>
    <r>
      <rPr>
        <b/>
        <sz val="12"/>
        <rFont val="Arial"/>
        <family val="2"/>
        <charset val="161"/>
      </rPr>
      <t>κόκκινο.</t>
    </r>
    <r>
      <rPr>
        <sz val="12"/>
        <rFont val="Arial"/>
        <family val="2"/>
        <charset val="161"/>
      </rPr>
      <t xml:space="preserve"> </t>
    </r>
  </si>
  <si>
    <r>
      <t xml:space="preserve">Ας θεωρήσουμε για παράδειγμα ότι έχουμε ένα δείκτη του οποίου η μοριακή μορφή εμφανίζεται ως μονοπρωτικό οξύ, με χημικό τύπο </t>
    </r>
    <r>
      <rPr>
        <b/>
        <sz val="11"/>
        <color indexed="52"/>
        <rFont val="Arial"/>
        <family val="2"/>
        <charset val="161"/>
      </rPr>
      <t>ΗΑ.</t>
    </r>
    <r>
      <rPr>
        <sz val="11"/>
        <color indexed="43"/>
        <rFont val="Arial"/>
        <family val="2"/>
        <charset val="161"/>
      </rPr>
      <t xml:space="preserve"> Η εξίσωση ιο-ντισμού αυτού του δείκτη, θα είναι η παρακάτω...</t>
    </r>
  </si>
  <si>
    <r>
      <t>ΗΑ</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1"/>
        <rFont val="Arial"/>
        <family val="2"/>
        <charset val="161"/>
      </rPr>
      <t>Η</t>
    </r>
    <r>
      <rPr>
        <b/>
        <vertAlign val="subscript"/>
        <sz val="11"/>
        <color indexed="41"/>
        <rFont val="Arial"/>
        <family val="2"/>
        <charset val="161"/>
      </rPr>
      <t>2</t>
    </r>
    <r>
      <rPr>
        <b/>
        <sz val="11"/>
        <color indexed="41"/>
        <rFont val="Arial"/>
        <family val="2"/>
        <charset val="161"/>
      </rPr>
      <t>Ο</t>
    </r>
    <r>
      <rPr>
        <b/>
        <sz val="11"/>
        <color indexed="43"/>
        <rFont val="Arial"/>
        <family val="2"/>
        <charset val="161"/>
      </rPr>
      <t xml:space="preserve">   </t>
    </r>
    <r>
      <rPr>
        <b/>
        <sz val="11"/>
        <color indexed="10"/>
        <rFont val="Wingdings 3"/>
        <family val="1"/>
        <charset val="2"/>
      </rPr>
      <t>D</t>
    </r>
    <r>
      <rPr>
        <b/>
        <sz val="11"/>
        <color indexed="43"/>
        <rFont val="Arial"/>
        <family val="2"/>
        <charset val="161"/>
      </rPr>
      <t xml:space="preserve">   </t>
    </r>
    <r>
      <rPr>
        <b/>
        <sz val="11"/>
        <color indexed="41"/>
        <rFont val="Arial"/>
        <family val="2"/>
        <charset val="161"/>
      </rPr>
      <t>Η</t>
    </r>
    <r>
      <rPr>
        <b/>
        <vertAlign val="subscript"/>
        <sz val="11"/>
        <color indexed="41"/>
        <rFont val="Arial"/>
        <family val="2"/>
        <charset val="161"/>
      </rPr>
      <t>3</t>
    </r>
    <r>
      <rPr>
        <b/>
        <sz val="11"/>
        <color indexed="41"/>
        <rFont val="Arial"/>
        <family val="2"/>
        <charset val="161"/>
      </rPr>
      <t>Ο</t>
    </r>
    <r>
      <rPr>
        <b/>
        <vertAlign val="superscript"/>
        <sz val="11"/>
        <color indexed="41"/>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1"/>
        <rFont val="Arial"/>
        <family val="2"/>
        <charset val="161"/>
      </rPr>
      <t>Α</t>
    </r>
    <r>
      <rPr>
        <b/>
        <vertAlign val="superscript"/>
        <sz val="11"/>
        <color indexed="51"/>
        <rFont val="Arial"/>
        <family val="2"/>
        <charset val="161"/>
      </rPr>
      <t>–</t>
    </r>
  </si>
  <si>
    <t>Έστω ακόμη ότι η μοριακή μορφή του δείκτη παρουσιάζει χρώμα μπλε, ενώ η συζυγής της βασική ιοντική μορφή, κίτρινο.</t>
  </si>
  <si>
    <r>
      <t xml:space="preserve">Έτσι λοιπόν, στο παραπάνω παράδειγμα, αν στο διάλυμα που προσθέσαμε το δείκτη </t>
    </r>
    <r>
      <rPr>
        <b/>
        <sz val="11"/>
        <color indexed="52"/>
        <rFont val="Arial"/>
        <family val="2"/>
        <charset val="161"/>
      </rPr>
      <t>ΗΑ,</t>
    </r>
    <r>
      <rPr>
        <sz val="11"/>
        <color indexed="43"/>
        <rFont val="Arial"/>
        <family val="2"/>
        <charset val="161"/>
      </rPr>
      <t xml:space="preserve"> είναι... </t>
    </r>
  </si>
  <si>
    <r>
      <t>[ΗA]</t>
    </r>
    <r>
      <rPr>
        <b/>
        <sz val="11"/>
        <color indexed="10"/>
        <rFont val="Arial"/>
        <family val="2"/>
        <charset val="161"/>
      </rPr>
      <t>&gt;</t>
    </r>
    <r>
      <rPr>
        <b/>
        <sz val="11"/>
        <color indexed="52"/>
        <rFont val="Arial"/>
        <family val="2"/>
        <charset val="161"/>
      </rPr>
      <t>10·[A</t>
    </r>
    <r>
      <rPr>
        <b/>
        <vertAlign val="superscript"/>
        <sz val="11"/>
        <color indexed="52"/>
        <rFont val="Arial"/>
        <family val="2"/>
        <charset val="161"/>
      </rPr>
      <t>–</t>
    </r>
    <r>
      <rPr>
        <b/>
        <sz val="11"/>
        <color indexed="52"/>
        <rFont val="Arial"/>
        <family val="2"/>
        <charset val="161"/>
      </rPr>
      <t>]</t>
    </r>
  </si>
  <si>
    <r>
      <t xml:space="preserve">… θα παρατηρούμε μόνο το </t>
    </r>
    <r>
      <rPr>
        <b/>
        <sz val="11"/>
        <color indexed="48"/>
        <rFont val="Arial"/>
        <family val="2"/>
        <charset val="161"/>
      </rPr>
      <t xml:space="preserve">μπλε χρώμα </t>
    </r>
    <r>
      <rPr>
        <sz val="11"/>
        <color indexed="43"/>
        <rFont val="Arial"/>
        <family val="2"/>
        <charset val="161"/>
      </rPr>
      <t>στο διάλυμα.</t>
    </r>
  </si>
  <si>
    <t>Η παραπάνω ανισωτική σχέση μπορεί να γραφεί και ως εξής…</t>
  </si>
  <si>
    <t xml:space="preserve">        σχέση Ι</t>
  </si>
  <si>
    <t xml:space="preserve">            σχέση ΙΙ</t>
  </si>
  <si>
    <t>Η τελευταία σχέση γίνεται…</t>
  </si>
  <si>
    <t xml:space="preserve">        σχέση ΙΙΙ</t>
  </si>
  <si>
    <r>
      <t xml:space="preserve">Όταν η βάση του λογάριθμου είναι μεγαλύτερη της μονάδος, όπως συμβαίνει με τους δεκαδικούς λογάριθ-μους, </t>
    </r>
    <r>
      <rPr>
        <b/>
        <sz val="10"/>
        <color indexed="52"/>
        <rFont val="Arial"/>
        <family val="2"/>
        <charset val="161"/>
      </rPr>
      <t>(10&gt;1),</t>
    </r>
    <r>
      <rPr>
        <sz val="10"/>
        <color indexed="43"/>
        <rFont val="Arial"/>
        <family val="2"/>
        <charset val="161"/>
      </rPr>
      <t xml:space="preserve"> τότε </t>
    </r>
    <r>
      <rPr>
        <b/>
        <sz val="10"/>
        <color indexed="52"/>
        <rFont val="Arial"/>
        <family val="2"/>
        <charset val="161"/>
      </rPr>
      <t xml:space="preserve">η λογαριθμική συνάρτηση είναι αύξουσα, </t>
    </r>
    <r>
      <rPr>
        <sz val="10"/>
        <color indexed="43"/>
        <rFont val="Arial"/>
        <family val="2"/>
        <charset val="161"/>
      </rPr>
      <t xml:space="preserve">οπότε σε άνισες ποσότητες θα αντιστοιχούν όμοια άνισοι λογάριθιμοι.
Αυτός είναι ο λόγος, που κατά τη λογαρίθμηση των δύο μελών της </t>
    </r>
    <r>
      <rPr>
        <sz val="10"/>
        <color indexed="13"/>
        <rFont val="Arial"/>
        <family val="2"/>
        <charset val="161"/>
      </rPr>
      <t>σχέσης ΙΙΙ,</t>
    </r>
    <r>
      <rPr>
        <sz val="10"/>
        <color indexed="43"/>
        <rFont val="Arial"/>
        <family val="2"/>
        <charset val="161"/>
      </rPr>
      <t xml:space="preserve"> η φορά της ανίσωσης δεν αλλάζει.</t>
    </r>
  </si>
  <si>
    <r>
      <t>Από την λογαρίθμηση</t>
    </r>
    <r>
      <rPr>
        <sz val="11"/>
        <color indexed="11"/>
        <rFont val="Arial"/>
        <family val="2"/>
        <charset val="161"/>
      </rPr>
      <t>*</t>
    </r>
    <r>
      <rPr>
        <sz val="11"/>
        <color indexed="43"/>
        <rFont val="Arial"/>
        <family val="2"/>
        <charset val="161"/>
      </rPr>
      <t xml:space="preserve"> των δύο μελών της τελευταίας ανισότητας, έχουμε…</t>
    </r>
  </si>
  <si>
    <r>
      <t xml:space="preserve">Πολλαπλασιάζοντας την τελευταία σχέση με το </t>
    </r>
    <r>
      <rPr>
        <b/>
        <sz val="11"/>
        <color indexed="52"/>
        <rFont val="Arial"/>
        <family val="2"/>
        <charset val="161"/>
      </rPr>
      <t>"–1",</t>
    </r>
    <r>
      <rPr>
        <sz val="11"/>
        <color indexed="43"/>
        <rFont val="Arial"/>
        <family val="2"/>
        <charset val="161"/>
      </rPr>
      <t xml:space="preserve"> θα πάρουμε…</t>
    </r>
  </si>
  <si>
    <t xml:space="preserve">   **</t>
  </si>
  <si>
    <t>… που θα γίνει τελικά…</t>
  </si>
  <si>
    <t>**</t>
  </si>
  <si>
    <t>Υπενθυμίζεται ότι είναι…</t>
  </si>
  <si>
    <r>
      <t>pH=–log[H</t>
    </r>
    <r>
      <rPr>
        <b/>
        <vertAlign val="subscript"/>
        <sz val="10"/>
        <color indexed="52"/>
        <rFont val="Arial"/>
        <family val="2"/>
        <charset val="161"/>
      </rPr>
      <t>3</t>
    </r>
    <r>
      <rPr>
        <b/>
        <sz val="10"/>
        <color indexed="52"/>
        <rFont val="Arial"/>
        <family val="2"/>
        <charset val="161"/>
      </rPr>
      <t>O</t>
    </r>
    <r>
      <rPr>
        <b/>
        <vertAlign val="superscript"/>
        <sz val="10"/>
        <color indexed="52"/>
        <rFont val="Arial"/>
        <family val="2"/>
        <charset val="161"/>
      </rPr>
      <t>+</t>
    </r>
    <r>
      <rPr>
        <b/>
        <sz val="10"/>
        <color indexed="52"/>
        <rFont val="Arial"/>
        <family val="2"/>
        <charset val="161"/>
      </rPr>
      <t>]</t>
    </r>
    <r>
      <rPr>
        <sz val="10"/>
        <color indexed="43"/>
        <rFont val="Arial"/>
        <family val="2"/>
        <charset val="161"/>
      </rPr>
      <t xml:space="preserve">   και  </t>
    </r>
    <r>
      <rPr>
        <b/>
        <sz val="10"/>
        <color indexed="43"/>
        <rFont val="Arial"/>
        <family val="2"/>
        <charset val="161"/>
      </rPr>
      <t xml:space="preserve"> </t>
    </r>
    <r>
      <rPr>
        <b/>
        <sz val="10"/>
        <color indexed="52"/>
        <rFont val="Arial"/>
        <family val="2"/>
        <charset val="161"/>
      </rPr>
      <t>pKa=–logK</t>
    </r>
    <r>
      <rPr>
        <b/>
        <vertAlign val="subscript"/>
        <sz val="10"/>
        <color indexed="52"/>
        <rFont val="Arial"/>
        <family val="2"/>
        <charset val="161"/>
      </rPr>
      <t>a</t>
    </r>
  </si>
  <si>
    <t>Προφανώς αν στο διάλυμα που περιέχεται ο δείκτης ΗΑ, είναι…</t>
  </si>
  <si>
    <r>
      <t>[Α</t>
    </r>
    <r>
      <rPr>
        <b/>
        <vertAlign val="superscript"/>
        <sz val="11"/>
        <color indexed="52"/>
        <rFont val="Arial"/>
        <family val="2"/>
        <charset val="161"/>
      </rPr>
      <t>–</t>
    </r>
    <r>
      <rPr>
        <b/>
        <sz val="11"/>
        <color indexed="52"/>
        <rFont val="Arial"/>
        <family val="2"/>
        <charset val="161"/>
      </rPr>
      <t>]</t>
    </r>
    <r>
      <rPr>
        <b/>
        <sz val="11"/>
        <color indexed="10"/>
        <rFont val="Arial"/>
        <family val="2"/>
        <charset val="161"/>
      </rPr>
      <t>&gt;</t>
    </r>
    <r>
      <rPr>
        <b/>
        <sz val="11"/>
        <color indexed="52"/>
        <rFont val="Arial"/>
        <family val="2"/>
        <charset val="161"/>
      </rPr>
      <t>10·[ΗΑ]</t>
    </r>
  </si>
  <si>
    <r>
      <t xml:space="preserve">…το διάλυμα, σύμφωνα με όσα αναφέρθηκαν παραπάνω, θα εμφανίζεται με </t>
    </r>
    <r>
      <rPr>
        <b/>
        <sz val="11"/>
        <color indexed="51"/>
        <rFont val="Arial"/>
        <family val="2"/>
        <charset val="161"/>
      </rPr>
      <t>κίτρινο χρώμα.</t>
    </r>
  </si>
  <si>
    <t xml:space="preserve">Ακολουθώντας την ίδια σειρά συλλογισμών, όπως πριν, καταλήγουμε στο ότι για να συμβαίνει κάτι τέτοιο, θα πρέπει να ισχύει η σχέση... </t>
  </si>
  <si>
    <t>Τουκμενίδης Μηνάς - 3ο ΓΕΛ Αμπελοκήπων  Θεσσαλονίκης</t>
  </si>
  <si>
    <t>βάσεις κατά Arrhenius</t>
  </si>
  <si>
    <r>
      <t xml:space="preserve">Σύμφωνα με τον </t>
    </r>
    <r>
      <rPr>
        <b/>
        <sz val="12"/>
        <rFont val="Arial"/>
        <family val="2"/>
        <charset val="161"/>
      </rPr>
      <t>Arrhenius, βάσεις</t>
    </r>
    <r>
      <rPr>
        <sz val="12"/>
        <rFont val="Arial"/>
        <family val="2"/>
        <charset val="161"/>
      </rPr>
      <t xml:space="preserve"> είναι οι ενώσεις που όταν διαλύονται στο νερό, παθαίνουν διάσταση, ελευθερώνοντας </t>
    </r>
    <r>
      <rPr>
        <b/>
        <sz val="12"/>
        <rFont val="Arial"/>
        <family val="2"/>
        <charset val="161"/>
      </rPr>
      <t>υ-δροξείδια (OH</t>
    </r>
    <r>
      <rPr>
        <b/>
        <vertAlign val="superscript"/>
        <sz val="12"/>
        <rFont val="Arial"/>
        <family val="2"/>
        <charset val="161"/>
      </rPr>
      <t>–</t>
    </r>
    <r>
      <rPr>
        <b/>
        <sz val="12"/>
        <rFont val="Arial"/>
        <family val="2"/>
        <charset val="161"/>
      </rPr>
      <t xml:space="preserve">). </t>
    </r>
  </si>
  <si>
    <r>
      <t xml:space="preserve">Οι </t>
    </r>
    <r>
      <rPr>
        <b/>
        <sz val="11"/>
        <color indexed="52"/>
        <rFont val="Arial"/>
        <family val="2"/>
        <charset val="161"/>
      </rPr>
      <t>βάσεις</t>
    </r>
    <r>
      <rPr>
        <sz val="11"/>
        <color indexed="43"/>
        <rFont val="Arial"/>
        <family val="2"/>
        <charset val="161"/>
      </rPr>
      <t xml:space="preserve"> μαζί με τα </t>
    </r>
    <r>
      <rPr>
        <b/>
        <sz val="11"/>
        <color indexed="52"/>
        <rFont val="Arial"/>
        <family val="2"/>
        <charset val="161"/>
      </rPr>
      <t>οξέα</t>
    </r>
    <r>
      <rPr>
        <sz val="11"/>
        <color indexed="43"/>
        <rFont val="Arial"/>
        <family val="2"/>
        <charset val="161"/>
      </rPr>
      <t xml:space="preserve"> και τα </t>
    </r>
    <r>
      <rPr>
        <b/>
        <sz val="11"/>
        <color indexed="52"/>
        <rFont val="Arial"/>
        <family val="2"/>
        <charset val="161"/>
      </rPr>
      <t>άλατα,</t>
    </r>
    <r>
      <rPr>
        <sz val="11"/>
        <color indexed="43"/>
        <rFont val="Arial"/>
        <family val="2"/>
        <charset val="161"/>
      </rPr>
      <t xml:space="preserve"> είναι γνωστό ότι αποτελούν τους </t>
    </r>
    <r>
      <rPr>
        <b/>
        <sz val="11"/>
        <color indexed="52"/>
        <rFont val="Arial"/>
        <family val="2"/>
        <charset val="161"/>
      </rPr>
      <t>η-λεκτρολύτες.</t>
    </r>
    <r>
      <rPr>
        <sz val="11"/>
        <color indexed="43"/>
        <rFont val="Arial"/>
        <family val="2"/>
        <charset val="161"/>
      </rPr>
      <t xml:space="preserve"> Όλοι οι ηλεκτρολύτες διαλυόμενοι στο νερό απελευθερώνουν κατιόντα και ανιόντα, με αποτέλεσμα το σχηματιζόμενο διάλυμα να είναι ηλεκ-τραγώγιμο, (βλ. </t>
    </r>
    <r>
      <rPr>
        <b/>
        <sz val="11"/>
        <color indexed="51"/>
        <rFont val="Arial"/>
        <family val="2"/>
        <charset val="161"/>
      </rPr>
      <t>"ηλεκτρολύτες"</t>
    </r>
    <r>
      <rPr>
        <sz val="11"/>
        <color indexed="43"/>
        <rFont val="Arial"/>
        <family val="2"/>
        <charset val="161"/>
      </rPr>
      <t>).</t>
    </r>
  </si>
  <si>
    <r>
      <t xml:space="preserve">Οι βάσεις μπορεί να είναι </t>
    </r>
    <r>
      <rPr>
        <b/>
        <sz val="12"/>
        <rFont val="Arial"/>
        <family val="2"/>
        <charset val="161"/>
      </rPr>
      <t>ιοντικές,</t>
    </r>
    <r>
      <rPr>
        <sz val="12"/>
        <rFont val="Arial"/>
        <family val="2"/>
        <charset val="161"/>
      </rPr>
      <t xml:space="preserve"> ή </t>
    </r>
    <r>
      <rPr>
        <b/>
        <sz val="12"/>
        <rFont val="Arial"/>
        <family val="2"/>
        <charset val="161"/>
      </rPr>
      <t>μοριακές</t>
    </r>
    <r>
      <rPr>
        <sz val="12"/>
        <rFont val="Arial"/>
        <family val="2"/>
        <charset val="161"/>
      </rPr>
      <t xml:space="preserve"> ενώσεις.
</t>
    </r>
    <r>
      <rPr>
        <b/>
        <sz val="12"/>
        <rFont val="Arial"/>
        <family val="2"/>
        <charset val="161"/>
      </rPr>
      <t>Ιοντικές</t>
    </r>
    <r>
      <rPr>
        <sz val="12"/>
        <rFont val="Arial"/>
        <family val="2"/>
        <charset val="161"/>
      </rPr>
      <t xml:space="preserve"> βάσεις είναι τα </t>
    </r>
    <r>
      <rPr>
        <b/>
        <sz val="12"/>
        <rFont val="Arial"/>
        <family val="2"/>
        <charset val="161"/>
      </rPr>
      <t>υδροξείδια των μετάλλων.</t>
    </r>
    <r>
      <rPr>
        <sz val="12"/>
        <rFont val="Arial"/>
        <family val="2"/>
        <charset val="161"/>
      </rPr>
      <t xml:space="preserve"> Ο χημικός τύπος τους έχει τη μορφή…
                                             </t>
    </r>
    <r>
      <rPr>
        <b/>
        <sz val="12"/>
        <rFont val="Arial"/>
        <family val="2"/>
        <charset val="161"/>
      </rPr>
      <t>M(OH)</t>
    </r>
    <r>
      <rPr>
        <b/>
        <vertAlign val="subscript"/>
        <sz val="12"/>
        <rFont val="Arial"/>
        <family val="2"/>
        <charset val="161"/>
      </rPr>
      <t>y</t>
    </r>
    <r>
      <rPr>
        <sz val="12"/>
        <rFont val="Arial"/>
        <family val="2"/>
        <charset val="161"/>
      </rPr>
      <t xml:space="preserve">
…όπου </t>
    </r>
    <r>
      <rPr>
        <b/>
        <sz val="12"/>
        <rFont val="Arial"/>
        <family val="2"/>
        <charset val="161"/>
      </rPr>
      <t>"Μ"</t>
    </r>
    <r>
      <rPr>
        <sz val="12"/>
        <rFont val="Arial"/>
        <family val="2"/>
        <charset val="161"/>
      </rPr>
      <t xml:space="preserve"> είναι το μεταλλικό συστατικό της βάσης και </t>
    </r>
    <r>
      <rPr>
        <b/>
        <sz val="12"/>
        <rFont val="Arial"/>
        <family val="2"/>
        <charset val="161"/>
      </rPr>
      <t>"y"</t>
    </r>
    <r>
      <rPr>
        <sz val="12"/>
        <rFont val="Arial"/>
        <family val="2"/>
        <charset val="161"/>
      </rPr>
      <t xml:space="preserve"> εί- ναι ο </t>
    </r>
    <r>
      <rPr>
        <b/>
        <sz val="12"/>
        <rFont val="Arial"/>
        <family val="2"/>
        <charset val="161"/>
      </rPr>
      <t>αριθμός οξείδωσης (ΑΟ)</t>
    </r>
    <r>
      <rPr>
        <sz val="12"/>
        <rFont val="Arial"/>
        <family val="2"/>
        <charset val="161"/>
      </rPr>
      <t xml:space="preserve"> του μετάλλου στην ένωση.
Για να ονομάσουμε μια τέτοια βάση, αρκεί να αναφέρουμε τη λέξη </t>
    </r>
    <r>
      <rPr>
        <b/>
        <sz val="12"/>
        <rFont val="Arial"/>
        <family val="2"/>
        <charset val="161"/>
      </rPr>
      <t>"υδροξείδιο"</t>
    </r>
    <r>
      <rPr>
        <sz val="12"/>
        <rFont val="Arial"/>
        <family val="2"/>
        <charset val="161"/>
      </rPr>
      <t xml:space="preserve"> μπροστά από το όνομα του μεταλλικού συ-στατικού της. Για παράδειγμα η βάση με τύπο...
                                            </t>
    </r>
    <r>
      <rPr>
        <b/>
        <sz val="12"/>
        <rFont val="Arial"/>
        <family val="2"/>
        <charset val="161"/>
      </rPr>
      <t>Ca(OH)</t>
    </r>
    <r>
      <rPr>
        <b/>
        <vertAlign val="subscript"/>
        <sz val="12"/>
        <rFont val="Arial"/>
        <family val="2"/>
        <charset val="161"/>
      </rPr>
      <t>2</t>
    </r>
    <r>
      <rPr>
        <sz val="12"/>
        <rFont val="Arial"/>
        <family val="2"/>
        <charset val="161"/>
      </rPr>
      <t xml:space="preserve">
...ονομάζεται </t>
    </r>
    <r>
      <rPr>
        <b/>
        <sz val="12"/>
        <rFont val="Arial"/>
        <family val="2"/>
        <charset val="161"/>
      </rPr>
      <t xml:space="preserve">"υδροξείδιο του ασβεστίου".
</t>
    </r>
    <r>
      <rPr>
        <sz val="12"/>
        <rFont val="Arial"/>
        <family val="2"/>
        <charset val="161"/>
      </rPr>
      <t xml:space="preserve">Από το χημικό τύπο αυτής της βάσης, καταλαβαίνουμε ότι το α-σβέστιο που περιέχεται σ' αυτήν έχει </t>
    </r>
    <r>
      <rPr>
        <b/>
        <sz val="12"/>
        <rFont val="Arial"/>
        <family val="2"/>
        <charset val="161"/>
      </rPr>
      <t xml:space="preserve">ΑΟ=2.
</t>
    </r>
    <r>
      <rPr>
        <sz val="12"/>
        <rFont val="Arial"/>
        <family val="2"/>
        <charset val="161"/>
      </rPr>
      <t xml:space="preserve">Στην περίπτωση που το μέταλλο </t>
    </r>
    <r>
      <rPr>
        <b/>
        <sz val="12"/>
        <rFont val="Arial"/>
        <family val="2"/>
        <charset val="161"/>
      </rPr>
      <t>Μ</t>
    </r>
    <r>
      <rPr>
        <sz val="12"/>
        <rFont val="Arial"/>
        <family val="2"/>
        <charset val="161"/>
      </rPr>
      <t xml:space="preserve"> σχηματίζει περισσότερα από ένα υδροξείδια, επειδή προφανώς μπορεί να εμφανίζεται με πε-ρισσότερους από ένα ΑΟ, στο τέλος του ονόματος κάθε υδροξει-δίου, αναφέρεται και ο ΑΟ του μετάλλου, λατινιστί. Έτσι τα υδρο-ξείδια του χαλκού, έχουν τους τύπους και τα ονόματα που φαίνο-νται παρακάτω...
</t>
    </r>
    <r>
      <rPr>
        <b/>
        <sz val="12"/>
        <rFont val="Arial"/>
        <family val="2"/>
        <charset val="161"/>
      </rPr>
      <t xml:space="preserve">...CuOH: υδροξείδιο του χαλκού (Ι) </t>
    </r>
    <r>
      <rPr>
        <sz val="12"/>
        <rFont val="Arial"/>
        <family val="2"/>
        <charset val="161"/>
      </rPr>
      <t>και...</t>
    </r>
    <r>
      <rPr>
        <b/>
        <sz val="12"/>
        <rFont val="Arial"/>
        <family val="2"/>
        <charset val="161"/>
      </rPr>
      <t xml:space="preserve">
...Cu(OH)</t>
    </r>
    <r>
      <rPr>
        <b/>
        <vertAlign val="subscript"/>
        <sz val="12"/>
        <rFont val="Arial"/>
        <family val="2"/>
        <charset val="161"/>
      </rPr>
      <t>2</t>
    </r>
    <r>
      <rPr>
        <b/>
        <sz val="12"/>
        <rFont val="Arial"/>
        <family val="2"/>
        <charset val="161"/>
      </rPr>
      <t>: υδροξείδιο του χαλκού (ΙΙ).</t>
    </r>
  </si>
  <si>
    <t>Μπορούμε να πούμε λοιπόν γενικά, ότι…</t>
  </si>
  <si>
    <r>
      <t xml:space="preserve">…οι ιοντικοί ηλεκτρολύτες διίστανται, </t>
    </r>
    <r>
      <rPr>
        <sz val="11"/>
        <color indexed="43"/>
        <rFont val="Arial"/>
        <family val="2"/>
        <charset val="161"/>
      </rPr>
      <t>ενώ …</t>
    </r>
  </si>
  <si>
    <t>…οι μοριακοί ηλεκτρολύτες ιοντίζονται.</t>
  </si>
  <si>
    <t>Προφανώς σύμφωνα με τα παραπάνω…</t>
  </si>
  <si>
    <t>Τις χημικές εξισώσεις που γράφουμε, για να δείξουμε τη διάσταση ή τον ιοντισμό που υφίσταται μια βάση, καθώς διαλύεται στο νερό, θα τις δούμε παρακάτω, όταν κάνουμε λόγο για ισχυρές και ασθενείς βάσεις.</t>
  </si>
  <si>
    <r>
      <t xml:space="preserve">Στις </t>
    </r>
    <r>
      <rPr>
        <b/>
        <sz val="12"/>
        <rFont val="Arial"/>
        <family val="2"/>
        <charset val="161"/>
      </rPr>
      <t>μοριακές</t>
    </r>
    <r>
      <rPr>
        <sz val="12"/>
        <rFont val="Arial"/>
        <family val="2"/>
        <charset val="161"/>
      </rPr>
      <t xml:space="preserve"> βάσεις ανήκουν ενώσεις, όπως είναι η </t>
    </r>
    <r>
      <rPr>
        <b/>
        <sz val="12"/>
        <rFont val="Arial"/>
        <family val="2"/>
        <charset val="161"/>
      </rPr>
      <t>αμμωνία (ΝΗ</t>
    </r>
    <r>
      <rPr>
        <b/>
        <vertAlign val="subscript"/>
        <sz val="12"/>
        <rFont val="Arial"/>
        <family val="2"/>
        <charset val="161"/>
      </rPr>
      <t>3</t>
    </r>
    <r>
      <rPr>
        <b/>
        <sz val="12"/>
        <rFont val="Arial"/>
        <family val="2"/>
        <charset val="161"/>
      </rPr>
      <t>)</t>
    </r>
    <r>
      <rPr>
        <sz val="12"/>
        <rFont val="Arial"/>
        <family val="2"/>
        <charset val="161"/>
      </rPr>
      <t xml:space="preserve"> και τα αλκυκιωμένα παράγωγά της, π.χ. </t>
    </r>
    <r>
      <rPr>
        <b/>
        <sz val="12"/>
        <rFont val="Arial"/>
        <family val="2"/>
        <charset val="161"/>
      </rPr>
      <t>αμίνες</t>
    </r>
    <r>
      <rPr>
        <sz val="12"/>
        <rFont val="Arial"/>
        <family val="2"/>
        <charset val="161"/>
      </rPr>
      <t xml:space="preserve"> όπως η </t>
    </r>
    <r>
      <rPr>
        <b/>
        <sz val="12"/>
        <rFont val="Arial"/>
        <family val="2"/>
        <charset val="161"/>
      </rPr>
      <t>μεθυλ-αμίνη,</t>
    </r>
    <r>
      <rPr>
        <sz val="12"/>
        <rFont val="Arial"/>
        <family val="2"/>
        <charset val="161"/>
      </rPr>
      <t xml:space="preserve"> με τύπο…
                                          </t>
    </r>
    <r>
      <rPr>
        <b/>
        <sz val="12"/>
        <rFont val="Arial"/>
        <family val="2"/>
        <charset val="161"/>
      </rPr>
      <t>CH</t>
    </r>
    <r>
      <rPr>
        <b/>
        <vertAlign val="subscript"/>
        <sz val="12"/>
        <rFont val="Arial"/>
        <family val="2"/>
        <charset val="161"/>
      </rPr>
      <t>3</t>
    </r>
    <r>
      <rPr>
        <b/>
        <sz val="12"/>
        <rFont val="Arial"/>
        <family val="2"/>
        <charset val="161"/>
      </rPr>
      <t>–NH</t>
    </r>
    <r>
      <rPr>
        <b/>
        <vertAlign val="subscript"/>
        <sz val="12"/>
        <rFont val="Arial"/>
        <family val="2"/>
        <charset val="161"/>
      </rPr>
      <t>2</t>
    </r>
  </si>
  <si>
    <t>οξέα κατά Arrhenius</t>
  </si>
  <si>
    <r>
      <t xml:space="preserve">Τα </t>
    </r>
    <r>
      <rPr>
        <b/>
        <sz val="10"/>
        <color indexed="52"/>
        <rFont val="Arial"/>
        <family val="2"/>
        <charset val="161"/>
      </rPr>
      <t>αλκύλια</t>
    </r>
    <r>
      <rPr>
        <sz val="10"/>
        <color indexed="43"/>
        <rFont val="Arial"/>
        <family val="2"/>
        <charset val="161"/>
      </rPr>
      <t xml:space="preserve"> είναι ρίζες της οργανικής χημείας αποτελούμενες από άτομα άνθρακα και υδρογόνου. Οι δεσμοί με τους οποίους συνδέονται μεταξύ τους όλα τα άτομα ενός αλκυλίου είναι απλοί. Σε κάθε αλκύλιο όλα τα άτομα άνθρακα είναι ενωμένα με τέσσερα άτομα του γειτονικού περιβάλλοντός τους, εκτός από ένα, το οποίο είναι ενωμένο με τρία μόνο άτομα του περιβάλλοντός του, διατηρεί όμως τη δυνατότητα να συνάψει και έναν τέταρτο δεσμό με κάποιο άτομο από το περιβάλλον του. Στα παραδείγματα που ακολουθούν, αυτό το άτομο άνθρακα επισημαίνεται με </t>
    </r>
    <r>
      <rPr>
        <b/>
        <sz val="10"/>
        <color rgb="FF00FF00"/>
        <rFont val="Arial"/>
        <family val="2"/>
        <charset val="161"/>
      </rPr>
      <t>πράσινο</t>
    </r>
    <r>
      <rPr>
        <sz val="10"/>
        <color indexed="43"/>
        <rFont val="Arial"/>
        <family val="2"/>
        <charset val="161"/>
      </rPr>
      <t xml:space="preserve"> χρώμα.
Παρακάτω λοιπόν δίνονται οι συντακτικοί τύποι και τα ονόματα των αλκυλίων που έχουν μέχρι και τρία άτομα άνθρακα. 
        </t>
    </r>
    <r>
      <rPr>
        <vertAlign val="subscript"/>
        <sz val="10"/>
        <color indexed="43"/>
        <rFont val="Arial"/>
        <family val="2"/>
        <charset val="161"/>
      </rPr>
      <t xml:space="preserve">  </t>
    </r>
    <r>
      <rPr>
        <sz val="10"/>
        <color indexed="43"/>
        <rFont val="Arial"/>
        <family val="2"/>
        <charset val="161"/>
      </rPr>
      <t xml:space="preserve">
              ...ή απλούστερα... </t>
    </r>
    <r>
      <rPr>
        <b/>
        <sz val="10"/>
        <color indexed="11"/>
        <rFont val="Arial"/>
        <family val="2"/>
        <charset val="161"/>
      </rPr>
      <t>C</t>
    </r>
    <r>
      <rPr>
        <b/>
        <sz val="10"/>
        <color indexed="52"/>
        <rFont val="Arial"/>
        <family val="2"/>
        <charset val="161"/>
      </rPr>
      <t>H</t>
    </r>
    <r>
      <rPr>
        <b/>
        <vertAlign val="subscript"/>
        <sz val="10"/>
        <color indexed="52"/>
        <rFont val="Arial"/>
        <family val="2"/>
        <charset val="161"/>
      </rPr>
      <t>3</t>
    </r>
    <r>
      <rPr>
        <b/>
        <sz val="10"/>
        <color indexed="11"/>
        <rFont val="Arial"/>
        <family val="2"/>
        <charset val="161"/>
      </rPr>
      <t>–</t>
    </r>
    <r>
      <rPr>
        <sz val="10"/>
        <color indexed="43"/>
        <rFont val="Arial"/>
        <family val="2"/>
        <charset val="161"/>
      </rPr>
      <t xml:space="preserve">  </t>
    </r>
    <r>
      <rPr>
        <b/>
        <sz val="10"/>
        <color indexed="52"/>
        <rFont val="Arial"/>
        <family val="2"/>
        <charset val="161"/>
      </rPr>
      <t>:</t>
    </r>
    <r>
      <rPr>
        <sz val="10"/>
        <color indexed="43"/>
        <rFont val="Arial"/>
        <family val="2"/>
        <charset val="161"/>
      </rPr>
      <t xml:space="preserve"> μεθύλιο
       </t>
    </r>
    <r>
      <rPr>
        <vertAlign val="subscript"/>
        <sz val="10"/>
        <color indexed="43"/>
        <rFont val="Arial"/>
        <family val="2"/>
        <charset val="161"/>
      </rPr>
      <t xml:space="preserve">   </t>
    </r>
    <r>
      <rPr>
        <sz val="10"/>
        <color indexed="43"/>
        <rFont val="Arial"/>
        <family val="2"/>
        <charset val="161"/>
      </rPr>
      <t xml:space="preserve"> 
      </t>
    </r>
    <r>
      <rPr>
        <vertAlign val="subscript"/>
        <sz val="10"/>
        <color indexed="43"/>
        <rFont val="Arial"/>
        <family val="2"/>
        <charset val="161"/>
      </rPr>
      <t xml:space="preserve">   </t>
    </r>
    <r>
      <rPr>
        <sz val="10"/>
        <color indexed="43"/>
        <rFont val="Arial"/>
        <family val="2"/>
        <charset val="161"/>
      </rPr>
      <t xml:space="preserve">
</t>
    </r>
    <r>
      <rPr>
        <b/>
        <sz val="10"/>
        <color indexed="52"/>
        <rFont val="Arial"/>
        <family val="2"/>
        <charset val="161"/>
      </rPr>
      <t>CH</t>
    </r>
    <r>
      <rPr>
        <b/>
        <vertAlign val="subscript"/>
        <sz val="10"/>
        <color indexed="52"/>
        <rFont val="Arial"/>
        <family val="2"/>
        <charset val="161"/>
      </rPr>
      <t>3</t>
    </r>
    <r>
      <rPr>
        <b/>
        <sz val="10"/>
        <color indexed="52"/>
        <rFont val="Arial"/>
        <family val="2"/>
        <charset val="161"/>
      </rPr>
      <t>–</t>
    </r>
    <r>
      <rPr>
        <b/>
        <sz val="10"/>
        <color indexed="11"/>
        <rFont val="Arial"/>
        <family val="2"/>
        <charset val="161"/>
      </rPr>
      <t>C</t>
    </r>
    <r>
      <rPr>
        <b/>
        <sz val="10"/>
        <color indexed="52"/>
        <rFont val="Arial"/>
        <family val="2"/>
        <charset val="161"/>
      </rPr>
      <t>H</t>
    </r>
    <r>
      <rPr>
        <b/>
        <vertAlign val="subscript"/>
        <sz val="10"/>
        <color indexed="52"/>
        <rFont val="Arial"/>
        <family val="2"/>
        <charset val="161"/>
      </rPr>
      <t>2</t>
    </r>
    <r>
      <rPr>
        <b/>
        <sz val="10"/>
        <color indexed="11"/>
        <rFont val="Arial"/>
        <family val="2"/>
        <charset val="161"/>
      </rPr>
      <t>–</t>
    </r>
    <r>
      <rPr>
        <sz val="10"/>
        <color indexed="43"/>
        <rFont val="Arial"/>
        <family val="2"/>
        <charset val="161"/>
      </rPr>
      <t xml:space="preserve">        </t>
    </r>
    <r>
      <rPr>
        <b/>
        <sz val="10"/>
        <color indexed="52"/>
        <rFont val="Arial"/>
        <family val="2"/>
        <charset val="161"/>
      </rPr>
      <t xml:space="preserve"> :</t>
    </r>
    <r>
      <rPr>
        <sz val="10"/>
        <color indexed="43"/>
        <rFont val="Arial"/>
        <family val="2"/>
        <charset val="161"/>
      </rPr>
      <t xml:space="preserve"> αιθύλιο
</t>
    </r>
    <r>
      <rPr>
        <b/>
        <sz val="10"/>
        <color indexed="52"/>
        <rFont val="Arial"/>
        <family val="2"/>
        <charset val="161"/>
      </rPr>
      <t>CH</t>
    </r>
    <r>
      <rPr>
        <b/>
        <vertAlign val="subscript"/>
        <sz val="10"/>
        <color indexed="52"/>
        <rFont val="Arial"/>
        <family val="2"/>
        <charset val="161"/>
      </rPr>
      <t>3</t>
    </r>
    <r>
      <rPr>
        <b/>
        <sz val="10"/>
        <color indexed="52"/>
        <rFont val="Arial"/>
        <family val="2"/>
        <charset val="161"/>
      </rPr>
      <t>–CH</t>
    </r>
    <r>
      <rPr>
        <b/>
        <vertAlign val="subscript"/>
        <sz val="10"/>
        <color indexed="52"/>
        <rFont val="Arial"/>
        <family val="2"/>
        <charset val="161"/>
      </rPr>
      <t>2</t>
    </r>
    <r>
      <rPr>
        <b/>
        <sz val="10"/>
        <color indexed="52"/>
        <rFont val="Arial"/>
        <family val="2"/>
        <charset val="161"/>
      </rPr>
      <t>–</t>
    </r>
    <r>
      <rPr>
        <b/>
        <sz val="10"/>
        <color indexed="11"/>
        <rFont val="Arial"/>
        <family val="2"/>
        <charset val="161"/>
      </rPr>
      <t>C</t>
    </r>
    <r>
      <rPr>
        <b/>
        <sz val="10"/>
        <color indexed="52"/>
        <rFont val="Arial"/>
        <family val="2"/>
        <charset val="161"/>
      </rPr>
      <t>H</t>
    </r>
    <r>
      <rPr>
        <b/>
        <vertAlign val="subscript"/>
        <sz val="10"/>
        <color indexed="52"/>
        <rFont val="Arial"/>
        <family val="2"/>
        <charset val="161"/>
      </rPr>
      <t>2</t>
    </r>
    <r>
      <rPr>
        <b/>
        <sz val="10"/>
        <color indexed="11"/>
        <rFont val="Arial"/>
        <family val="2"/>
        <charset val="161"/>
      </rPr>
      <t xml:space="preserve">– </t>
    </r>
    <r>
      <rPr>
        <b/>
        <sz val="10"/>
        <color indexed="52"/>
        <rFont val="Arial"/>
        <family val="2"/>
        <charset val="161"/>
      </rPr>
      <t>:</t>
    </r>
    <r>
      <rPr>
        <sz val="10"/>
        <color indexed="43"/>
        <rFont val="Arial"/>
        <family val="2"/>
        <charset val="161"/>
      </rPr>
      <t xml:space="preserve"> προπύλιο
</t>
    </r>
    <r>
      <rPr>
        <b/>
        <sz val="10"/>
        <color indexed="52"/>
        <rFont val="Arial"/>
        <family val="2"/>
        <charset val="161"/>
      </rPr>
      <t>CH</t>
    </r>
    <r>
      <rPr>
        <b/>
        <vertAlign val="subscript"/>
        <sz val="10"/>
        <color indexed="52"/>
        <rFont val="Arial"/>
        <family val="2"/>
        <charset val="161"/>
      </rPr>
      <t>3</t>
    </r>
    <r>
      <rPr>
        <b/>
        <sz val="10"/>
        <color indexed="52"/>
        <rFont val="Arial"/>
        <family val="2"/>
        <charset val="161"/>
      </rPr>
      <t>–</t>
    </r>
    <r>
      <rPr>
        <b/>
        <sz val="10"/>
        <color indexed="11"/>
        <rFont val="Arial"/>
        <family val="2"/>
        <charset val="161"/>
      </rPr>
      <t>C</t>
    </r>
    <r>
      <rPr>
        <b/>
        <sz val="10"/>
        <color indexed="52"/>
        <rFont val="Arial"/>
        <family val="2"/>
        <charset val="161"/>
      </rPr>
      <t>H–CH</t>
    </r>
    <r>
      <rPr>
        <b/>
        <vertAlign val="subscript"/>
        <sz val="10"/>
        <color indexed="52"/>
        <rFont val="Arial"/>
        <family val="2"/>
        <charset val="161"/>
      </rPr>
      <t>3</t>
    </r>
    <r>
      <rPr>
        <b/>
        <sz val="10"/>
        <color indexed="52"/>
        <rFont val="Arial"/>
        <family val="2"/>
        <charset val="161"/>
      </rPr>
      <t xml:space="preserve">  </t>
    </r>
    <r>
      <rPr>
        <b/>
        <vertAlign val="subscript"/>
        <sz val="10"/>
        <color indexed="52"/>
        <rFont val="Arial"/>
        <family val="2"/>
        <charset val="161"/>
      </rPr>
      <t xml:space="preserve">   </t>
    </r>
    <r>
      <rPr>
        <b/>
        <sz val="10"/>
        <color indexed="52"/>
        <rFont val="Arial"/>
        <family val="2"/>
        <charset val="161"/>
      </rPr>
      <t>:</t>
    </r>
    <r>
      <rPr>
        <sz val="10"/>
        <color indexed="43"/>
        <rFont val="Arial"/>
        <family val="2"/>
        <charset val="161"/>
      </rPr>
      <t xml:space="preserve"> ισοπροπύλιο
                </t>
    </r>
    <r>
      <rPr>
        <vertAlign val="subscript"/>
        <sz val="10"/>
        <color indexed="43"/>
        <rFont val="Arial"/>
        <family val="2"/>
        <charset val="161"/>
      </rPr>
      <t xml:space="preserve">    </t>
    </r>
    <r>
      <rPr>
        <sz val="10"/>
        <color indexed="43"/>
        <rFont val="Arial"/>
        <family val="2"/>
        <charset val="161"/>
      </rPr>
      <t xml:space="preserve">   </t>
    </r>
  </si>
  <si>
    <r>
      <t xml:space="preserve">Με βάση αυτό το κριτήριο, μια βάση μπορεί να χαρακτηριστεί ως </t>
    </r>
    <r>
      <rPr>
        <b/>
        <sz val="11"/>
        <color indexed="52"/>
        <rFont val="Arial"/>
        <family val="2"/>
        <charset val="161"/>
      </rPr>
      <t>μονοϋδροξυλική</t>
    </r>
    <r>
      <rPr>
        <sz val="11"/>
        <color indexed="43"/>
        <rFont val="Arial"/>
        <family val="2"/>
        <charset val="161"/>
      </rPr>
      <t xml:space="preserve"> ή </t>
    </r>
    <r>
      <rPr>
        <b/>
        <sz val="11"/>
        <color indexed="52"/>
        <rFont val="Arial"/>
        <family val="2"/>
        <charset val="161"/>
      </rPr>
      <t>μονόξινη,</t>
    </r>
    <r>
      <rPr>
        <sz val="11"/>
        <color indexed="43"/>
        <rFont val="Arial"/>
        <family val="2"/>
        <charset val="161"/>
      </rPr>
      <t xml:space="preserve"> </t>
    </r>
    <r>
      <rPr>
        <b/>
        <sz val="11"/>
        <color indexed="52"/>
        <rFont val="Arial"/>
        <family val="2"/>
        <charset val="161"/>
      </rPr>
      <t>διυδροξυλική</t>
    </r>
    <r>
      <rPr>
        <sz val="11"/>
        <color indexed="43"/>
        <rFont val="Arial"/>
        <family val="2"/>
        <charset val="161"/>
      </rPr>
      <t xml:space="preserve"> ή </t>
    </r>
    <r>
      <rPr>
        <b/>
        <sz val="11"/>
        <color indexed="52"/>
        <rFont val="Arial"/>
        <family val="2"/>
        <charset val="161"/>
      </rPr>
      <t>δισόξινη</t>
    </r>
    <r>
      <rPr>
        <sz val="11"/>
        <color indexed="43"/>
        <rFont val="Arial"/>
        <family val="2"/>
        <charset val="161"/>
      </rPr>
      <t xml:space="preserve"> κλπ.   </t>
    </r>
  </si>
  <si>
    <r>
      <t xml:space="preserve">Για παράδειγμα, </t>
    </r>
    <r>
      <rPr>
        <b/>
        <sz val="11"/>
        <color indexed="52"/>
        <rFont val="Arial"/>
        <family val="2"/>
        <charset val="161"/>
      </rPr>
      <t>μονόξινες</t>
    </r>
    <r>
      <rPr>
        <sz val="11"/>
        <color indexed="43"/>
        <rFont val="Arial"/>
        <family val="2"/>
        <charset val="161"/>
      </rPr>
      <t xml:space="preserve"> βάσεις είναι οι…</t>
    </r>
  </si>
  <si>
    <r>
      <t xml:space="preserve">                 </t>
    </r>
    <r>
      <rPr>
        <b/>
        <sz val="11"/>
        <color indexed="52"/>
        <rFont val="Arial"/>
        <family val="2"/>
        <charset val="161"/>
      </rPr>
      <t>NaOH :</t>
    </r>
    <r>
      <rPr>
        <sz val="11"/>
        <color indexed="43"/>
        <rFont val="Arial"/>
        <family val="2"/>
        <charset val="161"/>
      </rPr>
      <t xml:space="preserve"> υδροξείδιο του νατρίου</t>
    </r>
  </si>
  <si>
    <r>
      <t xml:space="preserve">                 </t>
    </r>
    <r>
      <rPr>
        <b/>
        <sz val="11"/>
        <color indexed="52"/>
        <rFont val="Arial"/>
        <family val="2"/>
        <charset val="161"/>
      </rPr>
      <t>ΚΟΗ   :</t>
    </r>
    <r>
      <rPr>
        <sz val="11"/>
        <color indexed="43"/>
        <rFont val="Arial"/>
        <family val="2"/>
        <charset val="161"/>
      </rPr>
      <t xml:space="preserve"> υδροξείδιο του καλίου</t>
    </r>
  </si>
  <si>
    <r>
      <t xml:space="preserve">                 </t>
    </r>
    <r>
      <rPr>
        <b/>
        <sz val="11"/>
        <color indexed="52"/>
        <rFont val="Arial"/>
        <family val="2"/>
        <charset val="161"/>
      </rPr>
      <t>ΝΗ</t>
    </r>
    <r>
      <rPr>
        <b/>
        <vertAlign val="subscript"/>
        <sz val="11"/>
        <color indexed="52"/>
        <rFont val="Arial"/>
        <family val="2"/>
        <charset val="161"/>
      </rPr>
      <t>3</t>
    </r>
    <r>
      <rPr>
        <b/>
        <sz val="11"/>
        <color indexed="52"/>
        <rFont val="Arial"/>
        <family val="2"/>
        <charset val="161"/>
      </rPr>
      <t xml:space="preserve">   </t>
    </r>
    <r>
      <rPr>
        <b/>
        <vertAlign val="subscript"/>
        <sz val="11"/>
        <color indexed="52"/>
        <rFont val="Arial"/>
        <family val="2"/>
        <charset val="161"/>
      </rPr>
      <t xml:space="preserve">  </t>
    </r>
    <r>
      <rPr>
        <b/>
        <sz val="11"/>
        <color indexed="52"/>
        <rFont val="Arial"/>
        <family val="2"/>
        <charset val="161"/>
      </rPr>
      <t>:</t>
    </r>
    <r>
      <rPr>
        <sz val="11"/>
        <color indexed="43"/>
        <rFont val="Arial"/>
        <family val="2"/>
        <charset val="161"/>
      </rPr>
      <t xml:space="preserve"> αμμωνία (Το ότι είναι μονόξινη βάση θα φανεί
                              παρακάτω, όταν γραφεί η εξίσωση ιοντισμού
                                                                                             της.)</t>
    </r>
  </si>
  <si>
    <r>
      <t>Δισόξινες</t>
    </r>
    <r>
      <rPr>
        <sz val="11"/>
        <color indexed="43"/>
        <rFont val="Arial"/>
        <family val="2"/>
        <charset val="161"/>
      </rPr>
      <t xml:space="preserve"> βάσεις είναι οι…</t>
    </r>
  </si>
  <si>
    <r>
      <t xml:space="preserve">                 </t>
    </r>
    <r>
      <rPr>
        <b/>
        <sz val="11"/>
        <color indexed="52"/>
        <rFont val="Arial"/>
        <family val="2"/>
        <charset val="161"/>
      </rPr>
      <t>Ca(OH)</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υδροξείδιο του ασβεστίου</t>
    </r>
  </si>
  <si>
    <r>
      <t xml:space="preserve">                 </t>
    </r>
    <r>
      <rPr>
        <b/>
        <sz val="11"/>
        <color indexed="52"/>
        <rFont val="Arial"/>
        <family val="2"/>
        <charset val="161"/>
      </rPr>
      <t>Fe(OH)</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υδροξείδιο του σιδήρου (ΙΙ)</t>
    </r>
  </si>
  <si>
    <t>ΥΔΡΟΞΕΙΔΙΟ ΤΟΥ ΝΑΤΡΙΟΥ</t>
  </si>
  <si>
    <r>
      <t xml:space="preserve">   </t>
    </r>
    <r>
      <rPr>
        <b/>
        <sz val="10"/>
        <color indexed="52"/>
        <rFont val="Arial"/>
        <family val="2"/>
        <charset val="161"/>
      </rPr>
      <t>NaOH</t>
    </r>
    <r>
      <rPr>
        <b/>
        <sz val="10"/>
        <color indexed="50"/>
        <rFont val="Arial"/>
        <family val="2"/>
        <charset val="161"/>
      </rPr>
      <t xml:space="preserve">   </t>
    </r>
    <r>
      <rPr>
        <b/>
        <sz val="10"/>
        <color indexed="10"/>
        <rFont val="Symbol"/>
        <family val="1"/>
        <charset val="2"/>
      </rPr>
      <t>®</t>
    </r>
    <r>
      <rPr>
        <b/>
        <sz val="10"/>
        <color indexed="50"/>
        <rFont val="Arial"/>
        <family val="2"/>
        <charset val="161"/>
      </rPr>
      <t xml:space="preserve">   </t>
    </r>
    <r>
      <rPr>
        <b/>
        <sz val="10"/>
        <color indexed="52"/>
        <rFont val="Arial"/>
        <family val="2"/>
        <charset val="161"/>
      </rPr>
      <t>Na</t>
    </r>
    <r>
      <rPr>
        <b/>
        <vertAlign val="superscript"/>
        <sz val="10"/>
        <color indexed="52"/>
        <rFont val="Arial"/>
        <family val="2"/>
        <charset val="161"/>
      </rPr>
      <t>+</t>
    </r>
    <r>
      <rPr>
        <b/>
        <sz val="10"/>
        <color indexed="50"/>
        <rFont val="Arial"/>
        <family val="2"/>
        <charset val="161"/>
      </rPr>
      <t xml:space="preserve">   </t>
    </r>
    <r>
      <rPr>
        <b/>
        <sz val="10"/>
        <color indexed="10"/>
        <rFont val="Arial"/>
        <family val="2"/>
        <charset val="161"/>
      </rPr>
      <t>+</t>
    </r>
    <r>
      <rPr>
        <b/>
        <sz val="10"/>
        <color indexed="50"/>
        <rFont val="Arial"/>
        <family val="2"/>
        <charset val="161"/>
      </rPr>
      <t xml:space="preserve">   </t>
    </r>
    <r>
      <rPr>
        <b/>
        <sz val="10"/>
        <color indexed="52"/>
        <rFont val="Arial"/>
        <family val="2"/>
        <charset val="161"/>
      </rPr>
      <t>OH</t>
    </r>
    <r>
      <rPr>
        <b/>
        <vertAlign val="superscript"/>
        <sz val="10"/>
        <color indexed="52"/>
        <rFont val="Arial"/>
        <family val="2"/>
        <charset val="161"/>
      </rPr>
      <t>–</t>
    </r>
    <r>
      <rPr>
        <b/>
        <sz val="10"/>
        <color indexed="50"/>
        <rFont val="Arial"/>
        <family val="2"/>
        <charset val="161"/>
      </rPr>
      <t xml:space="preserve">   </t>
    </r>
    <r>
      <rPr>
        <sz val="10"/>
        <color indexed="50"/>
        <rFont val="Arial"/>
        <family val="2"/>
        <charset val="161"/>
      </rPr>
      <t xml:space="preserve"> </t>
    </r>
    <r>
      <rPr>
        <b/>
        <sz val="10"/>
        <color indexed="50"/>
        <rFont val="Arial"/>
        <family val="2"/>
        <charset val="161"/>
      </rPr>
      <t xml:space="preserve">    </t>
    </r>
  </si>
  <si>
    <r>
      <t xml:space="preserve">NaOH  </t>
    </r>
    <r>
      <rPr>
        <b/>
        <sz val="11"/>
        <color indexed="50"/>
        <rFont val="Symbol"/>
        <family val="1"/>
        <charset val="2"/>
      </rPr>
      <t>®</t>
    </r>
    <r>
      <rPr>
        <b/>
        <sz val="11"/>
        <color indexed="50"/>
        <rFont val="Arial"/>
        <family val="2"/>
        <charset val="161"/>
      </rPr>
      <t xml:space="preserve">  Na</t>
    </r>
    <r>
      <rPr>
        <b/>
        <vertAlign val="superscript"/>
        <sz val="11"/>
        <color indexed="50"/>
        <rFont val="Arial"/>
        <family val="2"/>
        <charset val="161"/>
      </rPr>
      <t>+</t>
    </r>
    <r>
      <rPr>
        <b/>
        <sz val="11"/>
        <color indexed="50"/>
        <rFont val="Arial"/>
        <family val="2"/>
        <charset val="161"/>
      </rPr>
      <t xml:space="preserve">  +  OH</t>
    </r>
    <r>
      <rPr>
        <b/>
        <vertAlign val="superscript"/>
        <sz val="11"/>
        <color indexed="50"/>
        <rFont val="Arial"/>
        <family val="2"/>
        <charset val="161"/>
      </rPr>
      <t>–</t>
    </r>
  </si>
  <si>
    <t>αρχικά:</t>
  </si>
  <si>
    <t xml:space="preserve">   0,4mol</t>
  </si>
  <si>
    <t>ΥΔΡΟΞΕΙΔΙΟ ΤΟΥ ΑΣΒΕΣΤΙΟΥ</t>
  </si>
  <si>
    <t>διαστάθηκαν</t>
  </si>
  <si>
    <r>
      <t>Ca(OH)</t>
    </r>
    <r>
      <rPr>
        <b/>
        <vertAlign val="subscript"/>
        <sz val="11"/>
        <color indexed="50"/>
        <rFont val="Arial"/>
        <family val="2"/>
        <charset val="161"/>
      </rPr>
      <t>2</t>
    </r>
    <r>
      <rPr>
        <b/>
        <sz val="11"/>
        <color indexed="50"/>
        <rFont val="Arial"/>
        <family val="2"/>
        <charset val="161"/>
      </rPr>
      <t xml:space="preserve">  </t>
    </r>
    <r>
      <rPr>
        <b/>
        <sz val="11"/>
        <color indexed="50"/>
        <rFont val="Symbol"/>
        <family val="1"/>
        <charset val="2"/>
      </rPr>
      <t>®</t>
    </r>
    <r>
      <rPr>
        <b/>
        <sz val="11"/>
        <color indexed="50"/>
        <rFont val="Arial"/>
        <family val="2"/>
        <charset val="161"/>
      </rPr>
      <t xml:space="preserve">  Ca</t>
    </r>
    <r>
      <rPr>
        <b/>
        <vertAlign val="superscript"/>
        <sz val="11"/>
        <color indexed="50"/>
        <rFont val="Arial"/>
        <family val="2"/>
        <charset val="161"/>
      </rPr>
      <t>2+</t>
    </r>
    <r>
      <rPr>
        <b/>
        <sz val="11"/>
        <color indexed="50"/>
        <rFont val="Arial"/>
        <family val="2"/>
        <charset val="161"/>
      </rPr>
      <t xml:space="preserve">  +  2OH</t>
    </r>
    <r>
      <rPr>
        <b/>
        <vertAlign val="superscript"/>
        <sz val="11"/>
        <color indexed="50"/>
        <rFont val="Arial"/>
        <family val="2"/>
        <charset val="161"/>
      </rPr>
      <t>–</t>
    </r>
  </si>
  <si>
    <t>παράχθηκαν:</t>
  </si>
  <si>
    <t xml:space="preserve">   0,4mol      0,4mol  </t>
  </si>
  <si>
    <t>τελικά:</t>
  </si>
  <si>
    <t xml:space="preserve">        –              0,4mol      0,4mol                   </t>
  </si>
  <si>
    <t xml:space="preserve">Στη συνέχεια δίνονται κάποια παραδείγματα ιοντισμού ασθενών βάσεων. </t>
  </si>
  <si>
    <r>
      <t xml:space="preserve">    </t>
    </r>
    <r>
      <rPr>
        <b/>
        <sz val="10"/>
        <color indexed="53"/>
        <rFont val="Arial"/>
        <family val="2"/>
        <charset val="161"/>
      </rPr>
      <t>ΝΗ</t>
    </r>
    <r>
      <rPr>
        <b/>
        <vertAlign val="subscript"/>
        <sz val="10"/>
        <color indexed="53"/>
        <rFont val="Arial"/>
        <family val="2"/>
        <charset val="161"/>
      </rPr>
      <t>3</t>
    </r>
    <r>
      <rPr>
        <b/>
        <sz val="10"/>
        <color indexed="50"/>
        <rFont val="Arial"/>
        <family val="2"/>
        <charset val="161"/>
      </rPr>
      <t xml:space="preserve">   </t>
    </r>
    <r>
      <rPr>
        <b/>
        <sz val="10"/>
        <color indexed="10"/>
        <rFont val="Arial"/>
        <family val="2"/>
        <charset val="161"/>
      </rPr>
      <t>+</t>
    </r>
    <r>
      <rPr>
        <b/>
        <sz val="10"/>
        <color indexed="50"/>
        <rFont val="Arial"/>
        <family val="2"/>
        <charset val="161"/>
      </rPr>
      <t xml:space="preserve">   </t>
    </r>
    <r>
      <rPr>
        <b/>
        <sz val="10"/>
        <color indexed="53"/>
        <rFont val="Arial"/>
        <family val="2"/>
        <charset val="161"/>
      </rPr>
      <t>Η</t>
    </r>
    <r>
      <rPr>
        <b/>
        <vertAlign val="subscript"/>
        <sz val="10"/>
        <color indexed="53"/>
        <rFont val="Arial"/>
        <family val="2"/>
        <charset val="161"/>
      </rPr>
      <t>2</t>
    </r>
    <r>
      <rPr>
        <b/>
        <sz val="10"/>
        <color indexed="53"/>
        <rFont val="Arial"/>
        <family val="2"/>
        <charset val="161"/>
      </rPr>
      <t>Ο</t>
    </r>
    <r>
      <rPr>
        <b/>
        <sz val="10"/>
        <color indexed="50"/>
        <rFont val="Arial"/>
        <family val="2"/>
        <charset val="161"/>
      </rPr>
      <t xml:space="preserve">  </t>
    </r>
    <r>
      <rPr>
        <b/>
        <sz val="10"/>
        <color indexed="10"/>
        <rFont val="Wingdings 3"/>
        <family val="1"/>
        <charset val="2"/>
      </rPr>
      <t>D</t>
    </r>
    <r>
      <rPr>
        <b/>
        <sz val="10"/>
        <color indexed="50"/>
        <rFont val="Arial"/>
        <family val="2"/>
        <charset val="161"/>
      </rPr>
      <t xml:space="preserve">   </t>
    </r>
    <r>
      <rPr>
        <b/>
        <sz val="10"/>
        <color indexed="53"/>
        <rFont val="Arial"/>
        <family val="2"/>
        <charset val="161"/>
      </rPr>
      <t>ΝΗ</t>
    </r>
    <r>
      <rPr>
        <b/>
        <vertAlign val="subscript"/>
        <sz val="10"/>
        <color indexed="53"/>
        <rFont val="Arial"/>
        <family val="2"/>
        <charset val="161"/>
      </rPr>
      <t>4</t>
    </r>
    <r>
      <rPr>
        <b/>
        <vertAlign val="superscript"/>
        <sz val="10"/>
        <color indexed="53"/>
        <rFont val="Arial"/>
        <family val="2"/>
        <charset val="161"/>
      </rPr>
      <t>+</t>
    </r>
    <r>
      <rPr>
        <b/>
        <sz val="10"/>
        <color indexed="50"/>
        <rFont val="Arial"/>
        <family val="2"/>
        <charset val="161"/>
      </rPr>
      <t xml:space="preserve">   </t>
    </r>
    <r>
      <rPr>
        <b/>
        <sz val="10"/>
        <color indexed="10"/>
        <rFont val="Arial"/>
        <family val="2"/>
        <charset val="161"/>
      </rPr>
      <t>+</t>
    </r>
    <r>
      <rPr>
        <b/>
        <sz val="10"/>
        <color indexed="50"/>
        <rFont val="Arial"/>
        <family val="2"/>
        <charset val="161"/>
      </rPr>
      <t xml:space="preserve">   </t>
    </r>
    <r>
      <rPr>
        <b/>
        <sz val="10"/>
        <color indexed="53"/>
        <rFont val="Arial"/>
        <family val="2"/>
        <charset val="161"/>
      </rPr>
      <t>ΟΗ</t>
    </r>
    <r>
      <rPr>
        <b/>
        <vertAlign val="superscript"/>
        <sz val="10"/>
        <color indexed="53"/>
        <rFont val="Arial"/>
        <family val="2"/>
        <charset val="161"/>
      </rPr>
      <t>–</t>
    </r>
    <r>
      <rPr>
        <b/>
        <sz val="10"/>
        <color indexed="50"/>
        <rFont val="Arial"/>
        <family val="2"/>
        <charset val="161"/>
      </rPr>
      <t xml:space="preserve">   </t>
    </r>
    <r>
      <rPr>
        <sz val="10"/>
        <color indexed="50"/>
        <rFont val="Arial"/>
        <family val="2"/>
        <charset val="161"/>
      </rPr>
      <t xml:space="preserve"> </t>
    </r>
    <r>
      <rPr>
        <b/>
        <sz val="10"/>
        <color indexed="50"/>
        <rFont val="Arial"/>
        <family val="2"/>
        <charset val="161"/>
      </rPr>
      <t xml:space="preserve">    </t>
    </r>
  </si>
  <si>
    <t xml:space="preserve"> 0,4mol</t>
  </si>
  <si>
    <t>ΑΜΜΩΝΙΑ</t>
  </si>
  <si>
    <t>ιοντίστηκαν:</t>
  </si>
  <si>
    <t>0,16mol</t>
  </si>
  <si>
    <r>
      <t>NH</t>
    </r>
    <r>
      <rPr>
        <b/>
        <vertAlign val="subscript"/>
        <sz val="11"/>
        <color indexed="50"/>
        <rFont val="Arial"/>
        <family val="2"/>
        <charset val="161"/>
      </rPr>
      <t>3</t>
    </r>
    <r>
      <rPr>
        <b/>
        <sz val="11"/>
        <color indexed="50"/>
        <rFont val="Arial"/>
        <family val="2"/>
        <charset val="161"/>
      </rPr>
      <t xml:space="preserve">  +  Η</t>
    </r>
    <r>
      <rPr>
        <b/>
        <vertAlign val="subscript"/>
        <sz val="11"/>
        <color indexed="50"/>
        <rFont val="Arial"/>
        <family val="2"/>
        <charset val="161"/>
      </rPr>
      <t>2</t>
    </r>
    <r>
      <rPr>
        <b/>
        <sz val="11"/>
        <color indexed="50"/>
        <rFont val="Arial"/>
        <family val="2"/>
        <charset val="161"/>
      </rPr>
      <t xml:space="preserve">Ο  </t>
    </r>
    <r>
      <rPr>
        <b/>
        <sz val="11"/>
        <color indexed="50"/>
        <rFont val="Wingdings 3"/>
        <family val="1"/>
        <charset val="2"/>
      </rPr>
      <t>D</t>
    </r>
    <r>
      <rPr>
        <b/>
        <sz val="11"/>
        <color indexed="50"/>
        <rFont val="Arial"/>
        <family val="2"/>
        <charset val="161"/>
      </rPr>
      <t xml:space="preserve">  NH</t>
    </r>
    <r>
      <rPr>
        <b/>
        <vertAlign val="subscript"/>
        <sz val="11"/>
        <color indexed="50"/>
        <rFont val="Arial"/>
        <family val="2"/>
        <charset val="161"/>
      </rPr>
      <t>4</t>
    </r>
    <r>
      <rPr>
        <b/>
        <vertAlign val="superscript"/>
        <sz val="11"/>
        <color indexed="50"/>
        <rFont val="Arial"/>
        <family val="2"/>
        <charset val="161"/>
      </rPr>
      <t>+</t>
    </r>
    <r>
      <rPr>
        <b/>
        <sz val="11"/>
        <color indexed="50"/>
        <rFont val="Arial"/>
        <family val="2"/>
        <charset val="161"/>
      </rPr>
      <t xml:space="preserve">  +  OH</t>
    </r>
    <r>
      <rPr>
        <b/>
        <vertAlign val="superscript"/>
        <sz val="11"/>
        <color indexed="50"/>
        <rFont val="Arial"/>
        <family val="2"/>
        <charset val="161"/>
      </rPr>
      <t>–</t>
    </r>
    <r>
      <rPr>
        <b/>
        <sz val="11"/>
        <color indexed="50"/>
        <rFont val="Arial"/>
        <family val="2"/>
        <charset val="161"/>
      </rPr>
      <t xml:space="preserve">   </t>
    </r>
    <r>
      <rPr>
        <sz val="11"/>
        <color indexed="50"/>
        <rFont val="Arial"/>
        <family val="2"/>
        <charset val="161"/>
      </rPr>
      <t xml:space="preserve"> </t>
    </r>
    <r>
      <rPr>
        <b/>
        <sz val="11"/>
        <color indexed="50"/>
        <rFont val="Arial"/>
        <family val="2"/>
        <charset val="161"/>
      </rPr>
      <t xml:space="preserve">    </t>
    </r>
  </si>
  <si>
    <t xml:space="preserve">                 0,16mol     0,16mol  </t>
  </si>
  <si>
    <t>ΚΧΙ:</t>
  </si>
  <si>
    <r>
      <t xml:space="preserve">0,24mol </t>
    </r>
    <r>
      <rPr>
        <b/>
        <vertAlign val="subscript"/>
        <sz val="9"/>
        <color indexed="51"/>
        <rFont val="Arial"/>
        <family val="2"/>
        <charset val="161"/>
      </rPr>
      <t xml:space="preserve">        </t>
    </r>
    <r>
      <rPr>
        <b/>
        <sz val="9"/>
        <color indexed="51"/>
        <rFont val="Arial"/>
        <family val="2"/>
        <charset val="161"/>
      </rPr>
      <t xml:space="preserve">                 0,16mol     0,16mol                   </t>
    </r>
  </si>
  <si>
    <t>ΜΕΘΥΛ-ΑΜΙΝΗ</t>
  </si>
  <si>
    <r>
      <t>CH</t>
    </r>
    <r>
      <rPr>
        <b/>
        <vertAlign val="subscript"/>
        <sz val="11"/>
        <color indexed="50"/>
        <rFont val="Arial"/>
        <family val="2"/>
        <charset val="161"/>
      </rPr>
      <t>3</t>
    </r>
    <r>
      <rPr>
        <b/>
        <sz val="11"/>
        <color indexed="50"/>
        <rFont val="Arial"/>
        <family val="2"/>
        <charset val="161"/>
      </rPr>
      <t>-NH</t>
    </r>
    <r>
      <rPr>
        <b/>
        <vertAlign val="subscript"/>
        <sz val="11"/>
        <color indexed="50"/>
        <rFont val="Arial"/>
        <family val="2"/>
        <charset val="161"/>
      </rPr>
      <t>2</t>
    </r>
    <r>
      <rPr>
        <b/>
        <sz val="11"/>
        <color indexed="50"/>
        <rFont val="Arial"/>
        <family val="2"/>
        <charset val="161"/>
      </rPr>
      <t xml:space="preserve">  +  Η</t>
    </r>
    <r>
      <rPr>
        <b/>
        <vertAlign val="subscript"/>
        <sz val="11"/>
        <color indexed="50"/>
        <rFont val="Arial"/>
        <family val="2"/>
        <charset val="161"/>
      </rPr>
      <t>2</t>
    </r>
    <r>
      <rPr>
        <b/>
        <sz val="11"/>
        <color indexed="50"/>
        <rFont val="Arial"/>
        <family val="2"/>
        <charset val="161"/>
      </rPr>
      <t xml:space="preserve">Ο  </t>
    </r>
    <r>
      <rPr>
        <b/>
        <sz val="11"/>
        <color indexed="50"/>
        <rFont val="Wingdings 3"/>
        <family val="1"/>
        <charset val="2"/>
      </rPr>
      <t>D</t>
    </r>
    <r>
      <rPr>
        <b/>
        <sz val="11"/>
        <color indexed="50"/>
        <rFont val="Arial"/>
        <family val="2"/>
        <charset val="161"/>
      </rPr>
      <t xml:space="preserve">  CH</t>
    </r>
    <r>
      <rPr>
        <b/>
        <vertAlign val="subscript"/>
        <sz val="11"/>
        <color indexed="50"/>
        <rFont val="Arial"/>
        <family val="2"/>
        <charset val="161"/>
      </rPr>
      <t>3</t>
    </r>
    <r>
      <rPr>
        <b/>
        <sz val="11"/>
        <color indexed="50"/>
        <rFont val="Arial"/>
        <family val="2"/>
        <charset val="161"/>
      </rPr>
      <t>-NH</t>
    </r>
    <r>
      <rPr>
        <b/>
        <vertAlign val="subscript"/>
        <sz val="11"/>
        <color indexed="50"/>
        <rFont val="Arial"/>
        <family val="2"/>
        <charset val="161"/>
      </rPr>
      <t>3</t>
    </r>
    <r>
      <rPr>
        <b/>
        <vertAlign val="superscript"/>
        <sz val="11"/>
        <color indexed="50"/>
        <rFont val="Arial"/>
        <family val="2"/>
        <charset val="161"/>
      </rPr>
      <t>+</t>
    </r>
    <r>
      <rPr>
        <b/>
        <sz val="11"/>
        <color indexed="50"/>
        <rFont val="Arial"/>
        <family val="2"/>
        <charset val="161"/>
      </rPr>
      <t xml:space="preserve">  +  OH</t>
    </r>
    <r>
      <rPr>
        <b/>
        <vertAlign val="superscript"/>
        <sz val="11"/>
        <color indexed="50"/>
        <rFont val="Arial"/>
        <family val="2"/>
        <charset val="161"/>
      </rPr>
      <t>–</t>
    </r>
    <r>
      <rPr>
        <b/>
        <sz val="11"/>
        <color indexed="50"/>
        <rFont val="Arial"/>
        <family val="2"/>
        <charset val="161"/>
      </rPr>
      <t xml:space="preserve">   </t>
    </r>
    <r>
      <rPr>
        <sz val="11"/>
        <color indexed="50"/>
        <rFont val="Arial"/>
        <family val="2"/>
        <charset val="161"/>
      </rPr>
      <t xml:space="preserve"> </t>
    </r>
    <r>
      <rPr>
        <b/>
        <sz val="11"/>
        <color indexed="50"/>
        <rFont val="Arial"/>
        <family val="2"/>
        <charset val="161"/>
      </rPr>
      <t xml:space="preserve">    </t>
    </r>
  </si>
  <si>
    <t>ΔΙΜΕΘΥΛ-ΑΜΙΝΗ</t>
  </si>
  <si>
    <r>
      <t>(CH</t>
    </r>
    <r>
      <rPr>
        <b/>
        <vertAlign val="subscript"/>
        <sz val="11"/>
        <color indexed="50"/>
        <rFont val="Arial"/>
        <family val="2"/>
        <charset val="161"/>
      </rPr>
      <t>3</t>
    </r>
    <r>
      <rPr>
        <b/>
        <sz val="11"/>
        <color indexed="50"/>
        <rFont val="Arial"/>
        <family val="2"/>
        <charset val="161"/>
      </rPr>
      <t>)</t>
    </r>
    <r>
      <rPr>
        <b/>
        <vertAlign val="subscript"/>
        <sz val="11"/>
        <color indexed="50"/>
        <rFont val="Arial"/>
        <family val="2"/>
        <charset val="161"/>
      </rPr>
      <t>2</t>
    </r>
    <r>
      <rPr>
        <b/>
        <sz val="11"/>
        <color indexed="50"/>
        <rFont val="Arial"/>
        <family val="2"/>
        <charset val="161"/>
      </rPr>
      <t>-NH  +  Η</t>
    </r>
    <r>
      <rPr>
        <b/>
        <vertAlign val="subscript"/>
        <sz val="11"/>
        <color indexed="50"/>
        <rFont val="Arial"/>
        <family val="2"/>
        <charset val="161"/>
      </rPr>
      <t>2</t>
    </r>
    <r>
      <rPr>
        <b/>
        <sz val="11"/>
        <color indexed="50"/>
        <rFont val="Arial"/>
        <family val="2"/>
        <charset val="161"/>
      </rPr>
      <t xml:space="preserve">Ο  </t>
    </r>
    <r>
      <rPr>
        <b/>
        <sz val="11"/>
        <color indexed="50"/>
        <rFont val="Wingdings 3"/>
        <family val="1"/>
        <charset val="2"/>
      </rPr>
      <t>D</t>
    </r>
    <r>
      <rPr>
        <b/>
        <sz val="11"/>
        <color indexed="50"/>
        <rFont val="Arial"/>
        <family val="2"/>
        <charset val="161"/>
      </rPr>
      <t xml:space="preserve">  (CH</t>
    </r>
    <r>
      <rPr>
        <b/>
        <vertAlign val="subscript"/>
        <sz val="11"/>
        <color indexed="50"/>
        <rFont val="Arial"/>
        <family val="2"/>
        <charset val="161"/>
      </rPr>
      <t>3</t>
    </r>
    <r>
      <rPr>
        <b/>
        <sz val="11"/>
        <color indexed="50"/>
        <rFont val="Arial"/>
        <family val="2"/>
        <charset val="161"/>
      </rPr>
      <t>)</t>
    </r>
    <r>
      <rPr>
        <b/>
        <vertAlign val="subscript"/>
        <sz val="11"/>
        <color indexed="50"/>
        <rFont val="Arial"/>
        <family val="2"/>
        <charset val="161"/>
      </rPr>
      <t>2</t>
    </r>
    <r>
      <rPr>
        <b/>
        <sz val="11"/>
        <color indexed="50"/>
        <rFont val="Arial"/>
        <family val="2"/>
        <charset val="161"/>
      </rPr>
      <t>-NH</t>
    </r>
    <r>
      <rPr>
        <b/>
        <vertAlign val="subscript"/>
        <sz val="11"/>
        <color indexed="50"/>
        <rFont val="Arial"/>
        <family val="2"/>
        <charset val="161"/>
      </rPr>
      <t>2</t>
    </r>
    <r>
      <rPr>
        <b/>
        <vertAlign val="superscript"/>
        <sz val="11"/>
        <color indexed="50"/>
        <rFont val="Arial"/>
        <family val="2"/>
        <charset val="161"/>
      </rPr>
      <t>+</t>
    </r>
    <r>
      <rPr>
        <b/>
        <sz val="11"/>
        <color indexed="50"/>
        <rFont val="Arial"/>
        <family val="2"/>
        <charset val="161"/>
      </rPr>
      <t xml:space="preserve">  +  OH</t>
    </r>
    <r>
      <rPr>
        <b/>
        <vertAlign val="superscript"/>
        <sz val="11"/>
        <color indexed="50"/>
        <rFont val="Arial"/>
        <family val="2"/>
        <charset val="161"/>
      </rPr>
      <t>–</t>
    </r>
    <r>
      <rPr>
        <b/>
        <sz val="11"/>
        <color indexed="50"/>
        <rFont val="Arial"/>
        <family val="2"/>
        <charset val="161"/>
      </rPr>
      <t xml:space="preserve">        </t>
    </r>
  </si>
  <si>
    <r>
      <t xml:space="preserve">Το σύνολο των κοινών ιδιοτήτων που παρουσιάζουν οι βάσεις, ή καλύτερα τα υδατικά διαλύματά τους, ονομάζεται </t>
    </r>
    <r>
      <rPr>
        <b/>
        <sz val="11"/>
        <color indexed="52"/>
        <rFont val="Arial"/>
        <family val="2"/>
        <charset val="161"/>
      </rPr>
      <t>βασικός χαρακτήρας.</t>
    </r>
  </si>
  <si>
    <t>Οι ιδιότητες αυτές λοιπόν, είναι οι εξής…</t>
  </si>
  <si>
    <t>Έχουν καυστική γεύση και σαπωνοειδή αφή.</t>
  </si>
  <si>
    <r>
      <t xml:space="preserve">Αλλάζουν το χρώμα των δεικτών, (βλ. </t>
    </r>
    <r>
      <rPr>
        <b/>
        <sz val="11"/>
        <color indexed="51"/>
        <rFont val="Arial"/>
        <family val="2"/>
        <charset val="161"/>
      </rPr>
      <t>"δείκτες"</t>
    </r>
    <r>
      <rPr>
        <sz val="11"/>
        <color indexed="43"/>
        <rFont val="Arial"/>
        <family val="2"/>
        <charset val="161"/>
      </rPr>
      <t>).</t>
    </r>
  </si>
  <si>
    <t>δείκτες</t>
  </si>
  <si>
    <r>
      <t>Στο πρώτο παράδειγμα το μόριο του οξέος σχηματίζεται από τη συνένωση ενός ατόμου υδρογόνου με ένα άτομο βρωμίου, ενώ στο δεύτερο παράδειγμα για να σχηματιστεί το μόριο του οξέος, ενώνονται ένα άτομο υδρογόνου με τη νιτρική ρίζα</t>
    </r>
    <r>
      <rPr>
        <b/>
        <sz val="12"/>
        <color indexed="8"/>
        <rFont val="Arial"/>
        <family val="2"/>
        <charset val="161"/>
      </rPr>
      <t>*</t>
    </r>
    <r>
      <rPr>
        <sz val="12"/>
        <rFont val="Arial"/>
        <family val="2"/>
        <charset val="161"/>
      </rPr>
      <t>.</t>
    </r>
  </si>
  <si>
    <t>Παρακάτω, όταν θα γίνει λόγος για ισχυρά και ασθενή οξέα, θα δοθούν και οι αντίστοιχες χημικές εξισώσεις ιοντισμού τους.</t>
  </si>
  <si>
    <r>
      <t xml:space="preserve">Από τα ανόργανα οξέα </t>
    </r>
    <r>
      <rPr>
        <b/>
        <sz val="11"/>
        <color indexed="52"/>
        <rFont val="Arial"/>
        <family val="2"/>
        <charset val="161"/>
      </rPr>
      <t>Η</t>
    </r>
    <r>
      <rPr>
        <b/>
        <vertAlign val="subscript"/>
        <sz val="11"/>
        <color indexed="52"/>
        <rFont val="Arial"/>
        <family val="2"/>
        <charset val="161"/>
      </rPr>
      <t>x</t>
    </r>
    <r>
      <rPr>
        <b/>
        <sz val="11"/>
        <color indexed="52"/>
        <rFont val="Arial"/>
        <family val="2"/>
        <charset val="161"/>
      </rPr>
      <t>Α,</t>
    </r>
    <r>
      <rPr>
        <sz val="11"/>
        <color indexed="43"/>
        <rFont val="Arial"/>
        <family val="2"/>
        <charset val="161"/>
      </rPr>
      <t xml:space="preserve"> εκείνα που </t>
    </r>
    <r>
      <rPr>
        <b/>
        <sz val="11"/>
        <color indexed="52"/>
        <rFont val="Arial"/>
        <family val="2"/>
        <charset val="161"/>
      </rPr>
      <t>δεν</t>
    </r>
    <r>
      <rPr>
        <sz val="11"/>
        <color indexed="43"/>
        <rFont val="Arial"/>
        <family val="2"/>
        <charset val="161"/>
      </rPr>
      <t xml:space="preserve"> περιέχουν άτομα οξυγόνου στο μόριό τους, ονομάζονται βάζοντας μπροστά από το όνομα του ατόμου (ή της ομάδας </t>
    </r>
    <r>
      <rPr>
        <b/>
        <sz val="11"/>
        <color indexed="52"/>
        <rFont val="Arial"/>
        <family val="2"/>
        <charset val="161"/>
      </rPr>
      <t>Α</t>
    </r>
    <r>
      <rPr>
        <sz val="11"/>
        <color indexed="43"/>
        <rFont val="Arial"/>
        <family val="2"/>
        <charset val="161"/>
      </rPr>
      <t xml:space="preserve">), το πρόθεμα </t>
    </r>
    <r>
      <rPr>
        <b/>
        <sz val="11"/>
        <color indexed="52"/>
        <rFont val="Arial"/>
        <family val="2"/>
        <charset val="161"/>
      </rPr>
      <t>"ύδρο-",</t>
    </r>
    <r>
      <rPr>
        <sz val="11"/>
        <color indexed="43"/>
        <rFont val="Arial"/>
        <family val="2"/>
        <charset val="161"/>
      </rPr>
      <t xml:space="preserve"> όπως φαίνεται και στα παραδείγματα που ακολουθούν... </t>
    </r>
  </si>
  <si>
    <r>
      <t xml:space="preserve">HF </t>
    </r>
    <r>
      <rPr>
        <b/>
        <vertAlign val="subscript"/>
        <sz val="11"/>
        <color indexed="52"/>
        <rFont val="Arial"/>
        <family val="2"/>
        <charset val="161"/>
      </rPr>
      <t xml:space="preserve">  </t>
    </r>
    <r>
      <rPr>
        <b/>
        <sz val="11"/>
        <color indexed="52"/>
        <rFont val="Arial"/>
        <family val="2"/>
        <charset val="161"/>
      </rPr>
      <t>:</t>
    </r>
    <r>
      <rPr>
        <sz val="11"/>
        <color indexed="43"/>
        <rFont val="Arial"/>
        <family val="2"/>
        <charset val="161"/>
      </rPr>
      <t xml:space="preserve"> υδροφθόριο</t>
    </r>
  </si>
  <si>
    <r>
      <t>HCl :</t>
    </r>
    <r>
      <rPr>
        <sz val="11"/>
        <color indexed="43"/>
        <rFont val="Arial"/>
        <family val="2"/>
        <charset val="161"/>
      </rPr>
      <t xml:space="preserve"> υδροχλώριο</t>
    </r>
  </si>
  <si>
    <r>
      <t>HBr :</t>
    </r>
    <r>
      <rPr>
        <sz val="11"/>
        <color indexed="43"/>
        <rFont val="Arial"/>
        <family val="2"/>
        <charset val="161"/>
      </rPr>
      <t xml:space="preserve"> υδροβρώμιο </t>
    </r>
  </si>
  <si>
    <r>
      <t>HI    :</t>
    </r>
    <r>
      <rPr>
        <sz val="11"/>
        <color indexed="43"/>
        <rFont val="Arial"/>
        <family val="2"/>
        <charset val="161"/>
      </rPr>
      <t xml:space="preserve"> υδροϊώδιο</t>
    </r>
  </si>
  <si>
    <r>
      <t>HCN:</t>
    </r>
    <r>
      <rPr>
        <sz val="11"/>
        <color indexed="43"/>
        <rFont val="Arial"/>
        <family val="2"/>
        <charset val="161"/>
      </rPr>
      <t xml:space="preserve"> υδροκυάνιο</t>
    </r>
  </si>
  <si>
    <r>
      <t>H</t>
    </r>
    <r>
      <rPr>
        <b/>
        <vertAlign val="subscript"/>
        <sz val="11"/>
        <color indexed="52"/>
        <rFont val="Arial"/>
        <family val="2"/>
        <charset val="161"/>
      </rPr>
      <t>2</t>
    </r>
    <r>
      <rPr>
        <b/>
        <sz val="11"/>
        <color indexed="52"/>
        <rFont val="Arial"/>
        <family val="2"/>
        <charset val="161"/>
      </rPr>
      <t>S :</t>
    </r>
    <r>
      <rPr>
        <sz val="11"/>
        <color indexed="43"/>
        <rFont val="Arial"/>
        <family val="2"/>
        <charset val="161"/>
      </rPr>
      <t xml:space="preserve"> υδρόθειο </t>
    </r>
  </si>
  <si>
    <r>
      <t xml:space="preserve">Στην περίπτωση που η ομάδα </t>
    </r>
    <r>
      <rPr>
        <b/>
        <sz val="11"/>
        <color indexed="52"/>
        <rFont val="Arial"/>
        <family val="2"/>
        <charset val="161"/>
      </rPr>
      <t>"Α"</t>
    </r>
    <r>
      <rPr>
        <sz val="11"/>
        <color indexed="43"/>
        <rFont val="Arial"/>
        <family val="2"/>
        <charset val="161"/>
      </rPr>
      <t xml:space="preserve"> περιέχει και άτομα οξυγόνου, η ονομασία του οξέος </t>
    </r>
    <r>
      <rPr>
        <b/>
        <sz val="11"/>
        <color indexed="52"/>
        <rFont val="Arial"/>
        <family val="2"/>
        <charset val="161"/>
      </rPr>
      <t>H</t>
    </r>
    <r>
      <rPr>
        <b/>
        <vertAlign val="subscript"/>
        <sz val="11"/>
        <color indexed="52"/>
        <rFont val="Arial"/>
        <family val="2"/>
        <charset val="161"/>
      </rPr>
      <t>x</t>
    </r>
    <r>
      <rPr>
        <b/>
        <sz val="11"/>
        <color indexed="52"/>
        <rFont val="Arial"/>
        <family val="2"/>
        <charset val="161"/>
      </rPr>
      <t>A</t>
    </r>
    <r>
      <rPr>
        <sz val="11"/>
        <color indexed="43"/>
        <rFont val="Arial"/>
        <family val="2"/>
        <charset val="161"/>
      </rPr>
      <t xml:space="preserve"> σχηματίζεται από το επίθετο που παράγεται από το όνομα της ομάδας </t>
    </r>
    <r>
      <rPr>
        <b/>
        <sz val="11"/>
        <color indexed="52"/>
        <rFont val="Arial"/>
        <family val="2"/>
        <charset val="161"/>
      </rPr>
      <t>"Α",</t>
    </r>
    <r>
      <rPr>
        <sz val="11"/>
        <color indexed="43"/>
        <rFont val="Arial"/>
        <family val="2"/>
        <charset val="161"/>
      </rPr>
      <t xml:space="preserve"> ακολουθούμενο από τη λέξη </t>
    </r>
    <r>
      <rPr>
        <b/>
        <sz val="11"/>
        <color indexed="52"/>
        <rFont val="Arial"/>
        <family val="2"/>
        <charset val="161"/>
      </rPr>
      <t>"οξύ".</t>
    </r>
  </si>
  <si>
    <t>Σχετικά είναι τα παρακάτω παραδείγματα…</t>
  </si>
  <si>
    <r>
      <t>HNO</t>
    </r>
    <r>
      <rPr>
        <b/>
        <vertAlign val="subscript"/>
        <sz val="11"/>
        <color indexed="52"/>
        <rFont val="Arial"/>
        <family val="2"/>
        <charset val="161"/>
      </rPr>
      <t>3</t>
    </r>
    <r>
      <rPr>
        <b/>
        <sz val="11"/>
        <color indexed="52"/>
        <rFont val="Arial"/>
        <family val="2"/>
        <charset val="161"/>
      </rPr>
      <t xml:space="preserve">  :</t>
    </r>
    <r>
      <rPr>
        <sz val="11"/>
        <color indexed="43"/>
        <rFont val="Arial"/>
        <family val="2"/>
        <charset val="161"/>
      </rPr>
      <t xml:space="preserve"> νιτρικό οξύ [το μόριό του σχηματίζεται από τη συνένωση με
              ομοιοπολικό δεσμό, ενός ατόμου υδρογόνου με τη </t>
    </r>
    <r>
      <rPr>
        <b/>
        <sz val="11"/>
        <color indexed="52"/>
        <rFont val="Arial"/>
        <family val="2"/>
        <charset val="161"/>
      </rPr>
      <t>νιτρική</t>
    </r>
    <r>
      <rPr>
        <sz val="11"/>
        <color indexed="43"/>
        <rFont val="Arial"/>
        <family val="2"/>
        <charset val="161"/>
      </rPr>
      <t xml:space="preserve">
              </t>
    </r>
    <r>
      <rPr>
        <b/>
        <sz val="11"/>
        <color indexed="52"/>
        <rFont val="Arial"/>
        <family val="2"/>
        <charset val="161"/>
      </rPr>
      <t>ρίζα</t>
    </r>
    <r>
      <rPr>
        <b/>
        <sz val="11"/>
        <color indexed="11"/>
        <rFont val="Arial"/>
        <family val="2"/>
        <charset val="161"/>
      </rPr>
      <t>*</t>
    </r>
    <r>
      <rPr>
        <b/>
        <sz val="11"/>
        <color indexed="52"/>
        <rFont val="Arial"/>
        <family val="2"/>
        <charset val="161"/>
      </rPr>
      <t>, (–ΟΝΟ</t>
    </r>
    <r>
      <rPr>
        <b/>
        <vertAlign val="subscript"/>
        <sz val="11"/>
        <color indexed="52"/>
        <rFont val="Arial"/>
        <family val="2"/>
        <charset val="161"/>
      </rPr>
      <t>2</t>
    </r>
    <r>
      <rPr>
        <sz val="11"/>
        <color indexed="43"/>
        <rFont val="Arial"/>
        <family val="2"/>
        <charset val="161"/>
      </rPr>
      <t>)].</t>
    </r>
  </si>
  <si>
    <r>
      <t>H</t>
    </r>
    <r>
      <rPr>
        <b/>
        <vertAlign val="subscript"/>
        <sz val="11"/>
        <color indexed="52"/>
        <rFont val="Arial"/>
        <family val="2"/>
        <charset val="161"/>
      </rPr>
      <t>2</t>
    </r>
    <r>
      <rPr>
        <b/>
        <sz val="11"/>
        <color indexed="52"/>
        <rFont val="Arial"/>
        <family val="2"/>
        <charset val="161"/>
      </rPr>
      <t>SO</t>
    </r>
    <r>
      <rPr>
        <b/>
        <vertAlign val="subscript"/>
        <sz val="11"/>
        <color indexed="52"/>
        <rFont val="Arial"/>
        <family val="2"/>
        <charset val="161"/>
      </rPr>
      <t>4</t>
    </r>
    <r>
      <rPr>
        <b/>
        <sz val="11"/>
        <color indexed="52"/>
        <rFont val="Arial"/>
        <family val="2"/>
        <charset val="161"/>
      </rPr>
      <t>:</t>
    </r>
    <r>
      <rPr>
        <sz val="11"/>
        <color indexed="43"/>
        <rFont val="Arial"/>
        <family val="2"/>
        <charset val="161"/>
      </rPr>
      <t xml:space="preserve"> θειικό οξύ [το μόριό του σχηματίζεται από τη συνένωση με
             ομοιοπολικό δεσμό δύο ατόμων υδρογόνου με τη δισθενή
             </t>
    </r>
    <r>
      <rPr>
        <b/>
        <sz val="11"/>
        <color indexed="52"/>
        <rFont val="Arial"/>
        <family val="2"/>
        <charset val="161"/>
      </rPr>
      <t>θειική ρίζα</t>
    </r>
    <r>
      <rPr>
        <b/>
        <sz val="11"/>
        <color indexed="11"/>
        <rFont val="Arial"/>
        <family val="2"/>
        <charset val="161"/>
      </rPr>
      <t>*</t>
    </r>
    <r>
      <rPr>
        <b/>
        <sz val="11"/>
        <color indexed="52"/>
        <rFont val="Arial"/>
        <family val="2"/>
        <charset val="161"/>
      </rPr>
      <t xml:space="preserve"> (–OSO</t>
    </r>
    <r>
      <rPr>
        <b/>
        <vertAlign val="subscript"/>
        <sz val="11"/>
        <color indexed="52"/>
        <rFont val="Arial"/>
        <family val="2"/>
        <charset val="161"/>
      </rPr>
      <t>2</t>
    </r>
    <r>
      <rPr>
        <b/>
        <sz val="11"/>
        <color indexed="52"/>
        <rFont val="Arial"/>
        <family val="2"/>
        <charset val="161"/>
      </rPr>
      <t>O–)</t>
    </r>
    <r>
      <rPr>
        <sz val="11"/>
        <color indexed="43"/>
        <rFont val="Arial"/>
        <family val="2"/>
        <charset val="161"/>
      </rPr>
      <t>].</t>
    </r>
  </si>
  <si>
    <r>
      <t xml:space="preserve">Τα μοριακά μοντέλα των δύο παραπάνω οξέων απεικονίζονται στο </t>
    </r>
    <r>
      <rPr>
        <sz val="11"/>
        <color indexed="48"/>
        <rFont val="Arial"/>
        <family val="2"/>
        <charset val="161"/>
      </rPr>
      <t>διπλανό χώρο.</t>
    </r>
  </si>
  <si>
    <t>Η ταξινόμηση των οξέων μπορεί να γίνει με διάφορα κριτήρια. Αναλυτικότερα, μπορεί να έχουμε…</t>
  </si>
  <si>
    <r>
      <t>Το</t>
    </r>
    <r>
      <rPr>
        <sz val="11"/>
        <rFont val="Arial"/>
        <family val="2"/>
        <charset val="161"/>
      </rPr>
      <t xml:space="preserve"> </t>
    </r>
    <r>
      <rPr>
        <b/>
        <sz val="10"/>
        <color indexed="52"/>
        <rFont val="Arial"/>
        <family val="2"/>
        <charset val="161"/>
      </rPr>
      <t>αιθανικό οξύ</t>
    </r>
    <r>
      <rPr>
        <sz val="10"/>
        <color indexed="43"/>
        <rFont val="Arial"/>
        <family val="2"/>
        <charset val="161"/>
      </rPr>
      <t xml:space="preserve"> έχει συντακτικό τύπο…
 </t>
    </r>
    <r>
      <rPr>
        <b/>
        <sz val="10"/>
        <color indexed="52"/>
        <rFont val="Arial"/>
        <family val="2"/>
        <charset val="161"/>
      </rPr>
      <t>CH</t>
    </r>
    <r>
      <rPr>
        <b/>
        <vertAlign val="subscript"/>
        <sz val="10"/>
        <color indexed="52"/>
        <rFont val="Arial"/>
        <family val="2"/>
        <charset val="161"/>
      </rPr>
      <t>3</t>
    </r>
    <r>
      <rPr>
        <b/>
        <sz val="10"/>
        <color indexed="52"/>
        <rFont val="Arial"/>
        <family val="2"/>
        <charset val="161"/>
      </rPr>
      <t>–COOH.</t>
    </r>
  </si>
  <si>
    <r>
      <t>Στο</t>
    </r>
    <r>
      <rPr>
        <sz val="11"/>
        <rFont val="Arial"/>
        <family val="2"/>
        <charset val="161"/>
      </rPr>
      <t xml:space="preserve"> </t>
    </r>
    <r>
      <rPr>
        <b/>
        <sz val="10"/>
        <color indexed="52"/>
        <rFont val="Arial"/>
        <family val="2"/>
        <charset val="161"/>
      </rPr>
      <t>καρβοξύλιο,</t>
    </r>
    <r>
      <rPr>
        <sz val="10"/>
        <color indexed="43"/>
        <rFont val="Arial"/>
        <family val="2"/>
        <charset val="161"/>
      </rPr>
      <t xml:space="preserve"> το άτομο του άνθρακα ενώνεται με το ένα άτομο οξυγόνου με διπλό ομοιοπολικό δεσμό, με το δεύτερο άτομο οξυγόνου είναι ενωμένο με απλό ομοιοπολικό δεσμό και έχει τη δυνατότητα να συνάψει ακόμη ένα δεσμό καθώς διαθέτει ακόμη ένα μονήρες, δηλαδή ασύζευκτο ηλεκτρόνιο, στην εξωτερική στιβάδα του.</t>
    </r>
  </si>
  <si>
    <r>
      <t xml:space="preserve">Με βάση αυτό το κριτήριο τα οξέα διακρίνονται σε </t>
    </r>
    <r>
      <rPr>
        <b/>
        <sz val="11"/>
        <color indexed="52"/>
        <rFont val="Arial"/>
        <family val="2"/>
        <charset val="161"/>
      </rPr>
      <t>μονοπρωτικά</t>
    </r>
    <r>
      <rPr>
        <sz val="11"/>
        <color indexed="43"/>
        <rFont val="Arial"/>
        <family val="2"/>
        <charset val="161"/>
      </rPr>
      <t xml:space="preserve"> ή </t>
    </r>
    <r>
      <rPr>
        <b/>
        <sz val="11"/>
        <color indexed="52"/>
        <rFont val="Arial"/>
        <family val="2"/>
        <charset val="161"/>
      </rPr>
      <t>μονοβασικά,</t>
    </r>
    <r>
      <rPr>
        <sz val="11"/>
        <color indexed="43"/>
        <rFont val="Arial"/>
        <family val="2"/>
        <charset val="161"/>
      </rPr>
      <t xml:space="preserve"> </t>
    </r>
    <r>
      <rPr>
        <b/>
        <sz val="11"/>
        <color indexed="52"/>
        <rFont val="Arial"/>
        <family val="2"/>
        <charset val="161"/>
      </rPr>
      <t>διπρωτικά</t>
    </r>
    <r>
      <rPr>
        <sz val="11"/>
        <color indexed="43"/>
        <rFont val="Arial"/>
        <family val="2"/>
        <charset val="161"/>
      </rPr>
      <t xml:space="preserve"> ή </t>
    </r>
    <r>
      <rPr>
        <b/>
        <sz val="11"/>
        <color indexed="52"/>
        <rFont val="Arial"/>
        <family val="2"/>
        <charset val="161"/>
      </rPr>
      <t>διβασικά</t>
    </r>
    <r>
      <rPr>
        <sz val="11"/>
        <color indexed="43"/>
        <rFont val="Arial"/>
        <family val="2"/>
        <charset val="161"/>
      </rPr>
      <t xml:space="preserve"> κλπ.</t>
    </r>
  </si>
  <si>
    <r>
      <t xml:space="preserve">Για παράδειγμα </t>
    </r>
    <r>
      <rPr>
        <b/>
        <sz val="11"/>
        <color indexed="52"/>
        <rFont val="Arial"/>
        <family val="2"/>
        <charset val="161"/>
      </rPr>
      <t>μονοπρωτικά</t>
    </r>
    <r>
      <rPr>
        <sz val="11"/>
        <color indexed="43"/>
        <rFont val="Arial"/>
        <family val="2"/>
        <charset val="161"/>
      </rPr>
      <t xml:space="preserve"> είναι τα…</t>
    </r>
  </si>
  <si>
    <r>
      <t xml:space="preserve">HCl  </t>
    </r>
    <r>
      <rPr>
        <b/>
        <vertAlign val="subscript"/>
        <sz val="11"/>
        <color indexed="52"/>
        <rFont val="Arial"/>
        <family val="2"/>
        <charset val="161"/>
      </rPr>
      <t xml:space="preserve">   </t>
    </r>
    <r>
      <rPr>
        <b/>
        <sz val="11"/>
        <color indexed="52"/>
        <rFont val="Arial"/>
        <family val="2"/>
        <charset val="161"/>
      </rPr>
      <t>:</t>
    </r>
    <r>
      <rPr>
        <sz val="11"/>
        <color indexed="43"/>
        <rFont val="Arial"/>
        <family val="2"/>
        <charset val="161"/>
      </rPr>
      <t xml:space="preserve"> υδροχλώριο</t>
    </r>
  </si>
  <si>
    <r>
      <t>HNO</t>
    </r>
    <r>
      <rPr>
        <b/>
        <vertAlign val="subscript"/>
        <sz val="11"/>
        <color indexed="52"/>
        <rFont val="Arial"/>
        <family val="2"/>
        <charset val="161"/>
      </rPr>
      <t>2</t>
    </r>
    <r>
      <rPr>
        <b/>
        <sz val="11"/>
        <color indexed="52"/>
        <rFont val="Arial"/>
        <family val="2"/>
        <charset val="161"/>
      </rPr>
      <t xml:space="preserve"> :</t>
    </r>
    <r>
      <rPr>
        <sz val="11"/>
        <color indexed="43"/>
        <rFont val="Arial"/>
        <family val="2"/>
        <charset val="161"/>
      </rPr>
      <t xml:space="preserve"> νιτρώδες οξύ</t>
    </r>
  </si>
  <si>
    <r>
      <t>HBrO :</t>
    </r>
    <r>
      <rPr>
        <sz val="11"/>
        <color indexed="43"/>
        <rFont val="Arial"/>
        <family val="2"/>
        <charset val="161"/>
      </rPr>
      <t xml:space="preserve"> υποβρωμιώδες οξύ</t>
    </r>
  </si>
  <si>
    <r>
      <t xml:space="preserve">Μερικά </t>
    </r>
    <r>
      <rPr>
        <b/>
        <sz val="11"/>
        <color indexed="52"/>
        <rFont val="Arial"/>
        <family val="2"/>
        <charset val="161"/>
      </rPr>
      <t>διπρωτικά</t>
    </r>
    <r>
      <rPr>
        <sz val="11"/>
        <color indexed="43"/>
        <rFont val="Arial"/>
        <family val="2"/>
        <charset val="161"/>
      </rPr>
      <t xml:space="preserve"> οξέα είναι τα..</t>
    </r>
  </si>
  <si>
    <r>
      <t>H</t>
    </r>
    <r>
      <rPr>
        <b/>
        <vertAlign val="subscript"/>
        <sz val="11"/>
        <color indexed="52"/>
        <rFont val="Arial"/>
        <family val="2"/>
        <charset val="161"/>
      </rPr>
      <t>2</t>
    </r>
    <r>
      <rPr>
        <b/>
        <sz val="11"/>
        <color indexed="52"/>
        <rFont val="Arial"/>
        <family val="2"/>
        <charset val="161"/>
      </rPr>
      <t>SO</t>
    </r>
    <r>
      <rPr>
        <b/>
        <vertAlign val="subscript"/>
        <sz val="11"/>
        <color indexed="52"/>
        <rFont val="Arial"/>
        <family val="2"/>
        <charset val="161"/>
      </rPr>
      <t>3</t>
    </r>
    <r>
      <rPr>
        <b/>
        <sz val="11"/>
        <color indexed="52"/>
        <rFont val="Arial"/>
        <family val="2"/>
        <charset val="161"/>
      </rPr>
      <t xml:space="preserve">: </t>
    </r>
    <r>
      <rPr>
        <sz val="11"/>
        <color indexed="43"/>
        <rFont val="Arial"/>
        <family val="2"/>
        <charset val="161"/>
      </rPr>
      <t>θειώδες οξύ</t>
    </r>
  </si>
  <si>
    <r>
      <t>H</t>
    </r>
    <r>
      <rPr>
        <b/>
        <vertAlign val="subscript"/>
        <sz val="11"/>
        <color indexed="52"/>
        <rFont val="Arial"/>
        <family val="2"/>
        <charset val="161"/>
      </rPr>
      <t>2</t>
    </r>
    <r>
      <rPr>
        <b/>
        <sz val="11"/>
        <color indexed="52"/>
        <rFont val="Arial"/>
        <family val="2"/>
        <charset val="161"/>
      </rPr>
      <t>S     :</t>
    </r>
    <r>
      <rPr>
        <sz val="11"/>
        <color indexed="43"/>
        <rFont val="Arial"/>
        <family val="2"/>
        <charset val="161"/>
      </rPr>
      <t xml:space="preserve"> υδρόθειο</t>
    </r>
  </si>
  <si>
    <r>
      <t xml:space="preserve">Τέλος, κλασικό παράδειγμα </t>
    </r>
    <r>
      <rPr>
        <b/>
        <sz val="11"/>
        <color indexed="52"/>
        <rFont val="Arial"/>
        <family val="2"/>
        <charset val="161"/>
      </rPr>
      <t>τριπρωτικού</t>
    </r>
    <r>
      <rPr>
        <sz val="11"/>
        <color indexed="43"/>
        <rFont val="Arial"/>
        <family val="2"/>
        <charset val="161"/>
      </rPr>
      <t xml:space="preserve"> οξέος είναι το...</t>
    </r>
  </si>
  <si>
    <r>
      <t>H</t>
    </r>
    <r>
      <rPr>
        <b/>
        <vertAlign val="subscript"/>
        <sz val="11"/>
        <color indexed="52"/>
        <rFont val="Arial"/>
        <family val="2"/>
        <charset val="161"/>
      </rPr>
      <t>3</t>
    </r>
    <r>
      <rPr>
        <b/>
        <sz val="11"/>
        <color indexed="52"/>
        <rFont val="Arial"/>
        <family val="2"/>
        <charset val="161"/>
      </rPr>
      <t>PO</t>
    </r>
    <r>
      <rPr>
        <b/>
        <vertAlign val="subscript"/>
        <sz val="11"/>
        <color indexed="52"/>
        <rFont val="Arial"/>
        <family val="2"/>
        <charset val="161"/>
      </rPr>
      <t>4</t>
    </r>
    <r>
      <rPr>
        <b/>
        <sz val="11"/>
        <color indexed="52"/>
        <rFont val="Arial"/>
        <family val="2"/>
        <charset val="161"/>
      </rPr>
      <t>:</t>
    </r>
    <r>
      <rPr>
        <sz val="11"/>
        <color indexed="43"/>
        <rFont val="Arial"/>
        <family val="2"/>
        <charset val="161"/>
      </rPr>
      <t xml:space="preserve"> φωσφορικό οξύ</t>
    </r>
  </si>
  <si>
    <r>
      <t>Ο</t>
    </r>
    <r>
      <rPr>
        <sz val="11"/>
        <rFont val="Arial"/>
        <family val="2"/>
        <charset val="161"/>
      </rPr>
      <t xml:space="preserve"> </t>
    </r>
    <r>
      <rPr>
        <b/>
        <sz val="10"/>
        <color indexed="52"/>
        <rFont val="Arial"/>
        <family val="2"/>
        <charset val="161"/>
      </rPr>
      <t>ηλεκτρονιακός</t>
    </r>
    <r>
      <rPr>
        <sz val="10"/>
        <color indexed="43"/>
        <rFont val="Arial"/>
        <family val="2"/>
        <charset val="161"/>
      </rPr>
      <t xml:space="preserve"> τύπος αυτής της ρίζας φαίνεται παρακάτω.. </t>
    </r>
  </si>
  <si>
    <r>
      <t xml:space="preserve">Βασιζόμενοι σε αυτό το κριτήριο, κατατάσσουμε τα οξέα σε </t>
    </r>
    <r>
      <rPr>
        <b/>
        <sz val="11"/>
        <color indexed="52"/>
        <rFont val="Arial"/>
        <family val="2"/>
        <charset val="161"/>
      </rPr>
      <t>ισχυρά</t>
    </r>
    <r>
      <rPr>
        <sz val="11"/>
        <color indexed="43"/>
        <rFont val="Arial"/>
        <family val="2"/>
        <charset val="161"/>
      </rPr>
      <t xml:space="preserve"> και </t>
    </r>
    <r>
      <rPr>
        <b/>
        <sz val="11"/>
        <color indexed="52"/>
        <rFont val="Arial"/>
        <family val="2"/>
        <charset val="161"/>
      </rPr>
      <t>ασθενή.</t>
    </r>
  </si>
  <si>
    <t>Παρακάτω δίνονται τα ονόματα των ισχυρών ανόργανων οξέων και οι χημικές εξισώσεις ιοντισμού τους.</t>
  </si>
  <si>
    <t>ΥΔΡΟΧΛΩΡΙΟ</t>
  </si>
  <si>
    <r>
      <t xml:space="preserve">HCl  </t>
    </r>
    <r>
      <rPr>
        <b/>
        <sz val="11"/>
        <color indexed="53"/>
        <rFont val="Symbol"/>
        <family val="1"/>
        <charset val="2"/>
      </rPr>
      <t>®</t>
    </r>
    <r>
      <rPr>
        <b/>
        <sz val="11"/>
        <color indexed="53"/>
        <rFont val="Arial"/>
        <family val="2"/>
        <charset val="161"/>
      </rPr>
      <t xml:space="preserve">  H</t>
    </r>
    <r>
      <rPr>
        <b/>
        <vertAlign val="superscript"/>
        <sz val="11"/>
        <color indexed="53"/>
        <rFont val="Arial"/>
        <family val="2"/>
        <charset val="161"/>
      </rPr>
      <t>+</t>
    </r>
    <r>
      <rPr>
        <b/>
        <sz val="11"/>
        <color indexed="53"/>
        <rFont val="Arial"/>
        <family val="2"/>
        <charset val="161"/>
      </rPr>
      <t xml:space="preserve">  +  Cl</t>
    </r>
    <r>
      <rPr>
        <b/>
        <vertAlign val="superscript"/>
        <sz val="11"/>
        <color indexed="53"/>
        <rFont val="Arial"/>
        <family val="2"/>
        <charset val="161"/>
      </rPr>
      <t>–</t>
    </r>
    <r>
      <rPr>
        <b/>
        <sz val="11"/>
        <color indexed="43"/>
        <rFont val="Arial"/>
        <family val="2"/>
        <charset val="161"/>
      </rPr>
      <t xml:space="preserve">   </t>
    </r>
    <r>
      <rPr>
        <sz val="11"/>
        <color indexed="43"/>
        <rFont val="Arial"/>
        <family val="2"/>
        <charset val="161"/>
      </rPr>
      <t>ή ορθότερα</t>
    </r>
    <r>
      <rPr>
        <b/>
        <sz val="11"/>
        <color indexed="50"/>
        <rFont val="Arial"/>
        <family val="2"/>
        <charset val="161"/>
      </rPr>
      <t>**</t>
    </r>
    <r>
      <rPr>
        <sz val="11"/>
        <color indexed="43"/>
        <rFont val="Arial"/>
        <family val="2"/>
        <charset val="161"/>
      </rPr>
      <t xml:space="preserve">... </t>
    </r>
    <r>
      <rPr>
        <b/>
        <sz val="11"/>
        <color indexed="43"/>
        <rFont val="Arial"/>
        <family val="2"/>
        <charset val="161"/>
      </rPr>
      <t xml:space="preserve">    </t>
    </r>
  </si>
  <si>
    <r>
      <t>HCl  +  Η</t>
    </r>
    <r>
      <rPr>
        <b/>
        <vertAlign val="subscript"/>
        <sz val="11"/>
        <color indexed="16"/>
        <rFont val="Arial"/>
        <family val="2"/>
        <charset val="161"/>
      </rPr>
      <t>2</t>
    </r>
    <r>
      <rPr>
        <b/>
        <sz val="11"/>
        <color indexed="16"/>
        <rFont val="Arial"/>
        <family val="2"/>
        <charset val="161"/>
      </rPr>
      <t xml:space="preserve">Ο  </t>
    </r>
    <r>
      <rPr>
        <b/>
        <sz val="11"/>
        <color indexed="16"/>
        <rFont val="Symbol"/>
        <family val="1"/>
        <charset val="2"/>
      </rPr>
      <t>®</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Cl</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</si>
  <si>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t>ΥΔΡΟΒΡΩΜΙΟ</t>
  </si>
  <si>
    <r>
      <t>HBr  +  Η</t>
    </r>
    <r>
      <rPr>
        <b/>
        <vertAlign val="subscript"/>
        <sz val="11"/>
        <color indexed="16"/>
        <rFont val="Arial"/>
        <family val="2"/>
        <charset val="161"/>
      </rPr>
      <t>2</t>
    </r>
    <r>
      <rPr>
        <b/>
        <sz val="11"/>
        <color indexed="16"/>
        <rFont val="Arial"/>
        <family val="2"/>
        <charset val="161"/>
      </rPr>
      <t xml:space="preserve">Ο  </t>
    </r>
    <r>
      <rPr>
        <b/>
        <sz val="11"/>
        <color indexed="16"/>
        <rFont val="Symbol"/>
        <family val="1"/>
        <charset val="2"/>
      </rPr>
      <t>®</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Br</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</si>
  <si>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t>ΥΔΡΟΪΩΔΙΟ</t>
  </si>
  <si>
    <r>
      <t>HI  +  Η</t>
    </r>
    <r>
      <rPr>
        <b/>
        <vertAlign val="subscript"/>
        <sz val="11"/>
        <color indexed="16"/>
        <rFont val="Arial"/>
        <family val="2"/>
        <charset val="161"/>
      </rPr>
      <t>2</t>
    </r>
    <r>
      <rPr>
        <b/>
        <sz val="11"/>
        <color indexed="16"/>
        <rFont val="Arial"/>
        <family val="2"/>
        <charset val="161"/>
      </rPr>
      <t xml:space="preserve">Ο  </t>
    </r>
    <r>
      <rPr>
        <b/>
        <sz val="11"/>
        <color indexed="16"/>
        <rFont val="Symbol"/>
        <family val="1"/>
        <charset val="2"/>
      </rPr>
      <t>®</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I</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</si>
  <si>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t>ΝΙΤΡΙΚΟ ΟΞΥ</t>
  </si>
  <si>
    <r>
      <t>HNO</t>
    </r>
    <r>
      <rPr>
        <b/>
        <vertAlign val="subscript"/>
        <sz val="11"/>
        <color indexed="16"/>
        <rFont val="Arial"/>
        <family val="2"/>
        <charset val="161"/>
      </rPr>
      <t>3</t>
    </r>
    <r>
      <rPr>
        <b/>
        <sz val="11"/>
        <color indexed="16"/>
        <rFont val="Arial"/>
        <family val="2"/>
        <charset val="161"/>
      </rPr>
      <t xml:space="preserve">  +  Η</t>
    </r>
    <r>
      <rPr>
        <b/>
        <vertAlign val="subscript"/>
        <sz val="11"/>
        <color indexed="16"/>
        <rFont val="Arial"/>
        <family val="2"/>
        <charset val="161"/>
      </rPr>
      <t>2</t>
    </r>
    <r>
      <rPr>
        <b/>
        <sz val="11"/>
        <color indexed="16"/>
        <rFont val="Arial"/>
        <family val="2"/>
        <charset val="161"/>
      </rPr>
      <t xml:space="preserve">Ο  </t>
    </r>
    <r>
      <rPr>
        <b/>
        <sz val="11"/>
        <color indexed="16"/>
        <rFont val="Symbol"/>
        <family val="1"/>
        <charset val="2"/>
      </rPr>
      <t>®</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NO</t>
    </r>
    <r>
      <rPr>
        <b/>
        <vertAlign val="subscript"/>
        <sz val="11"/>
        <color indexed="16"/>
        <rFont val="Arial"/>
        <family val="2"/>
        <charset val="161"/>
      </rPr>
      <t>3</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</si>
  <si>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t>ΥΠΕΡΧΛΩΡΙΚΟ ΟΞΥ</t>
  </si>
  <si>
    <r>
      <t>HClO</t>
    </r>
    <r>
      <rPr>
        <b/>
        <vertAlign val="subscript"/>
        <sz val="11"/>
        <color indexed="16"/>
        <rFont val="Arial"/>
        <family val="2"/>
        <charset val="161"/>
      </rPr>
      <t>4</t>
    </r>
    <r>
      <rPr>
        <b/>
        <sz val="11"/>
        <color indexed="16"/>
        <rFont val="Arial"/>
        <family val="2"/>
        <charset val="161"/>
      </rPr>
      <t xml:space="preserve">  +  Η</t>
    </r>
    <r>
      <rPr>
        <b/>
        <vertAlign val="subscript"/>
        <sz val="11"/>
        <color indexed="16"/>
        <rFont val="Arial"/>
        <family val="2"/>
        <charset val="161"/>
      </rPr>
      <t>2</t>
    </r>
    <r>
      <rPr>
        <b/>
        <sz val="11"/>
        <color indexed="16"/>
        <rFont val="Arial"/>
        <family val="2"/>
        <charset val="161"/>
      </rPr>
      <t xml:space="preserve">Ο  </t>
    </r>
    <r>
      <rPr>
        <b/>
        <sz val="11"/>
        <color indexed="16"/>
        <rFont val="Symbol"/>
        <family val="1"/>
        <charset val="2"/>
      </rPr>
      <t>®</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ClO</t>
    </r>
    <r>
      <rPr>
        <b/>
        <vertAlign val="subscript"/>
        <sz val="11"/>
        <color indexed="16"/>
        <rFont val="Arial"/>
        <family val="2"/>
        <charset val="161"/>
      </rPr>
      <t>4</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</si>
  <si>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r>
      <t xml:space="preserve">ΘΕΙΙΚΟ ΟΞΥ </t>
    </r>
    <r>
      <rPr>
        <b/>
        <sz val="11"/>
        <color indexed="53"/>
        <rFont val="Arial"/>
        <family val="2"/>
        <charset val="161"/>
      </rPr>
      <t>(στην 1η βαθμίδα ιοντισμού του)</t>
    </r>
  </si>
  <si>
    <r>
      <t>H</t>
    </r>
    <r>
      <rPr>
        <b/>
        <vertAlign val="subscript"/>
        <sz val="11"/>
        <color indexed="16"/>
        <rFont val="Arial"/>
        <family val="2"/>
        <charset val="161"/>
      </rPr>
      <t>2</t>
    </r>
    <r>
      <rPr>
        <b/>
        <sz val="11"/>
        <color indexed="16"/>
        <rFont val="Arial"/>
        <family val="2"/>
        <charset val="161"/>
      </rPr>
      <t>SO</t>
    </r>
    <r>
      <rPr>
        <b/>
        <vertAlign val="subscript"/>
        <sz val="11"/>
        <color indexed="16"/>
        <rFont val="Arial"/>
        <family val="2"/>
        <charset val="161"/>
      </rPr>
      <t>4</t>
    </r>
    <r>
      <rPr>
        <b/>
        <sz val="11"/>
        <color indexed="16"/>
        <rFont val="Arial"/>
        <family val="2"/>
        <charset val="161"/>
      </rPr>
      <t xml:space="preserve">  +  Η</t>
    </r>
    <r>
      <rPr>
        <b/>
        <vertAlign val="subscript"/>
        <sz val="11"/>
        <color indexed="16"/>
        <rFont val="Arial"/>
        <family val="2"/>
        <charset val="161"/>
      </rPr>
      <t>2</t>
    </r>
    <r>
      <rPr>
        <b/>
        <sz val="11"/>
        <color indexed="16"/>
        <rFont val="Arial"/>
        <family val="2"/>
        <charset val="161"/>
      </rPr>
      <t xml:space="preserve">Ο  </t>
    </r>
    <r>
      <rPr>
        <b/>
        <sz val="11"/>
        <color indexed="16"/>
        <rFont val="Symbol"/>
        <family val="1"/>
        <charset val="2"/>
      </rPr>
      <t>®</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HSO</t>
    </r>
    <r>
      <rPr>
        <b/>
        <vertAlign val="subscript"/>
        <sz val="11"/>
        <color indexed="16"/>
        <rFont val="Arial"/>
        <family val="2"/>
        <charset val="161"/>
      </rPr>
      <t>4</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</si>
  <si>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r>
      <t xml:space="preserve">Αν λοιπόν θεωρήσουμε το γενικό παράδειγμα του ασθενούς μονο-πρωτικού οξέος με χημικό τύπο </t>
    </r>
    <r>
      <rPr>
        <b/>
        <sz val="11"/>
        <color indexed="52"/>
        <rFont val="Arial"/>
        <family val="2"/>
        <charset val="161"/>
      </rPr>
      <t>"ΗΑ",</t>
    </r>
    <r>
      <rPr>
        <sz val="11"/>
        <color indexed="43"/>
        <rFont val="Arial"/>
        <family val="2"/>
        <charset val="161"/>
      </rPr>
      <t xml:space="preserve"> σύμφωνα με τα παραπάνω, μπορούμε να γράψουμε γι' αυτό τις δύο χημικές εξισώσεις που ακολουθούν…</t>
    </r>
  </si>
  <si>
    <r>
      <t>…</t>
    </r>
    <r>
      <rPr>
        <b/>
        <sz val="11"/>
        <color indexed="52"/>
        <rFont val="Arial"/>
        <family val="2"/>
        <charset val="161"/>
      </rPr>
      <t>εξίσωση ιοντισμού</t>
    </r>
    <r>
      <rPr>
        <sz val="11"/>
        <color indexed="43"/>
        <rFont val="Arial"/>
        <family val="2"/>
        <charset val="161"/>
      </rPr>
      <t xml:space="preserve"> του οξέος </t>
    </r>
    <r>
      <rPr>
        <b/>
        <sz val="11"/>
        <color indexed="52"/>
        <rFont val="Arial"/>
        <family val="2"/>
        <charset val="161"/>
      </rPr>
      <t>ΗΑ…</t>
    </r>
  </si>
  <si>
    <r>
      <t>ΗΑ</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0"/>
        <rFont val="Arial"/>
        <family val="2"/>
        <charset val="161"/>
      </rPr>
      <t>Η</t>
    </r>
    <r>
      <rPr>
        <b/>
        <vertAlign val="subscript"/>
        <sz val="11"/>
        <color indexed="40"/>
        <rFont val="Arial"/>
        <family val="2"/>
        <charset val="161"/>
      </rPr>
      <t>2</t>
    </r>
    <r>
      <rPr>
        <b/>
        <sz val="11"/>
        <color indexed="40"/>
        <rFont val="Arial"/>
        <family val="2"/>
        <charset val="161"/>
      </rPr>
      <t>Ο</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48"/>
        <rFont val="Arial"/>
        <family val="2"/>
        <charset val="161"/>
      </rPr>
      <t>Η</t>
    </r>
    <r>
      <rPr>
        <b/>
        <vertAlign val="subscript"/>
        <sz val="11"/>
        <color indexed="48"/>
        <rFont val="Arial"/>
        <family val="2"/>
        <charset val="161"/>
      </rPr>
      <t>3</t>
    </r>
    <r>
      <rPr>
        <b/>
        <sz val="11"/>
        <color indexed="48"/>
        <rFont val="Arial"/>
        <family val="2"/>
        <charset val="161"/>
      </rPr>
      <t>Ο</t>
    </r>
    <r>
      <rPr>
        <b/>
        <vertAlign val="superscript"/>
        <sz val="11"/>
        <color indexed="48"/>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3"/>
        <rFont val="Arial"/>
        <family val="2"/>
        <charset val="161"/>
      </rPr>
      <t>Α</t>
    </r>
    <r>
      <rPr>
        <b/>
        <vertAlign val="superscript"/>
        <sz val="11"/>
        <color indexed="53"/>
        <rFont val="Arial"/>
        <family val="2"/>
        <charset val="161"/>
      </rPr>
      <t>–</t>
    </r>
    <r>
      <rPr>
        <b/>
        <sz val="11"/>
        <color indexed="43"/>
        <rFont val="Arial"/>
        <family val="2"/>
        <charset val="161"/>
      </rPr>
      <t xml:space="preserve">  </t>
    </r>
  </si>
  <si>
    <r>
      <t xml:space="preserve">…και </t>
    </r>
    <r>
      <rPr>
        <b/>
        <sz val="11"/>
        <color indexed="52"/>
        <rFont val="Arial"/>
        <family val="2"/>
        <charset val="161"/>
      </rPr>
      <t>εξίσωση επανασχηματισμού</t>
    </r>
    <r>
      <rPr>
        <sz val="11"/>
        <color indexed="43"/>
        <rFont val="Arial"/>
        <family val="2"/>
        <charset val="161"/>
      </rPr>
      <t xml:space="preserve"> των μορίων του οξέος </t>
    </r>
    <r>
      <rPr>
        <b/>
        <sz val="11"/>
        <color indexed="52"/>
        <rFont val="Arial"/>
        <family val="2"/>
        <charset val="161"/>
      </rPr>
      <t>ΗΑ.</t>
    </r>
  </si>
  <si>
    <r>
      <t xml:space="preserve"> </t>
    </r>
    <r>
      <rPr>
        <b/>
        <sz val="11"/>
        <color indexed="48"/>
        <rFont val="Arial"/>
        <family val="2"/>
        <charset val="161"/>
      </rPr>
      <t>Η</t>
    </r>
    <r>
      <rPr>
        <b/>
        <vertAlign val="subscript"/>
        <sz val="11"/>
        <color indexed="48"/>
        <rFont val="Arial"/>
        <family val="2"/>
        <charset val="161"/>
      </rPr>
      <t>3</t>
    </r>
    <r>
      <rPr>
        <b/>
        <sz val="11"/>
        <color indexed="48"/>
        <rFont val="Arial"/>
        <family val="2"/>
        <charset val="161"/>
      </rPr>
      <t>Ο</t>
    </r>
    <r>
      <rPr>
        <b/>
        <vertAlign val="superscript"/>
        <sz val="11"/>
        <color indexed="48"/>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3"/>
        <rFont val="Arial"/>
        <family val="2"/>
        <charset val="161"/>
      </rPr>
      <t>Α</t>
    </r>
    <r>
      <rPr>
        <b/>
        <vertAlign val="superscript"/>
        <sz val="11"/>
        <color indexed="53"/>
        <rFont val="Arial"/>
        <family val="2"/>
        <charset val="161"/>
      </rPr>
      <t>–</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52"/>
        <rFont val="Arial"/>
        <family val="2"/>
        <charset val="161"/>
      </rPr>
      <t>ΗΑ</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0"/>
        <rFont val="Arial"/>
        <family val="2"/>
        <charset val="161"/>
      </rPr>
      <t>Η</t>
    </r>
    <r>
      <rPr>
        <b/>
        <vertAlign val="subscript"/>
        <sz val="11"/>
        <color indexed="40"/>
        <rFont val="Arial"/>
        <family val="2"/>
        <charset val="161"/>
      </rPr>
      <t>2</t>
    </r>
    <r>
      <rPr>
        <b/>
        <sz val="11"/>
        <color indexed="40"/>
        <rFont val="Arial"/>
        <family val="2"/>
        <charset val="161"/>
      </rPr>
      <t>Ο</t>
    </r>
  </si>
  <si>
    <r>
      <t>ΗΑ</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0"/>
        <rFont val="Arial"/>
        <family val="2"/>
        <charset val="161"/>
      </rPr>
      <t>Η</t>
    </r>
    <r>
      <rPr>
        <b/>
        <vertAlign val="subscript"/>
        <sz val="11"/>
        <color indexed="40"/>
        <rFont val="Arial"/>
        <family val="2"/>
        <charset val="161"/>
      </rPr>
      <t>2</t>
    </r>
    <r>
      <rPr>
        <b/>
        <sz val="11"/>
        <color indexed="40"/>
        <rFont val="Arial"/>
        <family val="2"/>
        <charset val="161"/>
      </rPr>
      <t>Ο</t>
    </r>
    <r>
      <rPr>
        <b/>
        <sz val="11"/>
        <color indexed="43"/>
        <rFont val="Arial"/>
        <family val="2"/>
        <charset val="161"/>
      </rPr>
      <t xml:space="preserve">  </t>
    </r>
    <r>
      <rPr>
        <b/>
        <sz val="11"/>
        <color indexed="10"/>
        <rFont val="Wingdings 3"/>
        <family val="1"/>
        <charset val="2"/>
      </rPr>
      <t>D</t>
    </r>
    <r>
      <rPr>
        <b/>
        <sz val="11"/>
        <color indexed="43"/>
        <rFont val="Arial"/>
        <family val="2"/>
        <charset val="161"/>
      </rPr>
      <t xml:space="preserve">  </t>
    </r>
    <r>
      <rPr>
        <b/>
        <sz val="11"/>
        <color indexed="48"/>
        <rFont val="Arial"/>
        <family val="2"/>
        <charset val="161"/>
      </rPr>
      <t>Η</t>
    </r>
    <r>
      <rPr>
        <b/>
        <vertAlign val="subscript"/>
        <sz val="11"/>
        <color indexed="48"/>
        <rFont val="Arial"/>
        <family val="2"/>
        <charset val="161"/>
      </rPr>
      <t>3</t>
    </r>
    <r>
      <rPr>
        <b/>
        <sz val="11"/>
        <color indexed="48"/>
        <rFont val="Arial"/>
        <family val="2"/>
        <charset val="161"/>
      </rPr>
      <t>Ο</t>
    </r>
    <r>
      <rPr>
        <b/>
        <vertAlign val="superscript"/>
        <sz val="11"/>
        <color indexed="48"/>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3"/>
        <rFont val="Arial"/>
        <family val="2"/>
        <charset val="161"/>
      </rPr>
      <t>Α</t>
    </r>
    <r>
      <rPr>
        <b/>
        <vertAlign val="superscript"/>
        <sz val="11"/>
        <color indexed="53"/>
        <rFont val="Arial"/>
        <family val="2"/>
        <charset val="161"/>
      </rPr>
      <t>–</t>
    </r>
    <r>
      <rPr>
        <b/>
        <sz val="11"/>
        <color indexed="43"/>
        <rFont val="Arial"/>
        <family val="2"/>
        <charset val="161"/>
      </rPr>
      <t xml:space="preserve">  </t>
    </r>
  </si>
  <si>
    <r>
      <t xml:space="preserve">   </t>
    </r>
    <r>
      <rPr>
        <b/>
        <sz val="10"/>
        <color indexed="52"/>
        <rFont val="Arial"/>
        <family val="2"/>
        <charset val="161"/>
      </rPr>
      <t>HCl</t>
    </r>
    <r>
      <rPr>
        <b/>
        <sz val="10"/>
        <color indexed="50"/>
        <rFont val="Arial"/>
        <family val="2"/>
        <charset val="161"/>
      </rPr>
      <t xml:space="preserve">  </t>
    </r>
    <r>
      <rPr>
        <b/>
        <sz val="10"/>
        <color indexed="10"/>
        <rFont val="Arial"/>
        <family val="2"/>
        <charset val="161"/>
      </rPr>
      <t>+</t>
    </r>
    <r>
      <rPr>
        <b/>
        <sz val="10"/>
        <color indexed="50"/>
        <rFont val="Arial"/>
        <family val="2"/>
        <charset val="161"/>
      </rPr>
      <t xml:space="preserve">  </t>
    </r>
    <r>
      <rPr>
        <b/>
        <sz val="10"/>
        <color indexed="52"/>
        <rFont val="Arial"/>
        <family val="2"/>
        <charset val="161"/>
      </rPr>
      <t>Η</t>
    </r>
    <r>
      <rPr>
        <b/>
        <vertAlign val="subscript"/>
        <sz val="10"/>
        <color indexed="52"/>
        <rFont val="Arial"/>
        <family val="2"/>
        <charset val="161"/>
      </rPr>
      <t>2</t>
    </r>
    <r>
      <rPr>
        <b/>
        <sz val="10"/>
        <color indexed="52"/>
        <rFont val="Arial"/>
        <family val="2"/>
        <charset val="161"/>
      </rPr>
      <t>Ο</t>
    </r>
    <r>
      <rPr>
        <b/>
        <sz val="10"/>
        <color indexed="50"/>
        <rFont val="Arial"/>
        <family val="2"/>
        <charset val="161"/>
      </rPr>
      <t xml:space="preserve">  </t>
    </r>
    <r>
      <rPr>
        <b/>
        <sz val="10"/>
        <color indexed="10"/>
        <rFont val="Symbol"/>
        <family val="1"/>
        <charset val="2"/>
      </rPr>
      <t>®</t>
    </r>
    <r>
      <rPr>
        <b/>
        <sz val="10"/>
        <color indexed="50"/>
        <rFont val="Arial"/>
        <family val="2"/>
        <charset val="161"/>
      </rPr>
      <t xml:space="preserve">  </t>
    </r>
    <r>
      <rPr>
        <b/>
        <sz val="10"/>
        <color indexed="52"/>
        <rFont val="Arial"/>
        <family val="2"/>
        <charset val="161"/>
      </rPr>
      <t>H</t>
    </r>
    <r>
      <rPr>
        <b/>
        <vertAlign val="subscript"/>
        <sz val="10"/>
        <color indexed="52"/>
        <rFont val="Arial"/>
        <family val="2"/>
        <charset val="161"/>
      </rPr>
      <t>3</t>
    </r>
    <r>
      <rPr>
        <b/>
        <sz val="10"/>
        <color indexed="52"/>
        <rFont val="Arial"/>
        <family val="2"/>
        <charset val="161"/>
      </rPr>
      <t>Ο</t>
    </r>
    <r>
      <rPr>
        <b/>
        <vertAlign val="superscript"/>
        <sz val="10"/>
        <color indexed="52"/>
        <rFont val="Arial"/>
        <family val="2"/>
        <charset val="161"/>
      </rPr>
      <t>+</t>
    </r>
    <r>
      <rPr>
        <b/>
        <sz val="10"/>
        <color indexed="50"/>
        <rFont val="Arial"/>
        <family val="2"/>
        <charset val="161"/>
      </rPr>
      <t xml:space="preserve">  </t>
    </r>
    <r>
      <rPr>
        <b/>
        <sz val="10"/>
        <color indexed="10"/>
        <rFont val="Arial"/>
        <family val="2"/>
        <charset val="161"/>
      </rPr>
      <t>+</t>
    </r>
    <r>
      <rPr>
        <b/>
        <sz val="10"/>
        <color indexed="50"/>
        <rFont val="Arial"/>
        <family val="2"/>
        <charset val="161"/>
      </rPr>
      <t xml:space="preserve">  </t>
    </r>
    <r>
      <rPr>
        <b/>
        <sz val="10"/>
        <color indexed="52"/>
        <rFont val="Arial"/>
        <family val="2"/>
        <charset val="161"/>
      </rPr>
      <t>Cl</t>
    </r>
    <r>
      <rPr>
        <b/>
        <vertAlign val="superscript"/>
        <sz val="10"/>
        <color indexed="52"/>
        <rFont val="Arial"/>
        <family val="2"/>
        <charset val="161"/>
      </rPr>
      <t>–</t>
    </r>
    <r>
      <rPr>
        <b/>
        <sz val="10"/>
        <color indexed="50"/>
        <rFont val="Arial"/>
        <family val="2"/>
        <charset val="161"/>
      </rPr>
      <t xml:space="preserve">   </t>
    </r>
    <r>
      <rPr>
        <sz val="10"/>
        <color indexed="50"/>
        <rFont val="Arial"/>
        <family val="2"/>
        <charset val="161"/>
      </rPr>
      <t xml:space="preserve"> </t>
    </r>
    <r>
      <rPr>
        <b/>
        <sz val="10"/>
        <color indexed="50"/>
        <rFont val="Arial"/>
        <family val="2"/>
        <charset val="161"/>
      </rPr>
      <t xml:space="preserve">    </t>
    </r>
  </si>
  <si>
    <t>0,4mol</t>
  </si>
  <si>
    <t xml:space="preserve">Στη συνέχεια δίνονται κάποια παραδείγματα ιοντισμού ασθενών οξέων. </t>
  </si>
  <si>
    <t xml:space="preserve">          0,4mol    0,4mol  </t>
  </si>
  <si>
    <t>ΥΔΡΟΚΥΑΝΙΟ</t>
  </si>
  <si>
    <t xml:space="preserve">      –                      0,4mol    0,4mol                   </t>
  </si>
  <si>
    <r>
      <t>HCN  +  Η</t>
    </r>
    <r>
      <rPr>
        <b/>
        <vertAlign val="subscript"/>
        <sz val="11"/>
        <color indexed="16"/>
        <rFont val="Arial"/>
        <family val="2"/>
        <charset val="161"/>
      </rPr>
      <t>2</t>
    </r>
    <r>
      <rPr>
        <b/>
        <sz val="11"/>
        <color indexed="16"/>
        <rFont val="Arial"/>
        <family val="2"/>
        <charset val="161"/>
      </rPr>
      <t xml:space="preserve">Ο  </t>
    </r>
    <r>
      <rPr>
        <b/>
        <sz val="11"/>
        <color indexed="16"/>
        <rFont val="Wingdings 3"/>
        <family val="1"/>
        <charset val="2"/>
      </rPr>
      <t>D</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CN</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</si>
  <si>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t>ΥΔΡΟΦΘΟΡΙΟ</t>
  </si>
  <si>
    <r>
      <t>HF  +  Η</t>
    </r>
    <r>
      <rPr>
        <b/>
        <vertAlign val="subscript"/>
        <sz val="11"/>
        <color indexed="16"/>
        <rFont val="Arial"/>
        <family val="2"/>
        <charset val="161"/>
      </rPr>
      <t>2</t>
    </r>
    <r>
      <rPr>
        <b/>
        <sz val="11"/>
        <color indexed="16"/>
        <rFont val="Arial"/>
        <family val="2"/>
        <charset val="161"/>
      </rPr>
      <t xml:space="preserve">Ο  </t>
    </r>
    <r>
      <rPr>
        <b/>
        <sz val="11"/>
        <color indexed="16"/>
        <rFont val="Wingdings 3"/>
        <family val="1"/>
        <charset val="2"/>
      </rPr>
      <t>D</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F</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</si>
  <si>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r>
      <t>HSO</t>
    </r>
    <r>
      <rPr>
        <b/>
        <vertAlign val="subscript"/>
        <sz val="11"/>
        <color indexed="16"/>
        <rFont val="Arial"/>
        <family val="2"/>
        <charset val="161"/>
      </rPr>
      <t>4</t>
    </r>
    <r>
      <rPr>
        <b/>
        <vertAlign val="superscript"/>
        <sz val="11"/>
        <color indexed="16"/>
        <rFont val="Arial"/>
        <family val="2"/>
        <charset val="161"/>
      </rPr>
      <t>–</t>
    </r>
    <r>
      <rPr>
        <b/>
        <sz val="11"/>
        <color indexed="16"/>
        <rFont val="Arial"/>
        <family val="2"/>
        <charset val="161"/>
      </rPr>
      <t xml:space="preserve">  +  Η</t>
    </r>
    <r>
      <rPr>
        <b/>
        <vertAlign val="subscript"/>
        <sz val="11"/>
        <color indexed="16"/>
        <rFont val="Arial"/>
        <family val="2"/>
        <charset val="161"/>
      </rPr>
      <t>2</t>
    </r>
    <r>
      <rPr>
        <b/>
        <sz val="11"/>
        <color indexed="16"/>
        <rFont val="Arial"/>
        <family val="2"/>
        <charset val="161"/>
      </rPr>
      <t xml:space="preserve">Ο  </t>
    </r>
    <r>
      <rPr>
        <b/>
        <sz val="11"/>
        <color indexed="16"/>
        <rFont val="Wingdings 3"/>
        <family val="1"/>
        <charset val="2"/>
      </rPr>
      <t>D</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SO</t>
    </r>
    <r>
      <rPr>
        <b/>
        <vertAlign val="subscript"/>
        <sz val="11"/>
        <color indexed="16"/>
        <rFont val="Arial"/>
        <family val="2"/>
        <charset val="161"/>
      </rPr>
      <t>4</t>
    </r>
    <r>
      <rPr>
        <b/>
        <vertAlign val="superscript"/>
        <sz val="11"/>
        <color indexed="16"/>
        <rFont val="Arial"/>
        <family val="2"/>
        <charset val="161"/>
      </rPr>
      <t>2–</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</si>
  <si>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t>ΑΙΘΑΝΙΚΟ ΟΞΥ</t>
  </si>
  <si>
    <r>
      <t>CH</t>
    </r>
    <r>
      <rPr>
        <b/>
        <vertAlign val="subscript"/>
        <sz val="11"/>
        <color indexed="16"/>
        <rFont val="Arial"/>
        <family val="2"/>
        <charset val="161"/>
      </rPr>
      <t>3</t>
    </r>
    <r>
      <rPr>
        <b/>
        <sz val="11"/>
        <color indexed="16"/>
        <rFont val="Arial"/>
        <family val="2"/>
        <charset val="161"/>
      </rPr>
      <t>–COOH  +  Η</t>
    </r>
    <r>
      <rPr>
        <b/>
        <vertAlign val="subscript"/>
        <sz val="11"/>
        <color indexed="16"/>
        <rFont val="Arial"/>
        <family val="2"/>
        <charset val="161"/>
      </rPr>
      <t>2</t>
    </r>
    <r>
      <rPr>
        <b/>
        <sz val="11"/>
        <color indexed="16"/>
        <rFont val="Arial"/>
        <family val="2"/>
        <charset val="161"/>
      </rPr>
      <t xml:space="preserve">Ο  </t>
    </r>
    <r>
      <rPr>
        <b/>
        <sz val="11"/>
        <color indexed="16"/>
        <rFont val="Wingdings 3"/>
        <family val="1"/>
        <charset val="2"/>
      </rPr>
      <t>D</t>
    </r>
    <r>
      <rPr>
        <b/>
        <sz val="11"/>
        <color indexed="16"/>
        <rFont val="Arial"/>
        <family val="2"/>
        <charset val="161"/>
      </rPr>
      <t xml:space="preserve">  H</t>
    </r>
    <r>
      <rPr>
        <b/>
        <vertAlign val="subscript"/>
        <sz val="11"/>
        <color indexed="16"/>
        <rFont val="Arial"/>
        <family val="2"/>
        <charset val="161"/>
      </rPr>
      <t>3</t>
    </r>
    <r>
      <rPr>
        <b/>
        <sz val="11"/>
        <color indexed="16"/>
        <rFont val="Arial"/>
        <family val="2"/>
        <charset val="161"/>
      </rPr>
      <t>Ο</t>
    </r>
    <r>
      <rPr>
        <b/>
        <vertAlign val="superscript"/>
        <sz val="11"/>
        <color indexed="16"/>
        <rFont val="Arial"/>
        <family val="2"/>
        <charset val="161"/>
      </rPr>
      <t>+</t>
    </r>
    <r>
      <rPr>
        <b/>
        <sz val="11"/>
        <color indexed="16"/>
        <rFont val="Arial"/>
        <family val="2"/>
        <charset val="161"/>
      </rPr>
      <t xml:space="preserve">  +  CH</t>
    </r>
    <r>
      <rPr>
        <b/>
        <vertAlign val="subscript"/>
        <sz val="11"/>
        <color indexed="16"/>
        <rFont val="Arial"/>
        <family val="2"/>
        <charset val="161"/>
      </rPr>
      <t>3</t>
    </r>
    <r>
      <rPr>
        <b/>
        <sz val="11"/>
        <color indexed="16"/>
        <rFont val="Arial"/>
        <family val="2"/>
        <charset val="161"/>
      </rPr>
      <t>–COO</t>
    </r>
    <r>
      <rPr>
        <b/>
        <vertAlign val="superscript"/>
        <sz val="11"/>
        <color indexed="16"/>
        <rFont val="Arial"/>
        <family val="2"/>
        <charset val="161"/>
      </rPr>
      <t>–</t>
    </r>
    <r>
      <rPr>
        <b/>
        <sz val="11"/>
        <color indexed="16"/>
        <rFont val="Arial"/>
        <family val="2"/>
        <charset val="161"/>
      </rPr>
      <t xml:space="preserve">   </t>
    </r>
    <r>
      <rPr>
        <sz val="11"/>
        <color indexed="16"/>
        <rFont val="Arial"/>
        <family val="2"/>
        <charset val="161"/>
      </rPr>
      <t xml:space="preserve"> </t>
    </r>
    <r>
      <rPr>
        <b/>
        <sz val="11"/>
        <color indexed="16"/>
        <rFont val="Arial"/>
        <family val="2"/>
        <charset val="161"/>
      </rPr>
      <t xml:space="preserve">    </t>
    </r>
  </si>
  <si>
    <r>
      <t xml:space="preserve">    </t>
    </r>
    <r>
      <rPr>
        <b/>
        <sz val="10"/>
        <color indexed="53"/>
        <rFont val="Arial"/>
        <family val="2"/>
        <charset val="161"/>
      </rPr>
      <t>HΑ</t>
    </r>
    <r>
      <rPr>
        <b/>
        <sz val="10"/>
        <color indexed="50"/>
        <rFont val="Arial"/>
        <family val="2"/>
        <charset val="161"/>
      </rPr>
      <t xml:space="preserve">   </t>
    </r>
    <r>
      <rPr>
        <b/>
        <sz val="10"/>
        <color indexed="10"/>
        <rFont val="Arial"/>
        <family val="2"/>
        <charset val="161"/>
      </rPr>
      <t>+</t>
    </r>
    <r>
      <rPr>
        <b/>
        <sz val="10"/>
        <color indexed="50"/>
        <rFont val="Arial"/>
        <family val="2"/>
        <charset val="161"/>
      </rPr>
      <t xml:space="preserve">   </t>
    </r>
    <r>
      <rPr>
        <b/>
        <sz val="10"/>
        <color indexed="53"/>
        <rFont val="Arial"/>
        <family val="2"/>
        <charset val="161"/>
      </rPr>
      <t>Η</t>
    </r>
    <r>
      <rPr>
        <b/>
        <vertAlign val="subscript"/>
        <sz val="10"/>
        <color indexed="53"/>
        <rFont val="Arial"/>
        <family val="2"/>
        <charset val="161"/>
      </rPr>
      <t>2</t>
    </r>
    <r>
      <rPr>
        <b/>
        <sz val="10"/>
        <color indexed="53"/>
        <rFont val="Arial"/>
        <family val="2"/>
        <charset val="161"/>
      </rPr>
      <t>Ο</t>
    </r>
    <r>
      <rPr>
        <b/>
        <sz val="10"/>
        <color indexed="50"/>
        <rFont val="Arial"/>
        <family val="2"/>
        <charset val="161"/>
      </rPr>
      <t xml:space="preserve">  </t>
    </r>
    <r>
      <rPr>
        <b/>
        <sz val="10"/>
        <color indexed="10"/>
        <rFont val="Wingdings 3"/>
        <family val="1"/>
        <charset val="2"/>
      </rPr>
      <t>D</t>
    </r>
    <r>
      <rPr>
        <b/>
        <sz val="10"/>
        <color indexed="50"/>
        <rFont val="Arial"/>
        <family val="2"/>
        <charset val="161"/>
      </rPr>
      <t xml:space="preserve">   </t>
    </r>
    <r>
      <rPr>
        <b/>
        <sz val="10"/>
        <color indexed="53"/>
        <rFont val="Arial"/>
        <family val="2"/>
        <charset val="161"/>
      </rPr>
      <t>H</t>
    </r>
    <r>
      <rPr>
        <b/>
        <vertAlign val="subscript"/>
        <sz val="10"/>
        <color indexed="53"/>
        <rFont val="Arial"/>
        <family val="2"/>
        <charset val="161"/>
      </rPr>
      <t>3</t>
    </r>
    <r>
      <rPr>
        <b/>
        <sz val="10"/>
        <color indexed="53"/>
        <rFont val="Arial"/>
        <family val="2"/>
        <charset val="161"/>
      </rPr>
      <t>Ο</t>
    </r>
    <r>
      <rPr>
        <b/>
        <vertAlign val="superscript"/>
        <sz val="10"/>
        <color indexed="53"/>
        <rFont val="Arial"/>
        <family val="2"/>
        <charset val="161"/>
      </rPr>
      <t>+</t>
    </r>
    <r>
      <rPr>
        <b/>
        <sz val="10"/>
        <color indexed="50"/>
        <rFont val="Arial"/>
        <family val="2"/>
        <charset val="161"/>
      </rPr>
      <t xml:space="preserve">   </t>
    </r>
    <r>
      <rPr>
        <b/>
        <sz val="10"/>
        <color indexed="10"/>
        <rFont val="Arial"/>
        <family val="2"/>
        <charset val="161"/>
      </rPr>
      <t>+</t>
    </r>
    <r>
      <rPr>
        <b/>
        <sz val="10"/>
        <color indexed="50"/>
        <rFont val="Arial"/>
        <family val="2"/>
        <charset val="161"/>
      </rPr>
      <t xml:space="preserve">   </t>
    </r>
    <r>
      <rPr>
        <b/>
        <sz val="10"/>
        <color indexed="53"/>
        <rFont val="Arial"/>
        <family val="2"/>
        <charset val="161"/>
      </rPr>
      <t>Α</t>
    </r>
    <r>
      <rPr>
        <b/>
        <vertAlign val="superscript"/>
        <sz val="10"/>
        <color indexed="53"/>
        <rFont val="Arial"/>
        <family val="2"/>
        <charset val="161"/>
      </rPr>
      <t>–</t>
    </r>
    <r>
      <rPr>
        <b/>
        <sz val="10"/>
        <color indexed="50"/>
        <rFont val="Arial"/>
        <family val="2"/>
        <charset val="161"/>
      </rPr>
      <t xml:space="preserve">   </t>
    </r>
    <r>
      <rPr>
        <sz val="10"/>
        <color indexed="50"/>
        <rFont val="Arial"/>
        <family val="2"/>
        <charset val="161"/>
      </rPr>
      <t xml:space="preserve"> </t>
    </r>
    <r>
      <rPr>
        <b/>
        <sz val="10"/>
        <color indexed="50"/>
        <rFont val="Arial"/>
        <family val="2"/>
        <charset val="161"/>
      </rPr>
      <t xml:space="preserve">    </t>
    </r>
  </si>
  <si>
    <t>0,12mol</t>
  </si>
  <si>
    <t xml:space="preserve">            0,12mol    0,12mol  </t>
  </si>
  <si>
    <r>
      <t xml:space="preserve">0,28mol </t>
    </r>
    <r>
      <rPr>
        <b/>
        <vertAlign val="subscript"/>
        <sz val="9"/>
        <color indexed="16"/>
        <rFont val="Arial"/>
        <family val="2"/>
        <charset val="161"/>
      </rPr>
      <t xml:space="preserve">   </t>
    </r>
    <r>
      <rPr>
        <b/>
        <sz val="9"/>
        <color indexed="16"/>
        <rFont val="Arial"/>
        <family val="2"/>
        <charset val="161"/>
      </rPr>
      <t xml:space="preserve">               0,12mol    0,12mol                   </t>
    </r>
  </si>
  <si>
    <r>
      <t xml:space="preserve">Το σύνολο των κοινών ιδιοτήτων που παρουσιάζουν τα οξέα, ή καλύτερα τα υδατικά διαλύματά τους, ονομάζεται </t>
    </r>
    <r>
      <rPr>
        <b/>
        <sz val="11"/>
        <color indexed="52"/>
        <rFont val="Arial"/>
        <family val="2"/>
        <charset val="161"/>
      </rPr>
      <t>όξινος χαρακτήρας.</t>
    </r>
  </si>
  <si>
    <t>Οι ιδιότητες αυτές λοιπόν, αναφέρονται στη συνέχεια.</t>
  </si>
  <si>
    <t>Έχουν ξινή γεύση.</t>
  </si>
  <si>
    <t>οξέα-βάσεις κατά Brönsted-Lowry</t>
  </si>
  <si>
    <r>
      <t xml:space="preserve">Σύμφωνα με τη θεωρία περί οξέων και βάσεων των </t>
    </r>
    <r>
      <rPr>
        <b/>
        <sz val="12"/>
        <rFont val="Arial"/>
        <family val="2"/>
        <charset val="161"/>
      </rPr>
      <t>Brönsted</t>
    </r>
    <r>
      <rPr>
        <sz val="12"/>
        <rFont val="Arial"/>
        <family val="2"/>
        <charset val="161"/>
      </rPr>
      <t xml:space="preserve"> και </t>
    </r>
    <r>
      <rPr>
        <b/>
        <sz val="12"/>
        <rFont val="Arial"/>
        <family val="2"/>
        <charset val="161"/>
      </rPr>
      <t>Lowry…</t>
    </r>
    <r>
      <rPr>
        <sz val="12"/>
        <rFont val="Arial"/>
        <family val="2"/>
        <charset val="161"/>
      </rPr>
      <t xml:space="preserve">
</t>
    </r>
    <r>
      <rPr>
        <b/>
        <sz val="12"/>
        <rFont val="Arial"/>
        <family val="2"/>
        <charset val="161"/>
      </rPr>
      <t>…οξέα</t>
    </r>
    <r>
      <rPr>
        <sz val="12"/>
        <rFont val="Arial"/>
        <family val="2"/>
        <charset val="161"/>
      </rPr>
      <t xml:space="preserve"> είναι ουσίες που παρουσιάζουν την τάση να αποδώσουν στο περιβάλλον τους ένα ή περισσότερα πρωτόνια, ενώ…
</t>
    </r>
    <r>
      <rPr>
        <b/>
        <sz val="12"/>
        <rFont val="Arial"/>
        <family val="2"/>
        <charset val="161"/>
      </rPr>
      <t>…βάσεις</t>
    </r>
    <r>
      <rPr>
        <sz val="12"/>
        <rFont val="Arial"/>
        <family val="2"/>
        <charset val="161"/>
      </rPr>
      <t xml:space="preserve"> είναι ουσίες που παρουσιάζουν την τάση να προσλά-βουν από το περιβάλλον τους ένα ή περισσότερα πρωτόνια.
Απλούστερα μπορούμε να πούμε...
</t>
    </r>
    <r>
      <rPr>
        <b/>
        <sz val="12"/>
        <rFont val="Arial"/>
        <family val="2"/>
        <charset val="161"/>
      </rPr>
      <t>...οξύ BL: δότης πρωτονίου (Η</t>
    </r>
    <r>
      <rPr>
        <b/>
        <vertAlign val="superscript"/>
        <sz val="12"/>
        <rFont val="Arial"/>
        <family val="2"/>
        <charset val="161"/>
      </rPr>
      <t>+</t>
    </r>
    <r>
      <rPr>
        <b/>
        <sz val="12"/>
        <rFont val="Arial"/>
        <family val="2"/>
        <charset val="161"/>
      </rPr>
      <t>)</t>
    </r>
    <r>
      <rPr>
        <sz val="12"/>
        <rFont val="Arial"/>
        <family val="2"/>
        <charset val="161"/>
      </rPr>
      <t xml:space="preserve"> και...
</t>
    </r>
    <r>
      <rPr>
        <b/>
        <sz val="12"/>
        <rFont val="Arial"/>
        <family val="2"/>
        <charset val="161"/>
      </rPr>
      <t>...βάση BL: δέκτης πρωτονίου.</t>
    </r>
  </si>
  <si>
    <r>
      <t xml:space="preserve">Ας δούμε πώς εφαρμόζονται οι παραπάνω ορισμοί, στην περί-πτωση του ιοντισμού στο νερό, ενός </t>
    </r>
    <r>
      <rPr>
        <b/>
        <sz val="12"/>
        <rFont val="Arial"/>
        <family val="2"/>
        <charset val="161"/>
      </rPr>
      <t>ασθενούς μονοπρωτικού</t>
    </r>
    <r>
      <rPr>
        <sz val="12"/>
        <rFont val="Arial"/>
        <family val="2"/>
        <charset val="161"/>
      </rPr>
      <t xml:space="preserve"> </t>
    </r>
    <r>
      <rPr>
        <b/>
        <sz val="12"/>
        <rFont val="Arial"/>
        <family val="2"/>
        <charset val="161"/>
      </rPr>
      <t>οξέος,</t>
    </r>
    <r>
      <rPr>
        <sz val="12"/>
        <rFont val="Arial"/>
        <family val="2"/>
        <charset val="161"/>
      </rPr>
      <t xml:space="preserve"> σύμφωνα με τον ορισμό που δίνει για τα οξέα ο </t>
    </r>
    <r>
      <rPr>
        <b/>
        <sz val="12"/>
        <rFont val="Arial"/>
        <family val="2"/>
        <charset val="161"/>
      </rPr>
      <t>Arrheni-us,</t>
    </r>
    <r>
      <rPr>
        <sz val="12"/>
        <rFont val="Arial"/>
        <family val="2"/>
        <charset val="161"/>
      </rPr>
      <t xml:space="preserve"> π.χ. του </t>
    </r>
    <r>
      <rPr>
        <b/>
        <sz val="12"/>
        <rFont val="Arial"/>
        <family val="2"/>
        <charset val="161"/>
      </rPr>
      <t>HF.</t>
    </r>
    <r>
      <rPr>
        <sz val="12"/>
        <rFont val="Arial"/>
        <family val="2"/>
        <charset val="161"/>
      </rPr>
      <t xml:space="preserve"> Η αντίστοιχη χημική εξίσωση είναι η ακόλουθη…
                           </t>
    </r>
    <r>
      <rPr>
        <b/>
        <sz val="12"/>
        <rFont val="Arial"/>
        <family val="2"/>
        <charset val="161"/>
      </rPr>
      <t>HF  +  H</t>
    </r>
    <r>
      <rPr>
        <b/>
        <vertAlign val="subscript"/>
        <sz val="12"/>
        <rFont val="Arial"/>
        <family val="2"/>
        <charset val="161"/>
      </rPr>
      <t>2</t>
    </r>
    <r>
      <rPr>
        <b/>
        <sz val="12"/>
        <rFont val="Arial"/>
        <family val="2"/>
        <charset val="161"/>
      </rPr>
      <t xml:space="preserve">O  </t>
    </r>
    <r>
      <rPr>
        <b/>
        <sz val="12"/>
        <rFont val="Wingdings 3"/>
        <family val="1"/>
        <charset val="2"/>
      </rPr>
      <t>D</t>
    </r>
    <r>
      <rPr>
        <b/>
        <sz val="12"/>
        <rFont val="Arial"/>
        <family val="2"/>
        <charset val="161"/>
      </rPr>
      <t xml:space="preserve">  H</t>
    </r>
    <r>
      <rPr>
        <b/>
        <vertAlign val="subscript"/>
        <sz val="12"/>
        <rFont val="Arial"/>
        <family val="2"/>
        <charset val="161"/>
      </rPr>
      <t>3</t>
    </r>
    <r>
      <rPr>
        <b/>
        <sz val="12"/>
        <rFont val="Arial"/>
        <family val="2"/>
        <charset val="161"/>
      </rPr>
      <t>O</t>
    </r>
    <r>
      <rPr>
        <b/>
        <vertAlign val="superscript"/>
        <sz val="12"/>
        <rFont val="Arial"/>
        <family val="2"/>
        <charset val="161"/>
      </rPr>
      <t>+</t>
    </r>
    <r>
      <rPr>
        <b/>
        <sz val="12"/>
        <rFont val="Arial"/>
        <family val="2"/>
        <charset val="161"/>
      </rPr>
      <t xml:space="preserve">  +  F</t>
    </r>
    <r>
      <rPr>
        <b/>
        <vertAlign val="superscript"/>
        <sz val="12"/>
        <rFont val="Arial"/>
        <family val="2"/>
        <charset val="161"/>
      </rPr>
      <t>–</t>
    </r>
  </si>
  <si>
    <t>…ενώ η συγκέντρωση του οξέος που υπέστη ιοντισμό είναι…</t>
  </si>
  <si>
    <t>ή</t>
  </si>
  <si>
    <r>
      <t xml:space="preserve">HCl      : </t>
    </r>
    <r>
      <rPr>
        <sz val="11"/>
        <color indexed="43"/>
        <rFont val="Arial"/>
        <family val="2"/>
        <charset val="161"/>
      </rPr>
      <t>υδροχλώριο</t>
    </r>
  </si>
  <si>
    <r>
      <t xml:space="preserve">HBr     : </t>
    </r>
    <r>
      <rPr>
        <sz val="11"/>
        <color indexed="43"/>
        <rFont val="Arial"/>
        <family val="2"/>
        <charset val="161"/>
      </rPr>
      <t>υδροβρώμιο</t>
    </r>
  </si>
  <si>
    <r>
      <t xml:space="preserve">HI        : </t>
    </r>
    <r>
      <rPr>
        <sz val="11"/>
        <color indexed="43"/>
        <rFont val="Arial"/>
        <family val="2"/>
        <charset val="161"/>
      </rPr>
      <t>υδροϊώδιο</t>
    </r>
  </si>
  <si>
    <r>
      <t>HNO</t>
    </r>
    <r>
      <rPr>
        <b/>
        <vertAlign val="subscript"/>
        <sz val="11"/>
        <color indexed="52"/>
        <rFont val="Arial"/>
        <family val="2"/>
        <charset val="161"/>
      </rPr>
      <t xml:space="preserve">3  </t>
    </r>
    <r>
      <rPr>
        <b/>
        <sz val="11"/>
        <color indexed="52"/>
        <rFont val="Arial"/>
        <family val="2"/>
        <charset val="161"/>
      </rPr>
      <t xml:space="preserve">: </t>
    </r>
    <r>
      <rPr>
        <sz val="11"/>
        <color indexed="43"/>
        <rFont val="Arial"/>
        <family val="2"/>
        <charset val="161"/>
      </rPr>
      <t>νιτρικό οξύ</t>
    </r>
  </si>
  <si>
    <r>
      <t>HClO</t>
    </r>
    <r>
      <rPr>
        <b/>
        <vertAlign val="subscript"/>
        <sz val="11"/>
        <color indexed="52"/>
        <rFont val="Arial"/>
        <family val="2"/>
        <charset val="161"/>
      </rPr>
      <t xml:space="preserve">4 </t>
    </r>
    <r>
      <rPr>
        <b/>
        <sz val="11"/>
        <color indexed="52"/>
        <rFont val="Arial"/>
        <family val="2"/>
        <charset val="161"/>
      </rPr>
      <t xml:space="preserve">: </t>
    </r>
    <r>
      <rPr>
        <sz val="11"/>
        <color indexed="43"/>
        <rFont val="Arial"/>
        <family val="2"/>
        <charset val="161"/>
      </rPr>
      <t>υπερ-χλωρικό οξύ</t>
    </r>
  </si>
  <si>
    <r>
      <t>H</t>
    </r>
    <r>
      <rPr>
        <b/>
        <vertAlign val="subscript"/>
        <sz val="11"/>
        <color indexed="52"/>
        <rFont val="Arial"/>
        <family val="2"/>
        <charset val="161"/>
      </rPr>
      <t>2</t>
    </r>
    <r>
      <rPr>
        <b/>
        <sz val="11"/>
        <color indexed="52"/>
        <rFont val="Arial"/>
        <family val="2"/>
        <charset val="161"/>
      </rPr>
      <t>SO</t>
    </r>
    <r>
      <rPr>
        <b/>
        <vertAlign val="subscript"/>
        <sz val="11"/>
        <color indexed="52"/>
        <rFont val="Arial"/>
        <family val="2"/>
        <charset val="161"/>
      </rPr>
      <t>4</t>
    </r>
    <r>
      <rPr>
        <b/>
        <sz val="11"/>
        <color indexed="52"/>
        <rFont val="Arial"/>
        <family val="2"/>
        <charset val="161"/>
      </rPr>
      <t xml:space="preserve">: </t>
    </r>
    <r>
      <rPr>
        <sz val="11"/>
        <color indexed="43"/>
        <rFont val="Arial"/>
        <family val="2"/>
        <charset val="161"/>
      </rPr>
      <t>θειικό οξύ 
             (α΄ βαθμίδα ιοντισμού)</t>
    </r>
  </si>
  <si>
    <r>
      <t xml:space="preserve">(βλ. και </t>
    </r>
    <r>
      <rPr>
        <b/>
        <sz val="10"/>
        <color indexed="51"/>
        <rFont val="Arial"/>
        <family val="2"/>
        <charset val="161"/>
      </rPr>
      <t>"οξέα κατά Arrhenius"</t>
    </r>
    <r>
      <rPr>
        <sz val="10"/>
        <color indexed="43"/>
        <rFont val="Arial"/>
        <family val="2"/>
        <charset val="161"/>
      </rPr>
      <t>)</t>
    </r>
  </si>
  <si>
    <r>
      <t xml:space="preserve">Εξίσωση </t>
    </r>
    <r>
      <rPr>
        <b/>
        <sz val="11"/>
        <color indexed="52"/>
        <rFont val="Arial"/>
        <family val="2"/>
        <charset val="161"/>
      </rPr>
      <t>διάστασης</t>
    </r>
    <r>
      <rPr>
        <sz val="11"/>
        <color indexed="43"/>
        <rFont val="Arial"/>
        <family val="2"/>
        <charset val="161"/>
      </rPr>
      <t xml:space="preserve"> του </t>
    </r>
    <r>
      <rPr>
        <b/>
        <sz val="11"/>
        <color indexed="52"/>
        <rFont val="Arial"/>
        <family val="2"/>
        <charset val="161"/>
      </rPr>
      <t>NaF:</t>
    </r>
    <r>
      <rPr>
        <sz val="11"/>
        <color indexed="43"/>
        <rFont val="Arial"/>
        <family val="2"/>
        <charset val="161"/>
      </rPr>
      <t xml:space="preserve">    </t>
    </r>
    <r>
      <rPr>
        <b/>
        <sz val="11"/>
        <color indexed="50"/>
        <rFont val="Arial"/>
        <family val="2"/>
        <charset val="161"/>
      </rPr>
      <t xml:space="preserve">NaF  </t>
    </r>
    <r>
      <rPr>
        <b/>
        <sz val="11"/>
        <color indexed="10"/>
        <rFont val="Symbol"/>
        <family val="1"/>
        <charset val="2"/>
      </rPr>
      <t>®</t>
    </r>
    <r>
      <rPr>
        <b/>
        <sz val="11"/>
        <color indexed="50"/>
        <rFont val="Arial"/>
        <family val="2"/>
        <charset val="161"/>
      </rPr>
      <t xml:space="preserve">  Na</t>
    </r>
    <r>
      <rPr>
        <b/>
        <vertAlign val="superscript"/>
        <sz val="11"/>
        <color indexed="50"/>
        <rFont val="Arial"/>
        <family val="2"/>
        <charset val="161"/>
      </rPr>
      <t>+</t>
    </r>
    <r>
      <rPr>
        <b/>
        <sz val="11"/>
        <color indexed="50"/>
        <rFont val="Arial"/>
        <family val="2"/>
        <charset val="161"/>
      </rPr>
      <t xml:space="preserve">  </t>
    </r>
    <r>
      <rPr>
        <b/>
        <sz val="11"/>
        <color indexed="10"/>
        <rFont val="Arial"/>
        <family val="2"/>
        <charset val="161"/>
      </rPr>
      <t>+</t>
    </r>
    <r>
      <rPr>
        <b/>
        <sz val="11"/>
        <color indexed="50"/>
        <rFont val="Arial"/>
        <family val="2"/>
        <charset val="161"/>
      </rPr>
      <t xml:space="preserve">  </t>
    </r>
    <r>
      <rPr>
        <b/>
        <sz val="11"/>
        <color indexed="52"/>
        <rFont val="Arial"/>
        <family val="2"/>
        <charset val="161"/>
      </rPr>
      <t>F</t>
    </r>
    <r>
      <rPr>
        <b/>
        <vertAlign val="superscript"/>
        <sz val="11"/>
        <color indexed="52"/>
        <rFont val="Arial"/>
        <family val="2"/>
        <charset val="161"/>
      </rPr>
      <t>–</t>
    </r>
  </si>
  <si>
    <r>
      <t xml:space="preserve">Εξίσωση </t>
    </r>
    <r>
      <rPr>
        <b/>
        <sz val="11"/>
        <color indexed="52"/>
        <rFont val="Arial"/>
        <family val="2"/>
        <charset val="161"/>
      </rPr>
      <t>ιοντισμού</t>
    </r>
    <r>
      <rPr>
        <sz val="11"/>
        <color indexed="43"/>
        <rFont val="Arial"/>
        <family val="2"/>
        <charset val="161"/>
      </rPr>
      <t xml:space="preserve"> του </t>
    </r>
    <r>
      <rPr>
        <b/>
        <sz val="11"/>
        <color indexed="52"/>
        <rFont val="Arial"/>
        <family val="2"/>
        <charset val="161"/>
      </rPr>
      <t>HF:</t>
    </r>
    <r>
      <rPr>
        <sz val="11"/>
        <color indexed="43"/>
        <rFont val="Arial"/>
        <family val="2"/>
        <charset val="161"/>
      </rPr>
      <t xml:space="preserve">    </t>
    </r>
    <r>
      <rPr>
        <b/>
        <sz val="11"/>
        <color indexed="50"/>
        <rFont val="Arial"/>
        <family val="2"/>
        <charset val="161"/>
      </rPr>
      <t xml:space="preserve">HF  </t>
    </r>
    <r>
      <rPr>
        <b/>
        <sz val="11"/>
        <color indexed="10"/>
        <rFont val="Arial"/>
        <family val="2"/>
        <charset val="161"/>
      </rPr>
      <t>+</t>
    </r>
    <r>
      <rPr>
        <b/>
        <sz val="11"/>
        <color indexed="50"/>
        <rFont val="Arial"/>
        <family val="2"/>
        <charset val="161"/>
      </rPr>
      <t xml:space="preserve">  H</t>
    </r>
    <r>
      <rPr>
        <b/>
        <vertAlign val="subscript"/>
        <sz val="11"/>
        <color indexed="50"/>
        <rFont val="Arial"/>
        <family val="2"/>
        <charset val="161"/>
      </rPr>
      <t>2</t>
    </r>
    <r>
      <rPr>
        <b/>
        <sz val="11"/>
        <color indexed="50"/>
        <rFont val="Arial"/>
        <family val="2"/>
        <charset val="161"/>
      </rPr>
      <t xml:space="preserve">O  </t>
    </r>
    <r>
      <rPr>
        <b/>
        <sz val="11"/>
        <color indexed="10"/>
        <rFont val="Wingdings 3"/>
        <family val="1"/>
        <charset val="2"/>
      </rPr>
      <t>D</t>
    </r>
    <r>
      <rPr>
        <b/>
        <sz val="11"/>
        <color indexed="50"/>
        <rFont val="Arial"/>
        <family val="2"/>
        <charset val="161"/>
      </rPr>
      <t xml:space="preserve">  H</t>
    </r>
    <r>
      <rPr>
        <b/>
        <vertAlign val="subscript"/>
        <sz val="11"/>
        <color indexed="50"/>
        <rFont val="Arial"/>
        <family val="2"/>
        <charset val="161"/>
      </rPr>
      <t>3</t>
    </r>
    <r>
      <rPr>
        <b/>
        <sz val="11"/>
        <color indexed="50"/>
        <rFont val="Arial"/>
        <family val="2"/>
        <charset val="161"/>
      </rPr>
      <t>O</t>
    </r>
    <r>
      <rPr>
        <b/>
        <vertAlign val="superscript"/>
        <sz val="11"/>
        <color indexed="50"/>
        <rFont val="Arial"/>
        <family val="2"/>
        <charset val="161"/>
      </rPr>
      <t>+</t>
    </r>
    <r>
      <rPr>
        <b/>
        <sz val="11"/>
        <color indexed="50"/>
        <rFont val="Arial"/>
        <family val="2"/>
        <charset val="161"/>
      </rPr>
      <t xml:space="preserve">  </t>
    </r>
    <r>
      <rPr>
        <b/>
        <sz val="11"/>
        <color indexed="10"/>
        <rFont val="Arial"/>
        <family val="2"/>
        <charset val="161"/>
      </rPr>
      <t>+</t>
    </r>
    <r>
      <rPr>
        <b/>
        <sz val="11"/>
        <color indexed="50"/>
        <rFont val="Arial"/>
        <family val="2"/>
        <charset val="161"/>
      </rPr>
      <t xml:space="preserve">  </t>
    </r>
    <r>
      <rPr>
        <b/>
        <sz val="11"/>
        <color indexed="52"/>
        <rFont val="Arial"/>
        <family val="2"/>
        <charset val="161"/>
      </rPr>
      <t>F</t>
    </r>
    <r>
      <rPr>
        <b/>
        <vertAlign val="superscript"/>
        <sz val="11"/>
        <color indexed="52"/>
        <rFont val="Arial"/>
        <family val="2"/>
        <charset val="161"/>
      </rPr>
      <t>–</t>
    </r>
  </si>
  <si>
    <r>
      <t xml:space="preserve">Εξίσωση ιοντισμού:   </t>
    </r>
    <r>
      <rPr>
        <b/>
        <sz val="11"/>
        <color indexed="52"/>
        <rFont val="Arial"/>
        <family val="2"/>
        <charset val="161"/>
      </rPr>
      <t xml:space="preserve">HA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 xml:space="preserve">O  </t>
    </r>
    <r>
      <rPr>
        <b/>
        <sz val="11"/>
        <color indexed="10"/>
        <rFont val="Wingdings 3"/>
        <family val="1"/>
        <charset val="2"/>
      </rPr>
      <t>D</t>
    </r>
    <r>
      <rPr>
        <b/>
        <sz val="11"/>
        <color indexed="52"/>
        <rFont val="Arial"/>
        <family val="2"/>
        <charset val="161"/>
      </rPr>
      <t xml:space="preserve">  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A</t>
    </r>
    <r>
      <rPr>
        <b/>
        <vertAlign val="superscript"/>
        <sz val="11"/>
        <color indexed="52"/>
        <rFont val="Arial"/>
        <family val="2"/>
        <charset val="161"/>
      </rPr>
      <t>–</t>
    </r>
  </si>
  <si>
    <t xml:space="preserve">          Σταθερά ΧΙ:    </t>
  </si>
  <si>
    <t xml:space="preserve">           Σταθερά ιοντισμού:</t>
  </si>
  <si>
    <t>…θα δίνεται από τον τύπο…</t>
  </si>
  <si>
    <t>Η αλληλεπίδραση των δύο συζυγών μορφών με το νερό, δίνεται από τις εξισώσεις...</t>
  </si>
  <si>
    <r>
      <t xml:space="preserve">Ανάλογα για μια ασθενή βάση, π.χ. την </t>
    </r>
    <r>
      <rPr>
        <b/>
        <sz val="11"/>
        <color indexed="52"/>
        <rFont val="Arial"/>
        <family val="2"/>
        <charset val="161"/>
      </rPr>
      <t>αμμωνία (ΝΗ</t>
    </r>
    <r>
      <rPr>
        <b/>
        <vertAlign val="subscript"/>
        <sz val="11"/>
        <color indexed="52"/>
        <rFont val="Arial"/>
        <family val="2"/>
        <charset val="161"/>
      </rPr>
      <t>3</t>
    </r>
    <r>
      <rPr>
        <b/>
        <sz val="11"/>
        <color indexed="52"/>
        <rFont val="Arial"/>
        <family val="2"/>
        <charset val="161"/>
      </rPr>
      <t xml:space="preserve">) </t>
    </r>
    <r>
      <rPr>
        <sz val="11"/>
        <color indexed="43"/>
        <rFont val="Arial"/>
        <family val="2"/>
        <charset val="161"/>
      </rPr>
      <t>θα έχουμε…</t>
    </r>
  </si>
  <si>
    <r>
      <t xml:space="preserve">Εξίσωση ιοντισμού:   </t>
    </r>
    <r>
      <rPr>
        <b/>
        <sz val="11"/>
        <color indexed="52"/>
        <rFont val="Arial"/>
        <family val="2"/>
        <charset val="161"/>
      </rPr>
      <t>ΝΗ</t>
    </r>
    <r>
      <rPr>
        <b/>
        <vertAlign val="subscript"/>
        <sz val="11"/>
        <color indexed="52"/>
        <rFont val="Arial"/>
        <family val="2"/>
        <charset val="161"/>
      </rPr>
      <t>3</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 xml:space="preserve">O  </t>
    </r>
    <r>
      <rPr>
        <b/>
        <sz val="11"/>
        <color indexed="10"/>
        <rFont val="Wingdings 3"/>
        <family val="1"/>
        <charset val="2"/>
      </rPr>
      <t>D</t>
    </r>
    <r>
      <rPr>
        <b/>
        <sz val="11"/>
        <color indexed="52"/>
        <rFont val="Arial"/>
        <family val="2"/>
        <charset val="161"/>
      </rPr>
      <t xml:space="preserve">  ΝH</t>
    </r>
    <r>
      <rPr>
        <b/>
        <vertAlign val="subscript"/>
        <sz val="11"/>
        <color indexed="52"/>
        <rFont val="Arial"/>
        <family val="2"/>
        <charset val="161"/>
      </rPr>
      <t>4</t>
    </r>
    <r>
      <rPr>
        <b/>
        <vertAlign val="super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OH</t>
    </r>
    <r>
      <rPr>
        <b/>
        <vertAlign val="superscript"/>
        <sz val="11"/>
        <color indexed="52"/>
        <rFont val="Arial"/>
        <family val="2"/>
        <charset val="161"/>
      </rPr>
      <t>–</t>
    </r>
  </si>
  <si>
    <r>
      <t xml:space="preserve">ΗΑ  </t>
    </r>
    <r>
      <rPr>
        <b/>
        <sz val="10"/>
        <color indexed="10"/>
        <rFont val="Arial"/>
        <family val="2"/>
        <charset val="161"/>
      </rPr>
      <t>+</t>
    </r>
    <r>
      <rPr>
        <b/>
        <sz val="10"/>
        <color indexed="52"/>
        <rFont val="Arial"/>
        <family val="2"/>
        <charset val="161"/>
      </rPr>
      <t xml:space="preserve">  Η</t>
    </r>
    <r>
      <rPr>
        <b/>
        <vertAlign val="subscript"/>
        <sz val="10"/>
        <color indexed="52"/>
        <rFont val="Arial"/>
        <family val="2"/>
        <charset val="161"/>
      </rPr>
      <t>2</t>
    </r>
    <r>
      <rPr>
        <b/>
        <sz val="10"/>
        <color indexed="52"/>
        <rFont val="Arial"/>
        <family val="2"/>
        <charset val="161"/>
      </rPr>
      <t xml:space="preserve">Ο  </t>
    </r>
    <r>
      <rPr>
        <b/>
        <sz val="10"/>
        <color indexed="10"/>
        <rFont val="Wingdings 3"/>
        <family val="1"/>
        <charset val="2"/>
      </rPr>
      <t>D</t>
    </r>
    <r>
      <rPr>
        <b/>
        <sz val="10"/>
        <color indexed="52"/>
        <rFont val="Arial"/>
        <family val="2"/>
        <charset val="161"/>
      </rPr>
      <t xml:space="preserve">  Η</t>
    </r>
    <r>
      <rPr>
        <b/>
        <vertAlign val="subscript"/>
        <sz val="10"/>
        <color indexed="52"/>
        <rFont val="Arial"/>
        <family val="2"/>
        <charset val="161"/>
      </rPr>
      <t>3</t>
    </r>
    <r>
      <rPr>
        <b/>
        <sz val="10"/>
        <color indexed="52"/>
        <rFont val="Arial"/>
        <family val="2"/>
        <charset val="161"/>
      </rPr>
      <t>Ο</t>
    </r>
    <r>
      <rPr>
        <b/>
        <vertAlign val="superscript"/>
        <sz val="10"/>
        <color indexed="52"/>
        <rFont val="Arial"/>
        <family val="2"/>
        <charset val="161"/>
      </rPr>
      <t>+</t>
    </r>
    <r>
      <rPr>
        <b/>
        <sz val="10"/>
        <color indexed="52"/>
        <rFont val="Arial"/>
        <family val="2"/>
        <charset val="161"/>
      </rPr>
      <t xml:space="preserve">  </t>
    </r>
    <r>
      <rPr>
        <b/>
        <sz val="10"/>
        <color indexed="10"/>
        <rFont val="Arial"/>
        <family val="2"/>
        <charset val="161"/>
      </rPr>
      <t>+</t>
    </r>
    <r>
      <rPr>
        <b/>
        <sz val="10"/>
        <color indexed="52"/>
        <rFont val="Arial"/>
        <family val="2"/>
        <charset val="161"/>
      </rPr>
      <t xml:space="preserve">  Α</t>
    </r>
    <r>
      <rPr>
        <b/>
        <vertAlign val="superscript"/>
        <sz val="10"/>
        <color indexed="52"/>
        <rFont val="Arial"/>
        <family val="2"/>
        <charset val="161"/>
      </rPr>
      <t xml:space="preserve">– </t>
    </r>
    <r>
      <rPr>
        <b/>
        <sz val="10"/>
        <color indexed="52"/>
        <rFont val="Arial"/>
        <family val="2"/>
        <charset val="161"/>
      </rPr>
      <t xml:space="preserve"> </t>
    </r>
    <r>
      <rPr>
        <b/>
        <sz val="10"/>
        <color indexed="52"/>
        <rFont val="Arial"/>
        <family val="2"/>
        <charset val="161"/>
      </rPr>
      <t xml:space="preserve"> </t>
    </r>
  </si>
  <si>
    <t>...για τη συζυγή όξινη μορφή, με...</t>
  </si>
  <si>
    <t>…και…</t>
  </si>
  <si>
    <r>
      <t>Α</t>
    </r>
    <r>
      <rPr>
        <b/>
        <vertAlign val="superscript"/>
        <sz val="10"/>
        <color indexed="52"/>
        <rFont val="Arial"/>
        <family val="2"/>
        <charset val="161"/>
      </rPr>
      <t>–</t>
    </r>
    <r>
      <rPr>
        <b/>
        <sz val="10"/>
        <color indexed="52"/>
        <rFont val="Arial"/>
        <family val="2"/>
        <charset val="161"/>
      </rPr>
      <t xml:space="preserve">  </t>
    </r>
    <r>
      <rPr>
        <b/>
        <sz val="10"/>
        <color indexed="10"/>
        <rFont val="Arial"/>
        <family val="2"/>
        <charset val="161"/>
      </rPr>
      <t>+</t>
    </r>
    <r>
      <rPr>
        <b/>
        <sz val="10"/>
        <color indexed="52"/>
        <rFont val="Arial"/>
        <family val="2"/>
        <charset val="161"/>
      </rPr>
      <t xml:space="preserve">  Η</t>
    </r>
    <r>
      <rPr>
        <b/>
        <vertAlign val="subscript"/>
        <sz val="10"/>
        <color indexed="52"/>
        <rFont val="Arial"/>
        <family val="2"/>
        <charset val="161"/>
      </rPr>
      <t>2</t>
    </r>
    <r>
      <rPr>
        <b/>
        <sz val="10"/>
        <color indexed="52"/>
        <rFont val="Arial"/>
        <family val="2"/>
        <charset val="161"/>
      </rPr>
      <t xml:space="preserve">Ο  </t>
    </r>
    <r>
      <rPr>
        <b/>
        <sz val="10"/>
        <color indexed="10"/>
        <rFont val="Wingdings 3"/>
        <family val="1"/>
        <charset val="2"/>
      </rPr>
      <t>D</t>
    </r>
    <r>
      <rPr>
        <b/>
        <sz val="10"/>
        <color indexed="52"/>
        <rFont val="Arial"/>
        <family val="2"/>
        <charset val="161"/>
      </rPr>
      <t xml:space="preserve">  ΗΑ  </t>
    </r>
    <r>
      <rPr>
        <b/>
        <sz val="10"/>
        <color indexed="10"/>
        <rFont val="Arial"/>
        <family val="2"/>
        <charset val="161"/>
      </rPr>
      <t>+</t>
    </r>
    <r>
      <rPr>
        <b/>
        <sz val="10"/>
        <color indexed="52"/>
        <rFont val="Arial"/>
        <family val="2"/>
        <charset val="161"/>
      </rPr>
      <t xml:space="preserve">  ΟΗ</t>
    </r>
    <r>
      <rPr>
        <b/>
        <vertAlign val="superscript"/>
        <sz val="10"/>
        <color indexed="52"/>
        <rFont val="Arial"/>
        <family val="2"/>
        <charset val="161"/>
      </rPr>
      <t xml:space="preserve">–  </t>
    </r>
    <r>
      <rPr>
        <b/>
        <sz val="10"/>
        <color indexed="52"/>
        <rFont val="Arial"/>
        <family val="2"/>
        <charset val="161"/>
      </rPr>
      <t xml:space="preserve"> </t>
    </r>
  </si>
  <si>
    <t>...για τη συζυγή βασική μορφή, με...</t>
  </si>
  <si>
    <t>…δηλαδή προκύπτει…</t>
  </si>
  <si>
    <r>
      <t xml:space="preserve">…όπου είναι </t>
    </r>
    <r>
      <rPr>
        <b/>
        <sz val="10"/>
        <color indexed="52"/>
        <rFont val="Arial"/>
        <family val="2"/>
        <charset val="161"/>
      </rPr>
      <t>K</t>
    </r>
    <r>
      <rPr>
        <b/>
        <vertAlign val="subscript"/>
        <sz val="10"/>
        <color indexed="52"/>
        <rFont val="Arial"/>
        <family val="2"/>
        <charset val="161"/>
      </rPr>
      <t>w</t>
    </r>
    <r>
      <rPr>
        <sz val="10"/>
        <color indexed="43"/>
        <rFont val="Arial"/>
        <family val="2"/>
        <charset val="161"/>
      </rPr>
      <t xml:space="preserve"> το </t>
    </r>
    <r>
      <rPr>
        <b/>
        <sz val="10"/>
        <color indexed="52"/>
        <rFont val="Arial"/>
        <family val="2"/>
        <charset val="161"/>
      </rPr>
      <t>γινόμενο ιόντων του νερού,</t>
    </r>
    <r>
      <rPr>
        <sz val="10"/>
        <color indexed="43"/>
        <rFont val="Arial"/>
        <family val="2"/>
        <charset val="161"/>
      </rPr>
      <t xml:space="preserve"> (βλ. </t>
    </r>
    <r>
      <rPr>
        <b/>
        <sz val="10"/>
        <color indexed="51"/>
        <rFont val="Arial"/>
        <family val="2"/>
        <charset val="161"/>
      </rPr>
      <t>"pH"</t>
    </r>
    <r>
      <rPr>
        <sz val="10"/>
        <color indexed="43"/>
        <rFont val="Arial"/>
        <family val="2"/>
        <charset val="161"/>
      </rPr>
      <t>).</t>
    </r>
  </si>
  <si>
    <r>
      <t xml:space="preserve">Η τελευταία σχέση δείχνει απλά ότι το γινόμενο των σταθερών ιοντισμού των συζυγών μορφών, ενός ο-ποιουδήποτε συζυγούς ζεύγους, έχει μία ορισμένη </t>
    </r>
    <r>
      <rPr>
        <b/>
        <sz val="10"/>
        <color indexed="52"/>
        <rFont val="Arial"/>
        <family val="2"/>
        <charset val="161"/>
      </rPr>
      <t>σταθερή</t>
    </r>
    <r>
      <rPr>
        <sz val="10"/>
        <color indexed="43"/>
        <rFont val="Arial"/>
        <family val="2"/>
        <charset val="161"/>
      </rPr>
      <t xml:space="preserve"> τιμή, που δεν είναι άλλη από το </t>
    </r>
    <r>
      <rPr>
        <b/>
        <sz val="10"/>
        <color indexed="52"/>
        <rFont val="Arial"/>
        <family val="2"/>
        <charset val="161"/>
      </rPr>
      <t>γινόμενο ιόντων του νερού K</t>
    </r>
    <r>
      <rPr>
        <b/>
        <vertAlign val="subscript"/>
        <sz val="10"/>
        <color indexed="52"/>
        <rFont val="Arial"/>
        <family val="2"/>
        <charset val="161"/>
      </rPr>
      <t>w</t>
    </r>
    <r>
      <rPr>
        <b/>
        <sz val="10"/>
        <color indexed="52"/>
        <rFont val="Arial"/>
        <family val="2"/>
        <charset val="161"/>
      </rPr>
      <t>.</t>
    </r>
  </si>
  <si>
    <t>Η σταθερά ιοντισμού, αφού είναι σταθερά ΧΙ, είναι λογικό να εξαρτάται από…</t>
  </si>
  <si>
    <r>
      <t xml:space="preserve">Τη </t>
    </r>
    <r>
      <rPr>
        <b/>
        <sz val="11"/>
        <color indexed="52"/>
        <rFont val="Arial"/>
        <family val="2"/>
        <charset val="161"/>
      </rPr>
      <t>φύση του ηλεκτρολύτη.</t>
    </r>
  </si>
  <si>
    <r>
      <t xml:space="preserve">Τη </t>
    </r>
    <r>
      <rPr>
        <b/>
        <sz val="11"/>
        <color indexed="52"/>
        <rFont val="Arial"/>
        <family val="2"/>
        <charset val="161"/>
      </rPr>
      <t>φύση του διαλύτη.</t>
    </r>
  </si>
  <si>
    <t>ογκομέτρηση (titration)</t>
  </si>
  <si>
    <t xml:space="preserve"> </t>
  </si>
  <si>
    <t>Στο παρακάτω σχήμα δίνεται η καμπύλη της ογκομέτρησης:</t>
  </si>
  <si>
    <r>
      <t xml:space="preserve">Για την πλήρη εξουδετέρωση του </t>
    </r>
    <r>
      <rPr>
        <b/>
        <sz val="11"/>
        <color indexed="52"/>
        <rFont val="Arial"/>
        <family val="2"/>
        <charset val="161"/>
      </rPr>
      <t>ΗΑ</t>
    </r>
    <r>
      <rPr>
        <sz val="11"/>
        <color indexed="43"/>
        <rFont val="Arial"/>
        <family val="2"/>
        <charset val="161"/>
      </rPr>
      <t xml:space="preserve"> απαιτούνται </t>
    </r>
    <r>
      <rPr>
        <b/>
        <sz val="11"/>
        <color indexed="52"/>
        <rFont val="Arial"/>
        <family val="2"/>
        <charset val="161"/>
      </rPr>
      <t>50mL</t>
    </r>
    <r>
      <rPr>
        <sz val="11"/>
        <color indexed="43"/>
        <rFont val="Arial"/>
        <family val="2"/>
        <charset val="161"/>
      </rPr>
      <t xml:space="preserve"> του διαλύματος </t>
    </r>
    <r>
      <rPr>
        <b/>
        <sz val="11"/>
        <color indexed="52"/>
        <rFont val="Arial"/>
        <family val="2"/>
        <charset val="161"/>
      </rPr>
      <t>Δ</t>
    </r>
    <r>
      <rPr>
        <b/>
        <vertAlign val="subscript"/>
        <sz val="11"/>
        <color indexed="52"/>
        <rFont val="Arial"/>
        <family val="2"/>
        <charset val="161"/>
      </rPr>
      <t>2</t>
    </r>
    <r>
      <rPr>
        <b/>
        <sz val="11"/>
        <color indexed="52"/>
        <rFont val="Arial"/>
        <family val="2"/>
        <charset val="161"/>
      </rPr>
      <t>.</t>
    </r>
  </si>
  <si>
    <r>
      <t xml:space="preserve"> </t>
    </r>
    <r>
      <rPr>
        <b/>
        <vertAlign val="subscript"/>
        <sz val="11"/>
        <color indexed="53"/>
        <rFont val="Arial"/>
        <family val="2"/>
        <charset val="161"/>
      </rPr>
      <t xml:space="preserve">     </t>
    </r>
    <r>
      <rPr>
        <b/>
        <sz val="11"/>
        <color indexed="53"/>
        <rFont val="Arial"/>
        <family val="2"/>
        <charset val="161"/>
      </rPr>
      <t xml:space="preserve">  Α.</t>
    </r>
  </si>
  <si>
    <r>
      <t xml:space="preserve">       </t>
    </r>
    <r>
      <rPr>
        <b/>
        <vertAlign val="subscript"/>
        <sz val="11"/>
        <color indexed="53"/>
        <rFont val="Arial"/>
        <family val="2"/>
        <charset val="161"/>
      </rPr>
      <t xml:space="preserve">    </t>
    </r>
    <r>
      <rPr>
        <b/>
        <sz val="11"/>
        <color indexed="53"/>
        <rFont val="Arial"/>
        <family val="2"/>
        <charset val="161"/>
      </rPr>
      <t>2.</t>
    </r>
  </si>
  <si>
    <r>
      <t xml:space="preserve">Υδατικό διάλυμα </t>
    </r>
    <r>
      <rPr>
        <b/>
        <sz val="11"/>
        <color indexed="52"/>
        <rFont val="Arial"/>
        <family val="2"/>
        <charset val="161"/>
      </rPr>
      <t>Δ</t>
    </r>
    <r>
      <rPr>
        <b/>
        <vertAlign val="subscript"/>
        <sz val="11"/>
        <color indexed="52"/>
        <rFont val="Arial"/>
        <family val="2"/>
        <charset val="161"/>
      </rPr>
      <t>3</t>
    </r>
    <r>
      <rPr>
        <sz val="11"/>
        <color indexed="43"/>
        <rFont val="Arial"/>
        <family val="2"/>
        <charset val="161"/>
      </rPr>
      <t xml:space="preserve"> ασθενούς οξέος </t>
    </r>
    <r>
      <rPr>
        <b/>
        <sz val="11"/>
        <color indexed="52"/>
        <rFont val="Arial"/>
        <family val="2"/>
        <charset val="161"/>
      </rPr>
      <t>ΗΒ 0,1Μ</t>
    </r>
    <r>
      <rPr>
        <sz val="11"/>
        <color indexed="43"/>
        <rFont val="Arial"/>
        <family val="2"/>
        <charset val="161"/>
      </rPr>
      <t xml:space="preserve"> έχει </t>
    </r>
    <r>
      <rPr>
        <b/>
        <sz val="11"/>
        <color indexed="52"/>
        <rFont val="Arial"/>
        <family val="2"/>
        <charset val="161"/>
      </rPr>
      <t>pH=2,5.</t>
    </r>
    <r>
      <rPr>
        <sz val="11"/>
        <color indexed="43"/>
        <rFont val="Arial"/>
        <family val="2"/>
        <charset val="161"/>
      </rPr>
      <t xml:space="preserve"> Ποιο από τα δυο οξέα </t>
    </r>
    <r>
      <rPr>
        <b/>
        <sz val="11"/>
        <color indexed="52"/>
        <rFont val="Arial"/>
        <family val="2"/>
        <charset val="161"/>
      </rPr>
      <t>HA, HB</t>
    </r>
    <r>
      <rPr>
        <sz val="11"/>
        <color indexed="43"/>
        <rFont val="Arial"/>
        <family val="2"/>
        <charset val="161"/>
      </rPr>
      <t xml:space="preserve"> είναι το ισχυρότερο;     </t>
    </r>
    <r>
      <rPr>
        <sz val="11"/>
        <color indexed="48"/>
        <rFont val="Arial"/>
        <family val="2"/>
        <charset val="161"/>
      </rPr>
      <t>Μονάδες 6</t>
    </r>
    <r>
      <rPr>
        <sz val="11"/>
        <color indexed="43"/>
        <rFont val="Arial"/>
        <family val="2"/>
        <charset val="161"/>
      </rPr>
      <t xml:space="preserve"> </t>
    </r>
  </si>
  <si>
    <t>Η χημική εξίσωση της αντίδρασης που πραγματοποιείται κατά την ογκομέτρηση είναι η παρακάτω…</t>
  </si>
  <si>
    <r>
      <t>HA</t>
    </r>
    <r>
      <rPr>
        <vertAlign val="subscript"/>
        <sz val="12"/>
        <color indexed="52"/>
        <rFont val="Arial"/>
        <family val="2"/>
        <charset val="161"/>
      </rPr>
      <t>(aq)</t>
    </r>
    <r>
      <rPr>
        <sz val="12"/>
        <color indexed="52"/>
        <rFont val="Arial"/>
        <family val="2"/>
        <charset val="161"/>
      </rPr>
      <t xml:space="preserve">  </t>
    </r>
    <r>
      <rPr>
        <sz val="12"/>
        <color indexed="10"/>
        <rFont val="Arial"/>
        <family val="2"/>
        <charset val="161"/>
      </rPr>
      <t>+</t>
    </r>
    <r>
      <rPr>
        <sz val="12"/>
        <color indexed="52"/>
        <rFont val="Arial"/>
        <family val="2"/>
        <charset val="161"/>
      </rPr>
      <t xml:space="preserve">  NaOH</t>
    </r>
    <r>
      <rPr>
        <vertAlign val="subscript"/>
        <sz val="12"/>
        <color indexed="52"/>
        <rFont val="Arial"/>
        <family val="2"/>
        <charset val="161"/>
      </rPr>
      <t>(aq)</t>
    </r>
    <r>
      <rPr>
        <sz val="12"/>
        <color indexed="52"/>
        <rFont val="Arial"/>
        <family val="2"/>
        <charset val="161"/>
      </rPr>
      <t xml:space="preserve">  </t>
    </r>
    <r>
      <rPr>
        <sz val="12"/>
        <color indexed="10"/>
        <rFont val="Symbol"/>
        <family val="1"/>
        <charset val="2"/>
      </rPr>
      <t>®</t>
    </r>
    <r>
      <rPr>
        <sz val="12"/>
        <color indexed="52"/>
        <rFont val="Arial"/>
        <family val="2"/>
        <charset val="161"/>
      </rPr>
      <t xml:space="preserve">  NaA</t>
    </r>
    <r>
      <rPr>
        <vertAlign val="subscript"/>
        <sz val="12"/>
        <color indexed="52"/>
        <rFont val="Arial"/>
        <family val="2"/>
        <charset val="161"/>
      </rPr>
      <t>(aq)</t>
    </r>
    <r>
      <rPr>
        <sz val="12"/>
        <color indexed="52"/>
        <rFont val="Arial"/>
        <family val="2"/>
        <charset val="161"/>
      </rPr>
      <t xml:space="preserve">  </t>
    </r>
    <r>
      <rPr>
        <sz val="12"/>
        <color indexed="10"/>
        <rFont val="Arial"/>
        <family val="2"/>
        <charset val="161"/>
      </rPr>
      <t>+</t>
    </r>
    <r>
      <rPr>
        <sz val="12"/>
        <color indexed="52"/>
        <rFont val="Arial"/>
        <family val="2"/>
        <charset val="161"/>
      </rPr>
      <t xml:space="preserve">  H</t>
    </r>
    <r>
      <rPr>
        <vertAlign val="subscript"/>
        <sz val="12"/>
        <color indexed="52"/>
        <rFont val="Arial"/>
        <family val="2"/>
        <charset val="161"/>
      </rPr>
      <t>2</t>
    </r>
    <r>
      <rPr>
        <sz val="12"/>
        <color indexed="52"/>
        <rFont val="Arial"/>
        <family val="2"/>
        <charset val="161"/>
      </rPr>
      <t>O</t>
    </r>
    <r>
      <rPr>
        <vertAlign val="subscript"/>
        <sz val="12"/>
        <color indexed="52"/>
        <rFont val="Arial"/>
        <family val="2"/>
        <charset val="161"/>
      </rPr>
      <t>(l)</t>
    </r>
  </si>
  <si>
    <r>
      <t xml:space="preserve">Το ιόν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δεν αλληλεπιδρά με το νερό, καθώς προέρχεται από την ισχυρή βάση του </t>
    </r>
    <r>
      <rPr>
        <b/>
        <sz val="11"/>
        <color indexed="52"/>
        <rFont val="Arial"/>
        <family val="2"/>
        <charset val="161"/>
      </rPr>
      <t>NaOH,</t>
    </r>
    <r>
      <rPr>
        <sz val="11"/>
        <color indexed="43"/>
        <rFont val="Arial"/>
        <family val="2"/>
        <charset val="161"/>
      </rPr>
      <t xml:space="preserve"> όμως το ιόν </t>
    </r>
    <r>
      <rPr>
        <b/>
        <sz val="11"/>
        <color indexed="52"/>
        <rFont val="Arial"/>
        <family val="2"/>
        <charset val="161"/>
      </rPr>
      <t>A</t>
    </r>
    <r>
      <rPr>
        <b/>
        <vertAlign val="superscript"/>
        <sz val="11"/>
        <color indexed="52"/>
        <rFont val="Arial"/>
        <family val="2"/>
        <charset val="161"/>
      </rPr>
      <t>–</t>
    </r>
    <r>
      <rPr>
        <sz val="11"/>
        <color indexed="43"/>
        <rFont val="Arial"/>
        <family val="2"/>
        <charset val="161"/>
      </rPr>
      <t xml:space="preserve"> που αποτελεί τη συζυγή βάση του ασθενούς οξέος </t>
    </r>
    <r>
      <rPr>
        <b/>
        <sz val="11"/>
        <color indexed="52"/>
        <rFont val="Arial"/>
        <family val="2"/>
        <charset val="161"/>
      </rPr>
      <t>ΗΑ,</t>
    </r>
    <r>
      <rPr>
        <sz val="11"/>
        <color indexed="43"/>
        <rFont val="Arial"/>
        <family val="2"/>
        <charset val="161"/>
      </rPr>
      <t xml:space="preserve"> αλληλεπιδρά με το νερό, σύμφωνα με την παρακάτω εξίσωση και κατάστρωση…</t>
    </r>
  </si>
  <si>
    <r>
      <t>A</t>
    </r>
    <r>
      <rPr>
        <vertAlign val="superscript"/>
        <sz val="11"/>
        <color indexed="52"/>
        <rFont val="Arial"/>
        <family val="2"/>
        <charset val="161"/>
      </rPr>
      <t>–</t>
    </r>
    <r>
      <rPr>
        <sz val="11"/>
        <color indexed="52"/>
        <rFont val="Arial"/>
        <family val="2"/>
        <charset val="161"/>
      </rPr>
      <t xml:space="preserve">    </t>
    </r>
    <r>
      <rPr>
        <sz val="11"/>
        <color indexed="10"/>
        <rFont val="Arial"/>
        <family val="2"/>
        <charset val="161"/>
      </rPr>
      <t>+</t>
    </r>
    <r>
      <rPr>
        <sz val="11"/>
        <color indexed="52"/>
        <rFont val="Arial"/>
        <family val="2"/>
        <charset val="161"/>
      </rPr>
      <t xml:space="preserve">    Η</t>
    </r>
    <r>
      <rPr>
        <vertAlign val="subscript"/>
        <sz val="11"/>
        <color indexed="52"/>
        <rFont val="Arial"/>
        <family val="2"/>
        <charset val="161"/>
      </rPr>
      <t>2</t>
    </r>
    <r>
      <rPr>
        <sz val="11"/>
        <color indexed="52"/>
        <rFont val="Arial"/>
        <family val="2"/>
        <charset val="161"/>
      </rPr>
      <t>Ο</t>
    </r>
    <r>
      <rPr>
        <sz val="11"/>
        <color indexed="43"/>
        <rFont val="Arial"/>
        <family val="2"/>
        <charset val="161"/>
      </rPr>
      <t xml:space="preserve">   </t>
    </r>
    <r>
      <rPr>
        <sz val="11"/>
        <color indexed="10"/>
        <rFont val="Wingdings 3"/>
        <family val="1"/>
        <charset val="2"/>
      </rPr>
      <t>D</t>
    </r>
    <r>
      <rPr>
        <sz val="11"/>
        <color indexed="43"/>
        <rFont val="Arial"/>
        <family val="2"/>
        <charset val="161"/>
      </rPr>
      <t xml:space="preserve">   </t>
    </r>
    <r>
      <rPr>
        <sz val="11"/>
        <color indexed="52"/>
        <rFont val="Arial"/>
        <family val="2"/>
        <charset val="161"/>
      </rPr>
      <t>ΗΑ</t>
    </r>
    <r>
      <rPr>
        <sz val="11"/>
        <color indexed="43"/>
        <rFont val="Arial"/>
        <family val="2"/>
        <charset val="161"/>
      </rPr>
      <t xml:space="preserve">    </t>
    </r>
    <r>
      <rPr>
        <sz val="11"/>
        <color indexed="10"/>
        <rFont val="Arial"/>
        <family val="2"/>
        <charset val="161"/>
      </rPr>
      <t xml:space="preserve">+ </t>
    </r>
    <r>
      <rPr>
        <sz val="11"/>
        <color indexed="43"/>
        <rFont val="Arial"/>
        <family val="2"/>
        <charset val="161"/>
      </rPr>
      <t xml:space="preserve">   </t>
    </r>
    <r>
      <rPr>
        <sz val="11"/>
        <color indexed="52"/>
        <rFont val="Arial"/>
        <family val="2"/>
        <charset val="161"/>
      </rPr>
      <t>ΟΗ</t>
    </r>
    <r>
      <rPr>
        <vertAlign val="superscript"/>
        <sz val="11"/>
        <color indexed="52"/>
        <rFont val="Arial"/>
        <family val="2"/>
        <charset val="161"/>
      </rPr>
      <t>–</t>
    </r>
  </si>
  <si>
    <t>αρχ.:   0,1Μ</t>
  </si>
  <si>
    <t>αντ.:      xΜ</t>
  </si>
  <si>
    <t>Εφαρμόζοντας στην παραπάνω αμφίδρομη αντίδραση το νόμο της χημικής ισορροπίας, παίρνουμε…</t>
  </si>
  <si>
    <r>
      <t xml:space="preserve">ΗΒ    </t>
    </r>
    <r>
      <rPr>
        <sz val="11"/>
        <color indexed="10"/>
        <rFont val="Arial"/>
        <family val="2"/>
        <charset val="161"/>
      </rPr>
      <t>+</t>
    </r>
    <r>
      <rPr>
        <sz val="11"/>
        <color indexed="52"/>
        <rFont val="Arial"/>
        <family val="2"/>
        <charset val="161"/>
      </rPr>
      <t xml:space="preserve">    Η</t>
    </r>
    <r>
      <rPr>
        <vertAlign val="subscript"/>
        <sz val="11"/>
        <color indexed="52"/>
        <rFont val="Arial"/>
        <family val="2"/>
        <charset val="161"/>
      </rPr>
      <t>2</t>
    </r>
    <r>
      <rPr>
        <sz val="11"/>
        <color indexed="52"/>
        <rFont val="Arial"/>
        <family val="2"/>
        <charset val="161"/>
      </rPr>
      <t>Ο</t>
    </r>
    <r>
      <rPr>
        <sz val="11"/>
        <color indexed="43"/>
        <rFont val="Arial"/>
        <family val="2"/>
        <charset val="161"/>
      </rPr>
      <t xml:space="preserve">   </t>
    </r>
    <r>
      <rPr>
        <sz val="11"/>
        <color indexed="10"/>
        <rFont val="Wingdings 3"/>
        <family val="1"/>
        <charset val="2"/>
      </rPr>
      <t>D</t>
    </r>
    <r>
      <rPr>
        <sz val="11"/>
        <color indexed="43"/>
        <rFont val="Arial"/>
        <family val="2"/>
        <charset val="161"/>
      </rPr>
      <t xml:space="preserve">   </t>
    </r>
    <r>
      <rPr>
        <sz val="11"/>
        <color indexed="52"/>
        <rFont val="Arial"/>
        <family val="2"/>
        <charset val="161"/>
      </rPr>
      <t>Β</t>
    </r>
    <r>
      <rPr>
        <vertAlign val="superscript"/>
        <sz val="11"/>
        <color indexed="52"/>
        <rFont val="Arial"/>
        <family val="2"/>
        <charset val="161"/>
      </rPr>
      <t>–</t>
    </r>
    <r>
      <rPr>
        <sz val="11"/>
        <color indexed="43"/>
        <rFont val="Arial"/>
        <family val="2"/>
        <charset val="161"/>
      </rPr>
      <t xml:space="preserve">    </t>
    </r>
    <r>
      <rPr>
        <sz val="11"/>
        <color indexed="10"/>
        <rFont val="Arial"/>
        <family val="2"/>
        <charset val="161"/>
      </rPr>
      <t xml:space="preserve">+ </t>
    </r>
    <r>
      <rPr>
        <sz val="11"/>
        <color indexed="43"/>
        <rFont val="Arial"/>
        <family val="2"/>
        <charset val="161"/>
      </rPr>
      <t xml:space="preserve">   </t>
    </r>
    <r>
      <rPr>
        <sz val="11"/>
        <color indexed="52"/>
        <rFont val="Arial"/>
        <family val="2"/>
        <charset val="161"/>
      </rPr>
      <t>Η</t>
    </r>
    <r>
      <rPr>
        <vertAlign val="subscript"/>
        <sz val="11"/>
        <color indexed="52"/>
        <rFont val="Arial"/>
        <family val="2"/>
        <charset val="161"/>
      </rPr>
      <t>3</t>
    </r>
    <r>
      <rPr>
        <sz val="11"/>
        <color indexed="52"/>
        <rFont val="Arial"/>
        <family val="2"/>
        <charset val="161"/>
      </rPr>
      <t>Ο</t>
    </r>
    <r>
      <rPr>
        <vertAlign val="superscript"/>
        <sz val="11"/>
        <color indexed="52"/>
        <rFont val="Arial"/>
        <family val="2"/>
        <charset val="161"/>
      </rPr>
      <t>+</t>
    </r>
  </si>
  <si>
    <t>Εφαρμόζοντας στην τελευταία αμφίδρομη αντίδραση το νόμο της χημικής ισορροπίας, παίρνουμε…</t>
  </si>
  <si>
    <r>
      <t xml:space="preserve">Προφανώς μεταξύ των δύο οξέων, ι-σχυρότερο είναι το </t>
    </r>
    <r>
      <rPr>
        <b/>
        <sz val="11"/>
        <color indexed="52"/>
        <rFont val="Arial"/>
        <family val="2"/>
        <charset val="161"/>
      </rPr>
      <t xml:space="preserve">ΗΒ, </t>
    </r>
    <r>
      <rPr>
        <sz val="11"/>
        <color indexed="43"/>
        <rFont val="Arial"/>
        <family val="2"/>
        <charset val="161"/>
      </rPr>
      <t xml:space="preserve">αφού είναι </t>
    </r>
    <r>
      <rPr>
        <b/>
        <sz val="11"/>
        <color indexed="16"/>
        <rFont val="Arial"/>
        <family val="2"/>
        <charset val="161"/>
      </rPr>
      <t>10</t>
    </r>
    <r>
      <rPr>
        <b/>
        <vertAlign val="superscript"/>
        <sz val="11"/>
        <color indexed="16"/>
        <rFont val="Arial"/>
        <family val="2"/>
        <charset val="161"/>
      </rPr>
      <t>–4</t>
    </r>
    <r>
      <rPr>
        <b/>
        <sz val="11"/>
        <color indexed="16"/>
        <rFont val="Arial"/>
        <family val="2"/>
        <charset val="161"/>
      </rPr>
      <t>&gt;10</t>
    </r>
    <r>
      <rPr>
        <b/>
        <vertAlign val="superscript"/>
        <sz val="11"/>
        <color indexed="16"/>
        <rFont val="Arial"/>
        <family val="2"/>
        <charset val="161"/>
      </rPr>
      <t>–5</t>
    </r>
    <r>
      <rPr>
        <b/>
        <sz val="11"/>
        <color indexed="16"/>
        <rFont val="Arial"/>
        <family val="2"/>
        <charset val="161"/>
      </rPr>
      <t>.</t>
    </r>
  </si>
  <si>
    <r>
      <t xml:space="preserve">Διάλυμα </t>
    </r>
    <r>
      <rPr>
        <b/>
        <sz val="11"/>
        <color indexed="50"/>
        <rFont val="Arial"/>
        <family val="2"/>
        <charset val="161"/>
      </rPr>
      <t>Α:</t>
    </r>
    <r>
      <rPr>
        <b/>
        <sz val="11"/>
        <color indexed="52"/>
        <rFont val="Arial"/>
        <family val="2"/>
        <charset val="161"/>
      </rPr>
      <t xml:space="preserve"> CH</t>
    </r>
    <r>
      <rPr>
        <b/>
        <vertAlign val="subscript"/>
        <sz val="11"/>
        <color indexed="52"/>
        <rFont val="Arial"/>
        <family val="2"/>
        <charset val="161"/>
      </rPr>
      <t>3</t>
    </r>
    <r>
      <rPr>
        <b/>
        <sz val="11"/>
        <color indexed="52"/>
        <rFont val="Arial"/>
        <family val="2"/>
        <charset val="161"/>
      </rPr>
      <t>COOH 0,2M (K</t>
    </r>
    <r>
      <rPr>
        <b/>
        <vertAlign val="subscript"/>
        <sz val="11"/>
        <color indexed="52"/>
        <rFont val="Arial"/>
        <family val="2"/>
        <charset val="161"/>
      </rPr>
      <t>a</t>
    </r>
    <r>
      <rPr>
        <b/>
        <sz val="11"/>
        <color indexed="52"/>
        <rFont val="Arial"/>
        <family val="2"/>
        <charset val="161"/>
      </rPr>
      <t>=10</t>
    </r>
    <r>
      <rPr>
        <b/>
        <vertAlign val="superscript"/>
        <sz val="11"/>
        <color indexed="52"/>
        <rFont val="Arial"/>
        <family val="2"/>
        <charset val="161"/>
      </rPr>
      <t>–5</t>
    </r>
    <r>
      <rPr>
        <b/>
        <sz val="11"/>
        <color indexed="52"/>
        <rFont val="Arial"/>
        <family val="2"/>
        <charset val="161"/>
      </rPr>
      <t>).</t>
    </r>
  </si>
  <si>
    <r>
      <t xml:space="preserve">Διάλυμα </t>
    </r>
    <r>
      <rPr>
        <b/>
        <sz val="11"/>
        <color indexed="50"/>
        <rFont val="Arial"/>
        <family val="2"/>
        <charset val="161"/>
      </rPr>
      <t>Β:</t>
    </r>
    <r>
      <rPr>
        <b/>
        <sz val="11"/>
        <color indexed="52"/>
        <rFont val="Arial"/>
        <family val="2"/>
        <charset val="161"/>
      </rPr>
      <t xml:space="preserve"> NaOH 0,2M.</t>
    </r>
  </si>
  <si>
    <r>
      <t xml:space="preserve">Διάλυμα </t>
    </r>
    <r>
      <rPr>
        <b/>
        <sz val="11"/>
        <color indexed="50"/>
        <rFont val="Arial"/>
        <family val="2"/>
        <charset val="161"/>
      </rPr>
      <t>Γ:</t>
    </r>
    <r>
      <rPr>
        <b/>
        <sz val="11"/>
        <color indexed="52"/>
        <rFont val="Arial"/>
        <family val="2"/>
        <charset val="161"/>
      </rPr>
      <t xml:space="preserve"> HCl 0,2M.</t>
    </r>
  </si>
  <si>
    <t>Δ1.</t>
  </si>
  <si>
    <r>
      <t xml:space="preserve">Να υπολογιστεί το </t>
    </r>
    <r>
      <rPr>
        <b/>
        <sz val="11"/>
        <color indexed="52"/>
        <rFont val="Arial"/>
        <family val="2"/>
        <charset val="161"/>
      </rPr>
      <t>pH</t>
    </r>
    <r>
      <rPr>
        <sz val="11"/>
        <color indexed="43"/>
        <rFont val="Arial"/>
        <family val="2"/>
        <charset val="161"/>
      </rPr>
      <t xml:space="preserve"> του διαλύματος, που προκύπτει με ανάμειξη </t>
    </r>
    <r>
      <rPr>
        <b/>
        <sz val="11"/>
        <color indexed="52"/>
        <rFont val="Arial"/>
        <family val="2"/>
        <charset val="161"/>
      </rPr>
      <t>50mL</t>
    </r>
    <r>
      <rPr>
        <sz val="11"/>
        <color indexed="43"/>
        <rFont val="Arial"/>
        <family val="2"/>
        <charset val="161"/>
      </rPr>
      <t xml:space="preserve"> διαλύματος </t>
    </r>
    <r>
      <rPr>
        <b/>
        <sz val="11"/>
        <color indexed="50"/>
        <rFont val="Arial"/>
        <family val="2"/>
        <charset val="161"/>
      </rPr>
      <t>Α</t>
    </r>
    <r>
      <rPr>
        <sz val="11"/>
        <color indexed="43"/>
        <rFont val="Arial"/>
        <family val="2"/>
        <charset val="161"/>
      </rPr>
      <t xml:space="preserve"> με </t>
    </r>
    <r>
      <rPr>
        <b/>
        <sz val="11"/>
        <color indexed="52"/>
        <rFont val="Arial"/>
        <family val="2"/>
        <charset val="161"/>
      </rPr>
      <t>50mL</t>
    </r>
    <r>
      <rPr>
        <sz val="11"/>
        <color indexed="43"/>
        <rFont val="Arial"/>
        <family val="2"/>
        <charset val="161"/>
      </rPr>
      <t xml:space="preserve"> διαλύματος </t>
    </r>
    <r>
      <rPr>
        <b/>
        <sz val="11"/>
        <color indexed="50"/>
        <rFont val="Arial"/>
        <family val="2"/>
        <charset val="161"/>
      </rPr>
      <t>Β.</t>
    </r>
    <r>
      <rPr>
        <sz val="11"/>
        <color indexed="43"/>
        <rFont val="Arial"/>
        <family val="2"/>
        <charset val="161"/>
      </rPr>
      <t xml:space="preserve"> </t>
    </r>
    <r>
      <rPr>
        <sz val="11"/>
        <color indexed="48"/>
        <rFont val="Arial"/>
        <family val="2"/>
        <charset val="161"/>
      </rPr>
      <t>(Μονάδες 4)</t>
    </r>
  </si>
  <si>
    <r>
      <t>50mL</t>
    </r>
    <r>
      <rPr>
        <sz val="11"/>
        <color indexed="43"/>
        <rFont val="Arial"/>
        <family val="2"/>
        <charset val="161"/>
      </rPr>
      <t xml:space="preserve"> διαλύματος </t>
    </r>
    <r>
      <rPr>
        <b/>
        <sz val="11"/>
        <color indexed="52"/>
        <rFont val="Arial"/>
        <family val="2"/>
        <charset val="161"/>
      </rPr>
      <t>Α</t>
    </r>
    <r>
      <rPr>
        <sz val="11"/>
        <color indexed="43"/>
        <rFont val="Arial"/>
        <family val="2"/>
        <charset val="161"/>
      </rPr>
      <t xml:space="preserve"> αναμειγνύονται με </t>
    </r>
    <r>
      <rPr>
        <b/>
        <sz val="11"/>
        <color indexed="52"/>
        <rFont val="Arial"/>
        <family val="2"/>
        <charset val="161"/>
      </rPr>
      <t>100mL</t>
    </r>
    <r>
      <rPr>
        <sz val="11"/>
        <color indexed="43"/>
        <rFont val="Arial"/>
        <family val="2"/>
        <charset val="161"/>
      </rPr>
      <t xml:space="preserve"> διαλύματος </t>
    </r>
    <r>
      <rPr>
        <b/>
        <sz val="11"/>
        <color indexed="50"/>
        <rFont val="Arial"/>
        <family val="2"/>
        <charset val="161"/>
      </rPr>
      <t>Β</t>
    </r>
    <r>
      <rPr>
        <sz val="11"/>
        <color indexed="43"/>
        <rFont val="Arial"/>
        <family val="2"/>
        <charset val="161"/>
      </rPr>
      <t xml:space="preserve"> και το διάλυμα που προκύπτει αραιώνεται με </t>
    </r>
    <r>
      <rPr>
        <b/>
        <sz val="11"/>
        <color indexed="52"/>
        <rFont val="Arial"/>
        <family val="2"/>
        <charset val="161"/>
      </rPr>
      <t>Η</t>
    </r>
    <r>
      <rPr>
        <b/>
        <vertAlign val="subscript"/>
        <sz val="11"/>
        <color indexed="52"/>
        <rFont val="Arial"/>
        <family val="2"/>
        <charset val="161"/>
      </rPr>
      <t>2</t>
    </r>
    <r>
      <rPr>
        <b/>
        <sz val="11"/>
        <color indexed="52"/>
        <rFont val="Arial"/>
        <family val="2"/>
        <charset val="161"/>
      </rPr>
      <t>Ο</t>
    </r>
    <r>
      <rPr>
        <sz val="11"/>
        <color indexed="43"/>
        <rFont val="Arial"/>
        <family val="2"/>
        <charset val="161"/>
      </rPr>
      <t xml:space="preserve"> μέχρι όγκου </t>
    </r>
    <r>
      <rPr>
        <b/>
        <sz val="11"/>
        <color indexed="52"/>
        <rFont val="Arial"/>
        <family val="2"/>
        <charset val="161"/>
      </rPr>
      <t>1L,</t>
    </r>
    <r>
      <rPr>
        <sz val="11"/>
        <color indexed="43"/>
        <rFont val="Arial"/>
        <family val="2"/>
        <charset val="161"/>
      </rPr>
      <t xml:space="preserve"> οπότε προκύπτει διάλυμα </t>
    </r>
    <r>
      <rPr>
        <b/>
        <sz val="11"/>
        <color indexed="50"/>
        <rFont val="Arial"/>
        <family val="2"/>
        <charset val="161"/>
      </rPr>
      <t>Δ.</t>
    </r>
    <r>
      <rPr>
        <sz val="11"/>
        <color indexed="43"/>
        <rFont val="Arial"/>
        <family val="2"/>
        <charset val="161"/>
      </rPr>
      <t xml:space="preserve"> Να υπολογιστεί το </t>
    </r>
    <r>
      <rPr>
        <b/>
        <sz val="11"/>
        <color indexed="52"/>
        <rFont val="Arial"/>
        <family val="2"/>
        <charset val="161"/>
      </rPr>
      <t>pH</t>
    </r>
    <r>
      <rPr>
        <sz val="11"/>
        <color indexed="43"/>
        <rFont val="Arial"/>
        <family val="2"/>
        <charset val="161"/>
      </rPr>
      <t xml:space="preserve"> του διαλύματος </t>
    </r>
    <r>
      <rPr>
        <b/>
        <sz val="11"/>
        <color indexed="50"/>
        <rFont val="Arial"/>
        <family val="2"/>
        <charset val="161"/>
      </rPr>
      <t>Δ.</t>
    </r>
    <r>
      <rPr>
        <sz val="11"/>
        <color indexed="43"/>
        <rFont val="Arial"/>
        <family val="2"/>
        <charset val="161"/>
      </rPr>
      <t xml:space="preserve">                                                          </t>
    </r>
    <r>
      <rPr>
        <sz val="11"/>
        <color indexed="48"/>
        <rFont val="Arial"/>
        <family val="2"/>
        <charset val="161"/>
      </rPr>
      <t>Μονάδες 5)</t>
    </r>
    <r>
      <rPr>
        <sz val="11"/>
        <color indexed="43"/>
        <rFont val="Arial"/>
        <family val="2"/>
        <charset val="161"/>
      </rPr>
      <t xml:space="preserve">                                   </t>
    </r>
  </si>
  <si>
    <t>Δ3.</t>
  </si>
  <si>
    <r>
      <t xml:space="preserve">Ποιά καμπύλη αντιστοιχεί στο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COOH</t>
    </r>
    <r>
      <rPr>
        <sz val="11"/>
        <color indexed="43"/>
        <rFont val="Arial"/>
        <family val="2"/>
        <charset val="161"/>
      </rPr>
      <t xml:space="preserve"> και ποια στο</t>
    </r>
    <r>
      <rPr>
        <b/>
        <sz val="11"/>
        <color indexed="52"/>
        <rFont val="Arial"/>
        <family val="2"/>
        <charset val="161"/>
      </rPr>
      <t xml:space="preserve"> ΗΒ; </t>
    </r>
    <r>
      <rPr>
        <sz val="11"/>
        <color indexed="43"/>
        <rFont val="Arial"/>
        <family val="2"/>
        <charset val="161"/>
      </rPr>
      <t xml:space="preserve">                                                                                  </t>
    </r>
    <r>
      <rPr>
        <sz val="11"/>
        <color indexed="48"/>
        <rFont val="Arial"/>
        <family val="2"/>
        <charset val="161"/>
      </rPr>
      <t>(Μονάδες 2)</t>
    </r>
    <r>
      <rPr>
        <sz val="11"/>
        <color indexed="43"/>
        <rFont val="Arial"/>
        <family val="2"/>
        <charset val="161"/>
      </rPr>
      <t xml:space="preserve">                     </t>
    </r>
  </si>
  <si>
    <r>
      <t xml:space="preserve">Δίνεται ότι:
Όλα τα διαλύματα βρίσκονται σε θερμοκρασία </t>
    </r>
    <r>
      <rPr>
        <b/>
        <sz val="11"/>
        <color indexed="52"/>
        <rFont val="Arial"/>
        <family val="2"/>
        <charset val="161"/>
      </rPr>
      <t>θ=25°C.</t>
    </r>
    <r>
      <rPr>
        <sz val="11"/>
        <color indexed="43"/>
        <rFont val="Arial"/>
        <family val="2"/>
        <charset val="161"/>
      </rPr>
      <t xml:space="preserve">
</t>
    </r>
    <r>
      <rPr>
        <b/>
        <sz val="11"/>
        <color indexed="52"/>
        <rFont val="Arial"/>
        <family val="2"/>
        <charset val="161"/>
      </rPr>
      <t>K</t>
    </r>
    <r>
      <rPr>
        <b/>
        <vertAlign val="subscript"/>
        <sz val="11"/>
        <color indexed="52"/>
        <rFont val="Arial"/>
        <family val="2"/>
        <charset val="161"/>
      </rPr>
      <t>w</t>
    </r>
    <r>
      <rPr>
        <b/>
        <sz val="11"/>
        <color indexed="52"/>
        <rFont val="Arial"/>
        <family val="2"/>
        <charset val="161"/>
      </rPr>
      <t>=10</t>
    </r>
    <r>
      <rPr>
        <b/>
        <vertAlign val="superscript"/>
        <sz val="11"/>
        <color indexed="52"/>
        <rFont val="Arial"/>
        <family val="2"/>
        <charset val="161"/>
      </rPr>
      <t>–14</t>
    </r>
    <r>
      <rPr>
        <b/>
        <sz val="11"/>
        <color indexed="52"/>
        <rFont val="Arial"/>
        <family val="2"/>
        <charset val="161"/>
      </rPr>
      <t>.</t>
    </r>
    <r>
      <rPr>
        <sz val="11"/>
        <color indexed="43"/>
        <rFont val="Arial"/>
        <family val="2"/>
        <charset val="161"/>
      </rPr>
      <t xml:space="preserve">
Κατά την προσθήκη στερεού σε διάλυμα ο όγκος του διαλύματος δε μεταβάλλεται.
Τα δεδομένα του προβλήματος επιτρέπουν τις γνωστές προσεγγίσεις.</t>
    </r>
  </si>
  <si>
    <r>
      <t xml:space="preserve">Στο διάλυμα </t>
    </r>
    <r>
      <rPr>
        <b/>
        <sz val="11"/>
        <color indexed="50"/>
        <rFont val="Arial"/>
        <family val="2"/>
        <charset val="161"/>
      </rPr>
      <t xml:space="preserve">Α </t>
    </r>
    <r>
      <rPr>
        <b/>
        <sz val="11"/>
        <color indexed="52"/>
        <rFont val="Arial"/>
        <family val="2"/>
        <charset val="161"/>
      </rPr>
      <t>(50mL, 0,2M)</t>
    </r>
    <r>
      <rPr>
        <sz val="11"/>
        <color indexed="43"/>
        <rFont val="Arial"/>
        <family val="2"/>
        <charset val="161"/>
      </rPr>
      <t xml:space="preserve"> περιέχονται… </t>
    </r>
    <r>
      <rPr>
        <b/>
        <sz val="11"/>
        <color indexed="52"/>
        <rFont val="Arial"/>
        <family val="2"/>
        <charset val="161"/>
      </rPr>
      <t>n</t>
    </r>
    <r>
      <rPr>
        <b/>
        <vertAlign val="subscript"/>
        <sz val="11"/>
        <color indexed="52"/>
        <rFont val="Arial"/>
        <family val="2"/>
        <charset val="161"/>
      </rPr>
      <t>A</t>
    </r>
    <r>
      <rPr>
        <b/>
        <sz val="11"/>
        <color indexed="52"/>
        <rFont val="Arial"/>
        <family val="2"/>
        <charset val="161"/>
      </rPr>
      <t>=C</t>
    </r>
    <r>
      <rPr>
        <b/>
        <vertAlign val="subscript"/>
        <sz val="11"/>
        <color indexed="52"/>
        <rFont val="Arial"/>
        <family val="2"/>
        <charset val="161"/>
      </rPr>
      <t>A</t>
    </r>
    <r>
      <rPr>
        <b/>
        <sz val="11"/>
        <color indexed="52"/>
        <rFont val="Arial"/>
        <family val="2"/>
        <charset val="161"/>
      </rPr>
      <t>·V</t>
    </r>
    <r>
      <rPr>
        <b/>
        <vertAlign val="subscript"/>
        <sz val="11"/>
        <color indexed="52"/>
        <rFont val="Arial"/>
        <family val="2"/>
        <charset val="161"/>
      </rPr>
      <t>A</t>
    </r>
    <r>
      <rPr>
        <b/>
        <sz val="11"/>
        <color indexed="52"/>
        <rFont val="Arial"/>
        <family val="2"/>
        <charset val="161"/>
      </rPr>
      <t>=0,2·0,05=0,01mol CH</t>
    </r>
    <r>
      <rPr>
        <b/>
        <vertAlign val="subscript"/>
        <sz val="11"/>
        <color indexed="52"/>
        <rFont val="Arial"/>
        <family val="2"/>
        <charset val="161"/>
      </rPr>
      <t>3</t>
    </r>
    <r>
      <rPr>
        <b/>
        <sz val="11"/>
        <color indexed="52"/>
        <rFont val="Arial"/>
        <family val="2"/>
        <charset val="161"/>
      </rPr>
      <t>COOH.</t>
    </r>
  </si>
  <si>
    <r>
      <t xml:space="preserve">Στο διάλυμα </t>
    </r>
    <r>
      <rPr>
        <b/>
        <sz val="11"/>
        <color indexed="50"/>
        <rFont val="Arial"/>
        <family val="2"/>
        <charset val="161"/>
      </rPr>
      <t xml:space="preserve">B </t>
    </r>
    <r>
      <rPr>
        <b/>
        <sz val="11"/>
        <color indexed="52"/>
        <rFont val="Arial"/>
        <family val="2"/>
        <charset val="161"/>
      </rPr>
      <t>(50mL, 0,2M)</t>
    </r>
    <r>
      <rPr>
        <sz val="11"/>
        <color indexed="43"/>
        <rFont val="Arial"/>
        <family val="2"/>
        <charset val="161"/>
      </rPr>
      <t xml:space="preserve"> περιέχονται… </t>
    </r>
    <r>
      <rPr>
        <b/>
        <sz val="11"/>
        <color indexed="52"/>
        <rFont val="Arial"/>
        <family val="2"/>
        <charset val="161"/>
      </rPr>
      <t>n</t>
    </r>
    <r>
      <rPr>
        <b/>
        <vertAlign val="subscript"/>
        <sz val="11"/>
        <color indexed="52"/>
        <rFont val="Arial"/>
        <family val="2"/>
        <charset val="161"/>
      </rPr>
      <t>B</t>
    </r>
    <r>
      <rPr>
        <b/>
        <sz val="11"/>
        <color indexed="52"/>
        <rFont val="Arial"/>
        <family val="2"/>
        <charset val="161"/>
      </rPr>
      <t>=C</t>
    </r>
    <r>
      <rPr>
        <b/>
        <vertAlign val="subscript"/>
        <sz val="11"/>
        <color indexed="52"/>
        <rFont val="Arial"/>
        <family val="2"/>
        <charset val="161"/>
      </rPr>
      <t>B</t>
    </r>
    <r>
      <rPr>
        <b/>
        <sz val="11"/>
        <color indexed="52"/>
        <rFont val="Arial"/>
        <family val="2"/>
        <charset val="161"/>
      </rPr>
      <t>·V</t>
    </r>
    <r>
      <rPr>
        <b/>
        <vertAlign val="subscript"/>
        <sz val="11"/>
        <color indexed="52"/>
        <rFont val="Arial"/>
        <family val="2"/>
        <charset val="161"/>
      </rPr>
      <t>B</t>
    </r>
    <r>
      <rPr>
        <b/>
        <sz val="11"/>
        <color indexed="52"/>
        <rFont val="Arial"/>
        <family val="2"/>
        <charset val="161"/>
      </rPr>
      <t xml:space="preserve">=0,2·0,05=0,01mol NaOH.
</t>
    </r>
    <r>
      <rPr>
        <sz val="11"/>
        <color indexed="43"/>
        <rFont val="Arial"/>
        <family val="2"/>
        <charset val="161"/>
      </rPr>
      <t>Όταν τα δυο διαλύματα αναμιχθούν, θα γίνει η αντίδραση εξουδετέρωσης που παριστάνεται με τη χημική εξίσωση…</t>
    </r>
  </si>
  <si>
    <r>
      <t>CH</t>
    </r>
    <r>
      <rPr>
        <b/>
        <vertAlign val="subscript"/>
        <sz val="11"/>
        <color indexed="52"/>
        <rFont val="Arial"/>
        <family val="2"/>
        <charset val="161"/>
      </rPr>
      <t>3</t>
    </r>
    <r>
      <rPr>
        <b/>
        <sz val="11"/>
        <color indexed="52"/>
        <rFont val="Arial"/>
        <family val="2"/>
        <charset val="161"/>
      </rPr>
      <t>COOH</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2"/>
        <rFont val="Arial"/>
        <family val="2"/>
        <charset val="161"/>
      </rPr>
      <t>NaOH</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COONa</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2"/>
        <rFont val="Arial"/>
        <family val="2"/>
        <charset val="161"/>
      </rPr>
      <t>H</t>
    </r>
    <r>
      <rPr>
        <b/>
        <vertAlign val="subscript"/>
        <sz val="11"/>
        <color indexed="52"/>
        <rFont val="Arial"/>
        <family val="2"/>
        <charset val="161"/>
      </rPr>
      <t>2</t>
    </r>
    <r>
      <rPr>
        <b/>
        <sz val="11"/>
        <color indexed="52"/>
        <rFont val="Arial"/>
        <family val="2"/>
        <charset val="161"/>
      </rPr>
      <t>O</t>
    </r>
  </si>
  <si>
    <t>Γράφουμε στη συνέχεια την εξίσωση διάστασης του άλατος.</t>
  </si>
  <si>
    <r>
      <t>CH</t>
    </r>
    <r>
      <rPr>
        <vertAlign val="subscript"/>
        <sz val="11"/>
        <color indexed="52"/>
        <rFont val="Arial"/>
        <family val="2"/>
        <charset val="161"/>
      </rPr>
      <t>3</t>
    </r>
    <r>
      <rPr>
        <sz val="11"/>
        <color indexed="52"/>
        <rFont val="Arial"/>
        <family val="2"/>
        <charset val="161"/>
      </rPr>
      <t>COONa</t>
    </r>
    <r>
      <rPr>
        <sz val="11"/>
        <color indexed="43"/>
        <rFont val="Arial"/>
        <family val="2"/>
        <charset val="161"/>
      </rPr>
      <t xml:space="preserve">   </t>
    </r>
    <r>
      <rPr>
        <sz val="11"/>
        <color indexed="10"/>
        <rFont val="Symbol"/>
        <family val="1"/>
        <charset val="2"/>
      </rPr>
      <t>®</t>
    </r>
    <r>
      <rPr>
        <sz val="11"/>
        <color indexed="43"/>
        <rFont val="Arial"/>
        <family val="2"/>
        <charset val="161"/>
      </rPr>
      <t xml:space="preserve">   </t>
    </r>
    <r>
      <rPr>
        <sz val="11"/>
        <color indexed="52"/>
        <rFont val="Arial"/>
        <family val="2"/>
        <charset val="161"/>
      </rPr>
      <t>CH</t>
    </r>
    <r>
      <rPr>
        <vertAlign val="subscript"/>
        <sz val="11"/>
        <color indexed="52"/>
        <rFont val="Arial"/>
        <family val="2"/>
        <charset val="161"/>
      </rPr>
      <t>3</t>
    </r>
    <r>
      <rPr>
        <sz val="11"/>
        <color indexed="52"/>
        <rFont val="Arial"/>
        <family val="2"/>
        <charset val="161"/>
      </rPr>
      <t>COO</t>
    </r>
    <r>
      <rPr>
        <vertAlign val="superscript"/>
        <sz val="11"/>
        <color indexed="52"/>
        <rFont val="Arial"/>
        <family val="2"/>
        <charset val="161"/>
      </rPr>
      <t>–</t>
    </r>
    <r>
      <rPr>
        <sz val="11"/>
        <color indexed="43"/>
        <rFont val="Arial"/>
        <family val="2"/>
        <charset val="161"/>
      </rPr>
      <t xml:space="preserve">    </t>
    </r>
    <r>
      <rPr>
        <sz val="11"/>
        <color indexed="10"/>
        <rFont val="Arial"/>
        <family val="2"/>
        <charset val="161"/>
      </rPr>
      <t xml:space="preserve">+ </t>
    </r>
    <r>
      <rPr>
        <sz val="11"/>
        <color indexed="43"/>
        <rFont val="Arial"/>
        <family val="2"/>
        <charset val="161"/>
      </rPr>
      <t xml:space="preserve">   </t>
    </r>
    <r>
      <rPr>
        <sz val="11"/>
        <color indexed="52"/>
        <rFont val="Arial"/>
        <family val="2"/>
        <charset val="161"/>
      </rPr>
      <t>Na</t>
    </r>
    <r>
      <rPr>
        <vertAlign val="superscript"/>
        <sz val="11"/>
        <color indexed="52"/>
        <rFont val="Arial"/>
        <family val="2"/>
        <charset val="161"/>
      </rPr>
      <t>+</t>
    </r>
  </si>
  <si>
    <r>
      <t>CH</t>
    </r>
    <r>
      <rPr>
        <vertAlign val="subscript"/>
        <sz val="11"/>
        <color indexed="52"/>
        <rFont val="Arial"/>
        <family val="2"/>
        <charset val="161"/>
      </rPr>
      <t>3</t>
    </r>
    <r>
      <rPr>
        <sz val="11"/>
        <color indexed="52"/>
        <rFont val="Arial"/>
        <family val="2"/>
        <charset val="161"/>
      </rPr>
      <t>COO</t>
    </r>
    <r>
      <rPr>
        <vertAlign val="superscript"/>
        <sz val="11"/>
        <color indexed="52"/>
        <rFont val="Arial"/>
        <family val="2"/>
        <charset val="161"/>
      </rPr>
      <t>–</t>
    </r>
    <r>
      <rPr>
        <sz val="11"/>
        <color indexed="52"/>
        <rFont val="Arial"/>
        <family val="2"/>
        <charset val="161"/>
      </rPr>
      <t xml:space="preserve">   </t>
    </r>
    <r>
      <rPr>
        <sz val="11"/>
        <color indexed="10"/>
        <rFont val="Arial"/>
        <family val="2"/>
        <charset val="161"/>
      </rPr>
      <t>+</t>
    </r>
    <r>
      <rPr>
        <sz val="11"/>
        <color indexed="52"/>
        <rFont val="Arial"/>
        <family val="2"/>
        <charset val="161"/>
      </rPr>
      <t xml:space="preserve">   Η</t>
    </r>
    <r>
      <rPr>
        <vertAlign val="subscript"/>
        <sz val="11"/>
        <color indexed="52"/>
        <rFont val="Arial"/>
        <family val="2"/>
        <charset val="161"/>
      </rPr>
      <t>2</t>
    </r>
    <r>
      <rPr>
        <sz val="11"/>
        <color indexed="52"/>
        <rFont val="Arial"/>
        <family val="2"/>
        <charset val="161"/>
      </rPr>
      <t>Ο</t>
    </r>
    <r>
      <rPr>
        <sz val="11"/>
        <color indexed="43"/>
        <rFont val="Arial"/>
        <family val="2"/>
        <charset val="161"/>
      </rPr>
      <t xml:space="preserve">   </t>
    </r>
    <r>
      <rPr>
        <sz val="11"/>
        <color indexed="10"/>
        <rFont val="Wingdings 3"/>
        <family val="1"/>
        <charset val="2"/>
      </rPr>
      <t>D</t>
    </r>
    <r>
      <rPr>
        <sz val="11"/>
        <color indexed="43"/>
        <rFont val="Arial"/>
        <family val="2"/>
        <charset val="161"/>
      </rPr>
      <t xml:space="preserve">   </t>
    </r>
    <r>
      <rPr>
        <sz val="11"/>
        <color indexed="52"/>
        <rFont val="Arial"/>
        <family val="2"/>
        <charset val="161"/>
      </rPr>
      <t>CH</t>
    </r>
    <r>
      <rPr>
        <vertAlign val="subscript"/>
        <sz val="11"/>
        <color indexed="52"/>
        <rFont val="Arial"/>
        <family val="2"/>
        <charset val="161"/>
      </rPr>
      <t>3</t>
    </r>
    <r>
      <rPr>
        <sz val="11"/>
        <color indexed="52"/>
        <rFont val="Arial"/>
        <family val="2"/>
        <charset val="161"/>
      </rPr>
      <t>COOH</t>
    </r>
    <r>
      <rPr>
        <sz val="11"/>
        <color indexed="43"/>
        <rFont val="Arial"/>
        <family val="2"/>
        <charset val="161"/>
      </rPr>
      <t xml:space="preserve">   </t>
    </r>
    <r>
      <rPr>
        <sz val="11"/>
        <color indexed="10"/>
        <rFont val="Arial"/>
        <family val="2"/>
        <charset val="161"/>
      </rPr>
      <t xml:space="preserve">+ </t>
    </r>
    <r>
      <rPr>
        <sz val="11"/>
        <color indexed="43"/>
        <rFont val="Arial"/>
        <family val="2"/>
        <charset val="161"/>
      </rPr>
      <t xml:space="preserve">  </t>
    </r>
    <r>
      <rPr>
        <sz val="11"/>
        <color indexed="52"/>
        <rFont val="Arial"/>
        <family val="2"/>
        <charset val="161"/>
      </rPr>
      <t>ΟΗ</t>
    </r>
    <r>
      <rPr>
        <vertAlign val="superscript"/>
        <sz val="11"/>
        <color indexed="52"/>
        <rFont val="Arial"/>
        <family val="2"/>
        <charset val="161"/>
      </rPr>
      <t>–</t>
    </r>
  </si>
  <si>
    <t>Δ2.</t>
  </si>
  <si>
    <r>
      <t xml:space="preserve">Στο διάλυμα </t>
    </r>
    <r>
      <rPr>
        <b/>
        <sz val="11"/>
        <color indexed="50"/>
        <rFont val="Arial"/>
        <family val="2"/>
        <charset val="161"/>
      </rPr>
      <t>Α</t>
    </r>
    <r>
      <rPr>
        <sz val="11"/>
        <color indexed="43"/>
        <rFont val="Arial"/>
        <family val="2"/>
        <charset val="161"/>
      </rPr>
      <t xml:space="preserve"> </t>
    </r>
    <r>
      <rPr>
        <b/>
        <sz val="11"/>
        <color indexed="52"/>
        <rFont val="Arial"/>
        <family val="2"/>
        <charset val="161"/>
      </rPr>
      <t>(50mL, 0,2M)</t>
    </r>
    <r>
      <rPr>
        <sz val="11"/>
        <color indexed="43"/>
        <rFont val="Arial"/>
        <family val="2"/>
        <charset val="161"/>
      </rPr>
      <t xml:space="preserve"> περιέχονται… </t>
    </r>
    <r>
      <rPr>
        <b/>
        <sz val="11"/>
        <color indexed="52"/>
        <rFont val="Arial"/>
        <family val="2"/>
        <charset val="161"/>
      </rPr>
      <t>n</t>
    </r>
    <r>
      <rPr>
        <b/>
        <vertAlign val="subscript"/>
        <sz val="11"/>
        <color indexed="52"/>
        <rFont val="Arial"/>
        <family val="2"/>
        <charset val="161"/>
      </rPr>
      <t>A</t>
    </r>
    <r>
      <rPr>
        <b/>
        <sz val="11"/>
        <color indexed="52"/>
        <rFont val="Arial"/>
        <family val="2"/>
        <charset val="161"/>
      </rPr>
      <t>=C</t>
    </r>
    <r>
      <rPr>
        <b/>
        <vertAlign val="subscript"/>
        <sz val="11"/>
        <color indexed="52"/>
        <rFont val="Arial"/>
        <family val="2"/>
        <charset val="161"/>
      </rPr>
      <t>A</t>
    </r>
    <r>
      <rPr>
        <b/>
        <sz val="11"/>
        <color indexed="52"/>
        <rFont val="Arial"/>
        <family val="2"/>
        <charset val="161"/>
      </rPr>
      <t>·V</t>
    </r>
    <r>
      <rPr>
        <b/>
        <vertAlign val="subscript"/>
        <sz val="11"/>
        <color indexed="52"/>
        <rFont val="Arial"/>
        <family val="2"/>
        <charset val="161"/>
      </rPr>
      <t>A</t>
    </r>
    <r>
      <rPr>
        <b/>
        <sz val="11"/>
        <color indexed="52"/>
        <rFont val="Arial"/>
        <family val="2"/>
        <charset val="161"/>
      </rPr>
      <t>=0,2·0,05=0,01mol CH</t>
    </r>
    <r>
      <rPr>
        <b/>
        <vertAlign val="subscript"/>
        <sz val="11"/>
        <color indexed="52"/>
        <rFont val="Arial"/>
        <family val="2"/>
        <charset val="161"/>
      </rPr>
      <t>3</t>
    </r>
    <r>
      <rPr>
        <b/>
        <sz val="11"/>
        <color indexed="52"/>
        <rFont val="Arial"/>
        <family val="2"/>
        <charset val="161"/>
      </rPr>
      <t>COOH.</t>
    </r>
  </si>
  <si>
    <r>
      <t xml:space="preserve">Στο διάλυμα </t>
    </r>
    <r>
      <rPr>
        <b/>
        <sz val="11"/>
        <color indexed="50"/>
        <rFont val="Arial"/>
        <family val="2"/>
        <charset val="161"/>
      </rPr>
      <t xml:space="preserve">B </t>
    </r>
    <r>
      <rPr>
        <b/>
        <sz val="11"/>
        <color indexed="52"/>
        <rFont val="Arial"/>
        <family val="2"/>
        <charset val="161"/>
      </rPr>
      <t>(100mL, 0,2M)</t>
    </r>
    <r>
      <rPr>
        <sz val="11"/>
        <color indexed="43"/>
        <rFont val="Arial"/>
        <family val="2"/>
        <charset val="161"/>
      </rPr>
      <t xml:space="preserve"> περιέχονται… </t>
    </r>
    <r>
      <rPr>
        <b/>
        <sz val="11"/>
        <color indexed="52"/>
        <rFont val="Arial"/>
        <family val="2"/>
        <charset val="161"/>
      </rPr>
      <t>n</t>
    </r>
    <r>
      <rPr>
        <b/>
        <vertAlign val="subscript"/>
        <sz val="11"/>
        <color indexed="52"/>
        <rFont val="Arial"/>
        <family val="2"/>
        <charset val="161"/>
      </rPr>
      <t>B</t>
    </r>
    <r>
      <rPr>
        <b/>
        <sz val="11"/>
        <color indexed="52"/>
        <rFont val="Arial"/>
        <family val="2"/>
        <charset val="161"/>
      </rPr>
      <t>=C</t>
    </r>
    <r>
      <rPr>
        <b/>
        <vertAlign val="subscript"/>
        <sz val="11"/>
        <color indexed="52"/>
        <rFont val="Arial"/>
        <family val="2"/>
        <charset val="161"/>
      </rPr>
      <t>B</t>
    </r>
    <r>
      <rPr>
        <b/>
        <sz val="11"/>
        <color indexed="52"/>
        <rFont val="Arial"/>
        <family val="2"/>
        <charset val="161"/>
      </rPr>
      <t>·V</t>
    </r>
    <r>
      <rPr>
        <b/>
        <vertAlign val="subscript"/>
        <sz val="11"/>
        <color indexed="52"/>
        <rFont val="Arial"/>
        <family val="2"/>
        <charset val="161"/>
      </rPr>
      <t>B</t>
    </r>
    <r>
      <rPr>
        <b/>
        <sz val="11"/>
        <color indexed="52"/>
        <rFont val="Arial"/>
        <family val="2"/>
        <charset val="161"/>
      </rPr>
      <t xml:space="preserve">=0,2·0,1=0,02mol NaOH.
</t>
    </r>
    <r>
      <rPr>
        <sz val="11"/>
        <color indexed="43"/>
        <rFont val="Arial"/>
        <family val="2"/>
        <charset val="161"/>
      </rPr>
      <t xml:space="preserve">Για την αντίδραση εξουδετέρωσης που πραγματοποιείται κατά την ανάμιξη των δυο διαλυμάτων, ενώ γίνεται και αραίωση με νερό, μέχρι ο όγκος του διαλύματος να γίνει ίσος με </t>
    </r>
    <r>
      <rPr>
        <b/>
        <sz val="11"/>
        <color indexed="52"/>
        <rFont val="Arial"/>
        <family val="2"/>
        <charset val="161"/>
      </rPr>
      <t>1L,</t>
    </r>
    <r>
      <rPr>
        <sz val="11"/>
        <color indexed="43"/>
        <rFont val="Arial"/>
        <family val="2"/>
        <charset val="161"/>
      </rPr>
      <t xml:space="preserve"> γράφουμε την αντίστοιχη χημική εξίσωση και την κατάστρωση που ακολουθεί...</t>
    </r>
  </si>
  <si>
    <t>αντέδρασαν:</t>
  </si>
  <si>
    <r>
      <t xml:space="preserve">τελικά </t>
    </r>
    <r>
      <rPr>
        <sz val="11"/>
        <color indexed="52"/>
        <rFont val="Arial"/>
        <family val="2"/>
        <charset val="161"/>
      </rPr>
      <t>(διάλυμα</t>
    </r>
    <r>
      <rPr>
        <sz val="11"/>
        <color indexed="48"/>
        <rFont val="Arial"/>
        <family val="2"/>
        <charset val="161"/>
      </rPr>
      <t xml:space="preserve"> </t>
    </r>
    <r>
      <rPr>
        <b/>
        <sz val="11"/>
        <color indexed="50"/>
        <rFont val="Arial"/>
        <family val="2"/>
        <charset val="161"/>
      </rPr>
      <t>Δ,</t>
    </r>
    <r>
      <rPr>
        <sz val="11"/>
        <color indexed="48"/>
        <rFont val="Arial"/>
        <family val="2"/>
        <charset val="161"/>
      </rPr>
      <t xml:space="preserve"> </t>
    </r>
    <r>
      <rPr>
        <sz val="11"/>
        <color indexed="52"/>
        <rFont val="Arial"/>
        <family val="2"/>
        <charset val="161"/>
      </rPr>
      <t>V=1L)</t>
    </r>
    <r>
      <rPr>
        <sz val="11"/>
        <color indexed="52"/>
        <rFont val="Arial"/>
        <family val="2"/>
        <charset val="161"/>
      </rPr>
      <t>:</t>
    </r>
  </si>
  <si>
    <r>
      <t xml:space="preserve">Παρατηρούμε ότι στο τελικό διάλυμα περιέχονται </t>
    </r>
    <r>
      <rPr>
        <b/>
        <sz val="11"/>
        <color indexed="52"/>
        <rFont val="Arial"/>
        <family val="2"/>
        <charset val="161"/>
      </rPr>
      <t>0,01mol</t>
    </r>
    <r>
      <rPr>
        <sz val="11"/>
        <color indexed="43"/>
        <rFont val="Arial"/>
        <family val="2"/>
        <charset val="161"/>
      </rPr>
      <t xml:space="preserve"> μιας ισχυρής βάσης </t>
    </r>
    <r>
      <rPr>
        <b/>
        <sz val="11"/>
        <color indexed="52"/>
        <rFont val="Arial"/>
        <family val="2"/>
        <charset val="161"/>
      </rPr>
      <t>( NaOH)</t>
    </r>
    <r>
      <rPr>
        <sz val="11"/>
        <color indexed="43"/>
        <rFont val="Arial"/>
        <family val="2"/>
        <charset val="161"/>
      </rPr>
      <t xml:space="preserve"> και ένα άλας, το αιθανικό νάτριο, από τη διάσταση του οποίου προκύπτουν στο διάλυμα </t>
    </r>
    <r>
      <rPr>
        <b/>
        <sz val="11"/>
        <color indexed="52"/>
        <rFont val="Arial"/>
        <family val="2"/>
        <charset val="161"/>
      </rPr>
      <t>0,01mol</t>
    </r>
    <r>
      <rPr>
        <sz val="11"/>
        <color indexed="43"/>
        <rFont val="Arial"/>
        <family val="2"/>
        <charset val="161"/>
      </rPr>
      <t xml:space="preserve"> μιας ασθενούς βάσης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t>
    </r>
    <r>
      <rPr>
        <b/>
        <vertAlign val="superscript"/>
        <sz val="11"/>
        <color indexed="52"/>
        <rFont val="Arial"/>
        <family val="2"/>
        <charset val="161"/>
      </rPr>
      <t>–</t>
    </r>
    <r>
      <rPr>
        <b/>
        <sz val="11"/>
        <color indexed="52"/>
        <rFont val="Arial"/>
        <family val="2"/>
        <charset val="161"/>
      </rPr>
      <t xml:space="preserve">). </t>
    </r>
    <r>
      <rPr>
        <sz val="11"/>
        <color indexed="43"/>
        <rFont val="Arial"/>
        <family val="2"/>
        <charset val="161"/>
      </rPr>
      <t>Η συγκέντρωση αυτών των ουσιών στο διάλυμα είναι...</t>
    </r>
  </si>
  <si>
    <r>
      <t xml:space="preserve">Γράφουμε την εξίσωση διάστασης του </t>
    </r>
    <r>
      <rPr>
        <b/>
        <sz val="11"/>
        <color indexed="52"/>
        <rFont val="Arial"/>
        <family val="2"/>
        <charset val="161"/>
      </rPr>
      <t>NaOH</t>
    </r>
    <r>
      <rPr>
        <sz val="11"/>
        <color indexed="43"/>
        <rFont val="Arial"/>
        <family val="2"/>
        <charset val="161"/>
      </rPr>
      <t xml:space="preserve"> και την εξίσωση της αλληλεπίδρασης του οξικού ανιόντος με το νερό και κάνουμε και τις αντίστοιχες καταστρώσεις.</t>
    </r>
  </si>
  <si>
    <r>
      <t xml:space="preserve">Προφανώς ισχύει… </t>
    </r>
    <r>
      <rPr>
        <b/>
        <sz val="11"/>
        <color indexed="52"/>
        <rFont val="Arial"/>
        <family val="2"/>
        <charset val="161"/>
      </rPr>
      <t>[OH</t>
    </r>
    <r>
      <rPr>
        <b/>
        <vertAlign val="superscript"/>
        <sz val="11"/>
        <color indexed="52"/>
        <rFont val="Arial"/>
        <family val="2"/>
        <charset val="161"/>
      </rPr>
      <t>–</t>
    </r>
    <r>
      <rPr>
        <b/>
        <sz val="11"/>
        <color indexed="52"/>
        <rFont val="Arial"/>
        <family val="2"/>
        <charset val="161"/>
      </rPr>
      <t>]=(0,01+y)M,</t>
    </r>
    <r>
      <rPr>
        <sz val="11"/>
        <color indexed="43"/>
        <rFont val="Arial"/>
        <family val="2"/>
        <charset val="161"/>
      </rPr>
      <t xml:space="preserve"> με την παρατήρηση όμως, ότι είναι… </t>
    </r>
    <r>
      <rPr>
        <b/>
        <sz val="11"/>
        <color indexed="52"/>
        <rFont val="Arial"/>
        <family val="2"/>
        <charset val="161"/>
      </rPr>
      <t>y&lt;&lt;0,01,</t>
    </r>
    <r>
      <rPr>
        <sz val="11"/>
        <color indexed="43"/>
        <rFont val="Arial"/>
        <family val="2"/>
        <charset val="161"/>
      </rPr>
      <t xml:space="preserve"> καθώς λόγω επίδρασης κοινού ιόντος (κοινό ιόν το </t>
    </r>
    <r>
      <rPr>
        <b/>
        <sz val="11"/>
        <color indexed="52"/>
        <rFont val="Arial"/>
        <family val="2"/>
        <charset val="161"/>
      </rPr>
      <t>OH</t>
    </r>
    <r>
      <rPr>
        <b/>
        <vertAlign val="superscript"/>
        <sz val="11"/>
        <color indexed="52"/>
        <rFont val="Arial"/>
        <family val="2"/>
        <charset val="161"/>
      </rPr>
      <t>–</t>
    </r>
    <r>
      <rPr>
        <sz val="11"/>
        <color indexed="43"/>
        <rFont val="Arial"/>
        <family val="2"/>
        <charset val="161"/>
      </rPr>
      <t xml:space="preserve">), αλλά και λόγω του ότι, η τιμή της σταθεράς ιοντισμού της αμφίδρομης αντίδρασης είναι εξαιρετικά μικρή </t>
    </r>
    <r>
      <rPr>
        <b/>
        <sz val="11"/>
        <color indexed="52"/>
        <rFont val="Arial"/>
        <family val="2"/>
        <charset val="161"/>
      </rPr>
      <t>(K</t>
    </r>
    <r>
      <rPr>
        <b/>
        <vertAlign val="subscript"/>
        <sz val="11"/>
        <color indexed="52"/>
        <rFont val="Arial"/>
        <family val="2"/>
        <charset val="161"/>
      </rPr>
      <t>b</t>
    </r>
    <r>
      <rPr>
        <b/>
        <sz val="11"/>
        <color indexed="52"/>
        <rFont val="Arial"/>
        <family val="2"/>
        <charset val="161"/>
      </rPr>
      <t>=10</t>
    </r>
    <r>
      <rPr>
        <b/>
        <vertAlign val="superscript"/>
        <sz val="11"/>
        <color indexed="52"/>
        <rFont val="Arial"/>
        <family val="2"/>
        <charset val="161"/>
      </rPr>
      <t>–9</t>
    </r>
    <r>
      <rPr>
        <b/>
        <sz val="11"/>
        <color indexed="52"/>
        <rFont val="Arial"/>
        <family val="2"/>
        <charset val="161"/>
      </rPr>
      <t>),</t>
    </r>
    <r>
      <rPr>
        <sz val="11"/>
        <color indexed="43"/>
        <rFont val="Arial"/>
        <family val="2"/>
        <charset val="161"/>
      </rPr>
      <t xml:space="preserve"> η παραπάνω ισορροπία είναι σχεδόν πλήρως μετατοπισμένη προς τα αριστερά. Έτσι μπορούμε, χωρίς "τύψεις συνειδήσεως", να πούμε, ότι είναι... </t>
    </r>
    <r>
      <rPr>
        <b/>
        <sz val="11"/>
        <color indexed="52"/>
        <rFont val="Arial"/>
        <family val="2"/>
        <charset val="161"/>
      </rPr>
      <t>[OH</t>
    </r>
    <r>
      <rPr>
        <b/>
        <vertAlign val="superscript"/>
        <sz val="11"/>
        <color indexed="52"/>
        <rFont val="Arial"/>
        <family val="2"/>
        <charset val="161"/>
      </rPr>
      <t>–</t>
    </r>
    <r>
      <rPr>
        <b/>
        <sz val="11"/>
        <color indexed="52"/>
        <rFont val="Arial"/>
        <family val="2"/>
        <charset val="161"/>
      </rPr>
      <t>]</t>
    </r>
    <r>
      <rPr>
        <b/>
        <sz val="11"/>
        <color indexed="52"/>
        <rFont val="Symbol"/>
        <family val="1"/>
        <charset val="2"/>
      </rPr>
      <t>@</t>
    </r>
    <r>
      <rPr>
        <b/>
        <sz val="11"/>
        <color indexed="52"/>
        <rFont val="Arial"/>
        <family val="2"/>
        <charset val="161"/>
      </rPr>
      <t>0,01M.</t>
    </r>
    <r>
      <rPr>
        <sz val="11"/>
        <color indexed="43"/>
        <rFont val="Arial"/>
        <family val="2"/>
        <charset val="161"/>
      </rPr>
      <t xml:space="preserve"> </t>
    </r>
  </si>
  <si>
    <r>
      <t xml:space="preserve">Στο διάλυμα </t>
    </r>
    <r>
      <rPr>
        <b/>
        <sz val="11"/>
        <color indexed="50"/>
        <rFont val="Arial"/>
        <family val="2"/>
        <charset val="161"/>
      </rPr>
      <t xml:space="preserve">Α </t>
    </r>
    <r>
      <rPr>
        <b/>
        <sz val="11"/>
        <color indexed="52"/>
        <rFont val="Arial"/>
        <family val="2"/>
        <charset val="161"/>
      </rPr>
      <t>(500mL, 0,2M)</t>
    </r>
    <r>
      <rPr>
        <sz val="11"/>
        <color indexed="43"/>
        <rFont val="Arial"/>
        <family val="2"/>
        <charset val="161"/>
      </rPr>
      <t xml:space="preserve"> περιέχονται… </t>
    </r>
    <r>
      <rPr>
        <b/>
        <sz val="11"/>
        <color indexed="52"/>
        <rFont val="Arial"/>
        <family val="2"/>
        <charset val="161"/>
      </rPr>
      <t>n</t>
    </r>
    <r>
      <rPr>
        <b/>
        <vertAlign val="subscript"/>
        <sz val="11"/>
        <color indexed="52"/>
        <rFont val="Arial"/>
        <family val="2"/>
        <charset val="161"/>
      </rPr>
      <t>A</t>
    </r>
    <r>
      <rPr>
        <b/>
        <sz val="11"/>
        <color indexed="52"/>
        <rFont val="Arial"/>
        <family val="2"/>
        <charset val="161"/>
      </rPr>
      <t>=C</t>
    </r>
    <r>
      <rPr>
        <b/>
        <vertAlign val="subscript"/>
        <sz val="11"/>
        <color indexed="52"/>
        <rFont val="Arial"/>
        <family val="2"/>
        <charset val="161"/>
      </rPr>
      <t>A</t>
    </r>
    <r>
      <rPr>
        <b/>
        <sz val="11"/>
        <color indexed="52"/>
        <rFont val="Arial"/>
        <family val="2"/>
        <charset val="161"/>
      </rPr>
      <t>·V</t>
    </r>
    <r>
      <rPr>
        <b/>
        <vertAlign val="subscript"/>
        <sz val="11"/>
        <color indexed="52"/>
        <rFont val="Arial"/>
        <family val="2"/>
        <charset val="161"/>
      </rPr>
      <t>A</t>
    </r>
    <r>
      <rPr>
        <b/>
        <sz val="11"/>
        <color indexed="52"/>
        <rFont val="Arial"/>
        <family val="2"/>
        <charset val="161"/>
      </rPr>
      <t>=0,2·0,5=0,1mol CH</t>
    </r>
    <r>
      <rPr>
        <b/>
        <vertAlign val="subscript"/>
        <sz val="11"/>
        <color indexed="52"/>
        <rFont val="Arial"/>
        <family val="2"/>
        <charset val="161"/>
      </rPr>
      <t>3</t>
    </r>
    <r>
      <rPr>
        <b/>
        <sz val="11"/>
        <color indexed="52"/>
        <rFont val="Arial"/>
        <family val="2"/>
        <charset val="161"/>
      </rPr>
      <t>COOH.</t>
    </r>
  </si>
  <si>
    <r>
      <t xml:space="preserve">Στο διάλυμα </t>
    </r>
    <r>
      <rPr>
        <b/>
        <sz val="11"/>
        <color indexed="50"/>
        <rFont val="Arial"/>
        <family val="2"/>
        <charset val="161"/>
      </rPr>
      <t xml:space="preserve">Γ </t>
    </r>
    <r>
      <rPr>
        <b/>
        <sz val="11"/>
        <color indexed="52"/>
        <rFont val="Arial"/>
        <family val="2"/>
        <charset val="161"/>
      </rPr>
      <t>(500mL, 0,2M)</t>
    </r>
    <r>
      <rPr>
        <b/>
        <sz val="11"/>
        <color indexed="50"/>
        <rFont val="Arial"/>
        <family val="2"/>
        <charset val="161"/>
      </rPr>
      <t xml:space="preserve"> </t>
    </r>
    <r>
      <rPr>
        <sz val="11"/>
        <color indexed="43"/>
        <rFont val="Arial"/>
        <family val="2"/>
        <charset val="161"/>
      </rPr>
      <t xml:space="preserve"> περιέχονται… </t>
    </r>
    <r>
      <rPr>
        <b/>
        <sz val="11"/>
        <color indexed="52"/>
        <rFont val="Arial"/>
        <family val="2"/>
        <charset val="161"/>
      </rPr>
      <t>n</t>
    </r>
    <r>
      <rPr>
        <b/>
        <vertAlign val="subscript"/>
        <sz val="11"/>
        <color indexed="52"/>
        <rFont val="Arial"/>
        <family val="2"/>
        <charset val="161"/>
      </rPr>
      <t>Γ</t>
    </r>
    <r>
      <rPr>
        <b/>
        <sz val="11"/>
        <color indexed="52"/>
        <rFont val="Arial"/>
        <family val="2"/>
        <charset val="161"/>
      </rPr>
      <t>=C</t>
    </r>
    <r>
      <rPr>
        <b/>
        <vertAlign val="subscript"/>
        <sz val="11"/>
        <color indexed="52"/>
        <rFont val="Arial"/>
        <family val="2"/>
        <charset val="161"/>
      </rPr>
      <t>Γ</t>
    </r>
    <r>
      <rPr>
        <b/>
        <sz val="11"/>
        <color indexed="52"/>
        <rFont val="Arial"/>
        <family val="2"/>
        <charset val="161"/>
      </rPr>
      <t>·V</t>
    </r>
    <r>
      <rPr>
        <b/>
        <vertAlign val="subscript"/>
        <sz val="11"/>
        <color indexed="52"/>
        <rFont val="Arial"/>
        <family val="2"/>
        <charset val="161"/>
      </rPr>
      <t>Γ</t>
    </r>
    <r>
      <rPr>
        <b/>
        <sz val="11"/>
        <color indexed="52"/>
        <rFont val="Arial"/>
        <family val="2"/>
        <charset val="161"/>
      </rPr>
      <t>=0,2·0,5=0,1mol HCl.</t>
    </r>
  </si>
  <si>
    <r>
      <t xml:space="preserve">Οι παραπάνω ποσότητες αυτών των δυο διαλυμάτων αναμιγνύονται και προστίθενται </t>
    </r>
    <r>
      <rPr>
        <b/>
        <sz val="11"/>
        <color indexed="52"/>
        <rFont val="Arial"/>
        <family val="2"/>
        <charset val="161"/>
      </rPr>
      <t>0,15mol NaOH</t>
    </r>
    <r>
      <rPr>
        <b/>
        <vertAlign val="subscript"/>
        <sz val="11"/>
        <color indexed="52"/>
        <rFont val="Arial"/>
        <family val="2"/>
        <charset val="161"/>
      </rPr>
      <t>(s)</t>
    </r>
    <r>
      <rPr>
        <b/>
        <sz val="11"/>
        <color indexed="52"/>
        <rFont val="Arial"/>
        <family val="2"/>
        <charset val="161"/>
      </rPr>
      <t>.</t>
    </r>
    <r>
      <rPr>
        <sz val="11"/>
        <color indexed="43"/>
        <rFont val="Arial"/>
        <family val="2"/>
        <charset val="161"/>
      </rPr>
      <t xml:space="preserve"> Σχηματίζεται έτσι το διάλυμα </t>
    </r>
    <r>
      <rPr>
        <b/>
        <sz val="11"/>
        <color indexed="50"/>
        <rFont val="Arial"/>
        <family val="2"/>
        <charset val="161"/>
      </rPr>
      <t>Ε,</t>
    </r>
    <r>
      <rPr>
        <sz val="11"/>
        <color indexed="43"/>
        <rFont val="Arial"/>
        <family val="2"/>
        <charset val="161"/>
      </rPr>
      <t xml:space="preserve"> για το οποίο ζητείται να υπολογιστεί η τιμή </t>
    </r>
    <r>
      <rPr>
        <b/>
        <sz val="11"/>
        <color indexed="52"/>
        <rFont val="Arial"/>
        <family val="2"/>
        <charset val="161"/>
      </rPr>
      <t>pH.</t>
    </r>
  </si>
  <si>
    <r>
      <t xml:space="preserve">Στο διάλυμα </t>
    </r>
    <r>
      <rPr>
        <b/>
        <sz val="11"/>
        <color indexed="50"/>
        <rFont val="Arial"/>
        <family val="2"/>
        <charset val="161"/>
      </rPr>
      <t>Ε</t>
    </r>
    <r>
      <rPr>
        <sz val="11"/>
        <color indexed="43"/>
        <rFont val="Arial"/>
        <family val="2"/>
        <charset val="161"/>
      </rPr>
      <t xml:space="preserve"> θα περιέχονται τελικά, </t>
    </r>
    <r>
      <rPr>
        <b/>
        <sz val="11"/>
        <color indexed="52"/>
        <rFont val="Arial"/>
        <family val="2"/>
        <charset val="161"/>
      </rPr>
      <t>0,1mol Cl</t>
    </r>
    <r>
      <rPr>
        <b/>
        <vertAlign val="superscript"/>
        <sz val="11"/>
        <color indexed="52"/>
        <rFont val="Arial"/>
        <family val="2"/>
        <charset val="161"/>
      </rPr>
      <t>–</t>
    </r>
    <r>
      <rPr>
        <b/>
        <sz val="11"/>
        <color indexed="52"/>
        <rFont val="Arial"/>
        <family val="2"/>
        <charset val="161"/>
      </rPr>
      <t>, 0,15mol Na</t>
    </r>
    <r>
      <rPr>
        <b/>
        <vertAlign val="superscript"/>
        <sz val="11"/>
        <color indexed="52"/>
        <rFont val="Arial"/>
        <family val="2"/>
        <charset val="161"/>
      </rPr>
      <t>+</t>
    </r>
    <r>
      <rPr>
        <b/>
        <sz val="11"/>
        <color indexed="52"/>
        <rFont val="Arial"/>
        <family val="2"/>
        <charset val="161"/>
      </rPr>
      <t>, (0,1–0,05)mol CH</t>
    </r>
    <r>
      <rPr>
        <b/>
        <vertAlign val="subscript"/>
        <sz val="11"/>
        <color indexed="52"/>
        <rFont val="Arial"/>
        <family val="2"/>
        <charset val="161"/>
      </rPr>
      <t>3</t>
    </r>
    <r>
      <rPr>
        <b/>
        <sz val="11"/>
        <color indexed="52"/>
        <rFont val="Arial"/>
        <family val="2"/>
        <charset val="161"/>
      </rPr>
      <t>COOH, 0,05mol CH</t>
    </r>
    <r>
      <rPr>
        <b/>
        <vertAlign val="subscript"/>
        <sz val="11"/>
        <color indexed="52"/>
        <rFont val="Arial"/>
        <family val="2"/>
        <charset val="161"/>
      </rPr>
      <t>3</t>
    </r>
    <r>
      <rPr>
        <b/>
        <sz val="11"/>
        <color indexed="52"/>
        <rFont val="Arial"/>
        <family val="2"/>
        <charset val="161"/>
      </rPr>
      <t>COO</t>
    </r>
    <r>
      <rPr>
        <b/>
        <vertAlign val="superscript"/>
        <sz val="11"/>
        <color indexed="52"/>
        <rFont val="Arial"/>
        <family val="2"/>
        <charset val="161"/>
      </rPr>
      <t>–</t>
    </r>
    <r>
      <rPr>
        <sz val="11"/>
        <color indexed="43"/>
        <rFont val="Arial"/>
        <family val="2"/>
        <charset val="161"/>
      </rPr>
      <t xml:space="preserve"> και κάποιες ποσότητες οξωνίων και υδροξειδίων, που συμμετέχουν στις ιοντικές ισορροπίες, που αποκαθίστανται στο διάλυμα.</t>
    </r>
  </si>
  <si>
    <r>
      <t xml:space="preserve">                       HCl   </t>
    </r>
    <r>
      <rPr>
        <b/>
        <sz val="11"/>
        <color indexed="10"/>
        <rFont val="Arial"/>
        <family val="2"/>
        <charset val="161"/>
      </rPr>
      <t xml:space="preserve">+ </t>
    </r>
    <r>
      <rPr>
        <b/>
        <sz val="11"/>
        <color indexed="52"/>
        <rFont val="Arial"/>
        <family val="2"/>
        <charset val="161"/>
      </rPr>
      <t xml:space="preserve">  NaOH  </t>
    </r>
    <r>
      <rPr>
        <b/>
        <sz val="11"/>
        <color indexed="10"/>
        <rFont val="Symbol"/>
        <family val="1"/>
        <charset val="2"/>
      </rPr>
      <t>®</t>
    </r>
    <r>
      <rPr>
        <b/>
        <sz val="11"/>
        <color indexed="52"/>
        <rFont val="Arial"/>
        <family val="2"/>
        <charset val="161"/>
      </rPr>
      <t xml:space="preserve">  NaCl   </t>
    </r>
    <r>
      <rPr>
        <b/>
        <sz val="11"/>
        <color indexed="10"/>
        <rFont val="Arial"/>
        <family val="2"/>
        <charset val="161"/>
      </rPr>
      <t xml:space="preserve">+ </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O                CH</t>
    </r>
    <r>
      <rPr>
        <b/>
        <vertAlign val="subscript"/>
        <sz val="11"/>
        <color indexed="52"/>
        <rFont val="Arial"/>
        <family val="2"/>
        <charset val="161"/>
      </rPr>
      <t>3</t>
    </r>
    <r>
      <rPr>
        <b/>
        <sz val="11"/>
        <color indexed="52"/>
        <rFont val="Arial"/>
        <family val="2"/>
        <charset val="161"/>
      </rPr>
      <t>COOH</t>
    </r>
    <r>
      <rPr>
        <b/>
        <sz val="11"/>
        <color indexed="43"/>
        <rFont val="Arial"/>
        <family val="2"/>
        <charset val="161"/>
      </rPr>
      <t xml:space="preserve">   </t>
    </r>
    <r>
      <rPr>
        <b/>
        <sz val="11"/>
        <color indexed="10"/>
        <rFont val="Arial"/>
        <family val="2"/>
        <charset val="161"/>
      </rPr>
      <t xml:space="preserve">+ </t>
    </r>
    <r>
      <rPr>
        <b/>
        <sz val="11"/>
        <color indexed="43"/>
        <rFont val="Arial"/>
        <family val="2"/>
        <charset val="161"/>
      </rPr>
      <t xml:space="preserve">  </t>
    </r>
    <r>
      <rPr>
        <b/>
        <sz val="11"/>
        <color indexed="52"/>
        <rFont val="Arial"/>
        <family val="2"/>
        <charset val="161"/>
      </rPr>
      <t>NaOH</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COONa</t>
    </r>
    <r>
      <rPr>
        <b/>
        <sz val="11"/>
        <color indexed="43"/>
        <rFont val="Arial"/>
        <family val="2"/>
        <charset val="161"/>
      </rPr>
      <t xml:space="preserve">   </t>
    </r>
    <r>
      <rPr>
        <b/>
        <sz val="11"/>
        <color indexed="10"/>
        <rFont val="Arial"/>
        <family val="2"/>
        <charset val="161"/>
      </rPr>
      <t xml:space="preserve">+ </t>
    </r>
    <r>
      <rPr>
        <b/>
        <sz val="11"/>
        <color indexed="43"/>
        <rFont val="Arial"/>
        <family val="2"/>
        <charset val="161"/>
      </rPr>
      <t xml:space="preserve">  </t>
    </r>
    <r>
      <rPr>
        <b/>
        <sz val="11"/>
        <color indexed="52"/>
        <rFont val="Arial"/>
        <family val="2"/>
        <charset val="161"/>
      </rPr>
      <t>H</t>
    </r>
    <r>
      <rPr>
        <b/>
        <vertAlign val="subscript"/>
        <sz val="11"/>
        <color indexed="52"/>
        <rFont val="Arial"/>
        <family val="2"/>
        <charset val="161"/>
      </rPr>
      <t>2</t>
    </r>
    <r>
      <rPr>
        <b/>
        <sz val="11"/>
        <color indexed="52"/>
        <rFont val="Arial"/>
        <family val="2"/>
        <charset val="161"/>
      </rPr>
      <t>O</t>
    </r>
  </si>
  <si>
    <t>αντιδρούν:</t>
  </si>
  <si>
    <t>παράγονται:</t>
  </si>
  <si>
    <t>Δ4.</t>
  </si>
  <si>
    <r>
      <t xml:space="preserve">Το ισοδύναμο σημείο και στις δύο ογκομετρήσεις παρατηρείται στα </t>
    </r>
    <r>
      <rPr>
        <b/>
        <sz val="11"/>
        <color indexed="52"/>
        <rFont val="Arial"/>
        <family val="2"/>
        <charset val="161"/>
      </rPr>
      <t>20mL,</t>
    </r>
    <r>
      <rPr>
        <sz val="11"/>
        <color indexed="43"/>
        <rFont val="Arial"/>
        <family val="2"/>
        <charset val="161"/>
      </rPr>
      <t xml:space="preserve"> άρα η ποσότητα του </t>
    </r>
    <r>
      <rPr>
        <b/>
        <sz val="11"/>
        <color indexed="52"/>
        <rFont val="Arial"/>
        <family val="2"/>
        <charset val="161"/>
      </rPr>
      <t>NaOH</t>
    </r>
    <r>
      <rPr>
        <sz val="11"/>
        <color indexed="43"/>
        <rFont val="Arial"/>
        <family val="2"/>
        <charset val="161"/>
      </rPr>
      <t xml:space="preserve"> που καταναλώνεται και στις δύο περιπτώσεις είναι… </t>
    </r>
    <r>
      <rPr>
        <b/>
        <sz val="11"/>
        <color indexed="52"/>
        <rFont val="Arial"/>
        <family val="2"/>
        <charset val="161"/>
      </rPr>
      <t xml:space="preserve">n=C·V=0,2·0,02=0,004mol NaOH. </t>
    </r>
  </si>
  <si>
    <r>
      <t xml:space="preserve">Προφανώς, επειδή το </t>
    </r>
    <r>
      <rPr>
        <b/>
        <sz val="11"/>
        <color indexed="52"/>
        <rFont val="Arial"/>
        <family val="2"/>
        <charset val="161"/>
      </rPr>
      <t>NaOH</t>
    </r>
    <r>
      <rPr>
        <sz val="11"/>
        <color indexed="43"/>
        <rFont val="Arial"/>
        <family val="2"/>
        <charset val="161"/>
      </rPr>
      <t xml:space="preserve"> και στις δύο ογκομετρήσεις εξουδετερώνει ένα μονοβασικό οξύ, η ποσότητα αυτού του οξέος θα είναι επίσης ίση με </t>
    </r>
    <r>
      <rPr>
        <b/>
        <sz val="11"/>
        <color indexed="52"/>
        <rFont val="Arial"/>
        <family val="2"/>
        <charset val="161"/>
      </rPr>
      <t>0,004mol,</t>
    </r>
    <r>
      <rPr>
        <sz val="11"/>
        <color indexed="43"/>
        <rFont val="Arial"/>
        <family val="2"/>
        <charset val="161"/>
      </rPr>
      <t xml:space="preserve"> δηλαδή στο διάλυμα </t>
    </r>
    <r>
      <rPr>
        <b/>
        <sz val="11"/>
        <color indexed="50"/>
        <rFont val="Arial"/>
        <family val="2"/>
        <charset val="161"/>
      </rPr>
      <t>Α,</t>
    </r>
    <r>
      <rPr>
        <sz val="11"/>
        <color indexed="43"/>
        <rFont val="Arial"/>
        <family val="2"/>
        <charset val="161"/>
      </rPr>
      <t xml:space="preserve"> περιέχονταν </t>
    </r>
    <r>
      <rPr>
        <b/>
        <sz val="11"/>
        <color indexed="52"/>
        <rFont val="Arial"/>
        <family val="2"/>
        <charset val="161"/>
      </rPr>
      <t>0,004mol HA,</t>
    </r>
    <r>
      <rPr>
        <sz val="11"/>
        <color indexed="43"/>
        <rFont val="Arial"/>
        <family val="2"/>
        <charset val="161"/>
      </rPr>
      <t xml:space="preserve"> αλλά και στο διάλυμα του οξέος </t>
    </r>
    <r>
      <rPr>
        <b/>
        <sz val="11"/>
        <color indexed="52"/>
        <rFont val="Arial"/>
        <family val="2"/>
        <charset val="161"/>
      </rPr>
      <t>ΗΒ,</t>
    </r>
    <r>
      <rPr>
        <sz val="11"/>
        <color indexed="43"/>
        <rFont val="Arial"/>
        <family val="2"/>
        <charset val="161"/>
      </rPr>
      <t xml:space="preserve"> περιέχονταν επίσης </t>
    </r>
    <r>
      <rPr>
        <b/>
        <sz val="11"/>
        <color indexed="52"/>
        <rFont val="Arial"/>
        <family val="2"/>
        <charset val="161"/>
      </rPr>
      <t xml:space="preserve">0,004mol HB. </t>
    </r>
    <r>
      <rPr>
        <sz val="11"/>
        <color indexed="43"/>
        <rFont val="Arial"/>
        <family val="2"/>
        <charset val="161"/>
      </rPr>
      <t xml:space="preserve">
Αφού λοιπόν γνωρίζουμε ότι στο διάλυμα </t>
    </r>
    <r>
      <rPr>
        <b/>
        <sz val="11"/>
        <color indexed="50"/>
        <rFont val="Arial"/>
        <family val="2"/>
        <charset val="161"/>
      </rPr>
      <t>Α</t>
    </r>
    <r>
      <rPr>
        <sz val="11"/>
        <color indexed="43"/>
        <rFont val="Arial"/>
        <family val="2"/>
        <charset val="161"/>
      </rPr>
      <t xml:space="preserve"> είναι… </t>
    </r>
    <r>
      <rPr>
        <b/>
        <sz val="11"/>
        <color indexed="52"/>
        <rFont val="Arial"/>
        <family val="2"/>
        <charset val="161"/>
      </rPr>
      <t>C</t>
    </r>
    <r>
      <rPr>
        <b/>
        <vertAlign val="subscript"/>
        <sz val="11"/>
        <color indexed="52"/>
        <rFont val="Arial"/>
        <family val="2"/>
        <charset val="161"/>
      </rPr>
      <t>A</t>
    </r>
    <r>
      <rPr>
        <b/>
        <sz val="11"/>
        <color indexed="52"/>
        <rFont val="Arial"/>
        <family val="2"/>
        <charset val="161"/>
      </rPr>
      <t>=0,2M,</t>
    </r>
    <r>
      <rPr>
        <sz val="11"/>
        <color indexed="43"/>
        <rFont val="Arial"/>
        <family val="2"/>
        <charset val="161"/>
      </rPr>
      <t xml:space="preserve"> μπορούμε να υπολογίσουμε τον όγκο αυτού του διαλύματος. 
Θα έχουμε... </t>
    </r>
  </si>
  <si>
    <t xml:space="preserve">Παρατηρούμε ότι τα διαλύματα και των δύο οξέων, έχουν ίδια τιμή συγκέντρωσης, πράγμα αναμενόμενο, αφού ίσος όγκος αυτών απαιτεί ίδιο όγκο του πρότυπου διαλύματος του NaOH 0,2M, για να εξουδετερωθεί.  </t>
  </si>
  <si>
    <r>
      <t xml:space="preserve">α. </t>
    </r>
    <r>
      <rPr>
        <sz val="11"/>
        <color indexed="43"/>
        <rFont val="Arial"/>
        <family val="2"/>
        <charset val="161"/>
      </rPr>
      <t>και</t>
    </r>
    <r>
      <rPr>
        <b/>
        <sz val="11"/>
        <color indexed="53"/>
        <rFont val="Arial"/>
        <family val="2"/>
        <charset val="161"/>
      </rPr>
      <t xml:space="preserve"> β.</t>
    </r>
  </si>
  <si>
    <r>
      <t xml:space="preserve">Για να αποφανθούμε ποιά από τις δυο καμπύλες αντιστοιχεί στο κάθε οξύ, αξιοποιούμε τις τιμές </t>
    </r>
    <r>
      <rPr>
        <b/>
        <sz val="11"/>
        <color indexed="52"/>
        <rFont val="Arial"/>
        <family val="2"/>
        <charset val="161"/>
      </rPr>
      <t>pH</t>
    </r>
    <r>
      <rPr>
        <sz val="11"/>
        <color indexed="43"/>
        <rFont val="Arial"/>
        <family val="2"/>
        <charset val="161"/>
      </rPr>
      <t xml:space="preserve"> που δίνονται και κάθε μια από αυτές αντιστοιχεί σε προσθήκη στο ογκομετρούμενο διάλυμα, </t>
    </r>
    <r>
      <rPr>
        <b/>
        <sz val="11"/>
        <color indexed="52"/>
        <rFont val="Arial"/>
        <family val="2"/>
        <charset val="161"/>
      </rPr>
      <t>10mL</t>
    </r>
    <r>
      <rPr>
        <sz val="11"/>
        <color indexed="43"/>
        <rFont val="Arial"/>
        <family val="2"/>
        <charset val="161"/>
      </rPr>
      <t xml:space="preserve"> από το πρότυπο διάλυμα του </t>
    </r>
    <r>
      <rPr>
        <b/>
        <sz val="11"/>
        <color indexed="52"/>
        <rFont val="Arial"/>
        <family val="2"/>
        <charset val="161"/>
      </rPr>
      <t>NaOH.</t>
    </r>
  </si>
  <si>
    <r>
      <t xml:space="preserve">Σύμφωνα λοιπόν με τα παραπάνω για το ένα οξύ θα είναι </t>
    </r>
    <r>
      <rPr>
        <b/>
        <sz val="11"/>
        <color indexed="52"/>
        <rFont val="Arial"/>
        <family val="2"/>
        <charset val="161"/>
      </rPr>
      <t>pK</t>
    </r>
    <r>
      <rPr>
        <b/>
        <vertAlign val="subscript"/>
        <sz val="11"/>
        <color indexed="52"/>
        <rFont val="Arial"/>
        <family val="2"/>
        <charset val="161"/>
      </rPr>
      <t>a</t>
    </r>
    <r>
      <rPr>
        <b/>
        <sz val="11"/>
        <color indexed="52"/>
        <rFont val="Arial"/>
        <family val="2"/>
        <charset val="161"/>
      </rPr>
      <t>=4</t>
    </r>
    <r>
      <rPr>
        <sz val="11"/>
        <color indexed="43"/>
        <rFont val="Arial"/>
        <family val="2"/>
        <charset val="161"/>
      </rPr>
      <t xml:space="preserve"> </t>
    </r>
    <r>
      <rPr>
        <b/>
        <sz val="11"/>
        <color indexed="16"/>
        <rFont val="Arial"/>
        <family val="2"/>
        <charset val="161"/>
      </rPr>
      <t xml:space="preserve">(καμπύλη </t>
    </r>
    <r>
      <rPr>
        <b/>
        <sz val="11"/>
        <color indexed="53"/>
        <rFont val="Arial"/>
        <family val="2"/>
        <charset val="161"/>
      </rPr>
      <t>1</t>
    </r>
    <r>
      <rPr>
        <b/>
        <sz val="11"/>
        <color indexed="16"/>
        <rFont val="Arial"/>
        <family val="2"/>
        <charset val="161"/>
      </rPr>
      <t>)</t>
    </r>
    <r>
      <rPr>
        <sz val="11"/>
        <color indexed="43"/>
        <rFont val="Arial"/>
        <family val="2"/>
        <charset val="161"/>
      </rPr>
      <t xml:space="preserve"> και για το άλλο θα είναι </t>
    </r>
    <r>
      <rPr>
        <b/>
        <sz val="11"/>
        <color indexed="52"/>
        <rFont val="Arial"/>
        <family val="2"/>
        <charset val="161"/>
      </rPr>
      <t>pK</t>
    </r>
    <r>
      <rPr>
        <b/>
        <vertAlign val="subscript"/>
        <sz val="11"/>
        <color indexed="52"/>
        <rFont val="Arial"/>
        <family val="2"/>
        <charset val="161"/>
      </rPr>
      <t>a</t>
    </r>
    <r>
      <rPr>
        <b/>
        <sz val="11"/>
        <color indexed="52"/>
        <rFont val="Arial"/>
        <family val="2"/>
        <charset val="161"/>
      </rPr>
      <t xml:space="preserve">=5 </t>
    </r>
    <r>
      <rPr>
        <b/>
        <sz val="11"/>
        <color indexed="16"/>
        <rFont val="Arial"/>
        <family val="2"/>
        <charset val="161"/>
      </rPr>
      <t xml:space="preserve">(καμπύλη </t>
    </r>
    <r>
      <rPr>
        <b/>
        <sz val="11"/>
        <color indexed="53"/>
        <rFont val="Arial"/>
        <family val="2"/>
        <charset val="161"/>
      </rPr>
      <t>2</t>
    </r>
    <r>
      <rPr>
        <b/>
        <sz val="11"/>
        <color indexed="16"/>
        <rFont val="Arial"/>
        <family val="2"/>
        <charset val="161"/>
      </rPr>
      <t>).</t>
    </r>
    <r>
      <rPr>
        <sz val="11"/>
        <color indexed="43"/>
        <rFont val="Arial"/>
        <family val="2"/>
        <charset val="161"/>
      </rPr>
      <t xml:space="preserve"> Άρα το ένα οξύ θα έχει </t>
    </r>
    <r>
      <rPr>
        <b/>
        <sz val="11"/>
        <color indexed="52"/>
        <rFont val="Arial"/>
        <family val="2"/>
        <charset val="161"/>
      </rPr>
      <t>K</t>
    </r>
    <r>
      <rPr>
        <b/>
        <vertAlign val="subscript"/>
        <sz val="11"/>
        <color indexed="52"/>
        <rFont val="Arial"/>
        <family val="2"/>
        <charset val="161"/>
      </rPr>
      <t>a</t>
    </r>
    <r>
      <rPr>
        <b/>
        <sz val="11"/>
        <color indexed="52"/>
        <rFont val="Arial"/>
        <family val="2"/>
        <charset val="161"/>
      </rPr>
      <t>=10</t>
    </r>
    <r>
      <rPr>
        <b/>
        <vertAlign val="superscript"/>
        <sz val="11"/>
        <color indexed="52"/>
        <rFont val="Arial"/>
        <family val="2"/>
        <charset val="161"/>
      </rPr>
      <t>–4</t>
    </r>
    <r>
      <rPr>
        <sz val="11"/>
        <color indexed="43"/>
        <rFont val="Arial"/>
        <family val="2"/>
        <charset val="161"/>
      </rPr>
      <t xml:space="preserve"> και το άλλο θα έχει </t>
    </r>
    <r>
      <rPr>
        <b/>
        <sz val="11"/>
        <color indexed="52"/>
        <rFont val="Arial"/>
        <family val="2"/>
        <charset val="161"/>
      </rPr>
      <t>K</t>
    </r>
    <r>
      <rPr>
        <b/>
        <vertAlign val="subscript"/>
        <sz val="11"/>
        <color indexed="52"/>
        <rFont val="Arial"/>
        <family val="2"/>
        <charset val="161"/>
      </rPr>
      <t>a</t>
    </r>
    <r>
      <rPr>
        <b/>
        <sz val="11"/>
        <color indexed="52"/>
        <rFont val="Arial"/>
        <family val="2"/>
        <charset val="161"/>
      </rPr>
      <t>=10</t>
    </r>
    <r>
      <rPr>
        <b/>
        <vertAlign val="superscript"/>
        <sz val="11"/>
        <color indexed="52"/>
        <rFont val="Arial"/>
        <family val="2"/>
        <charset val="161"/>
      </rPr>
      <t>–5</t>
    </r>
    <r>
      <rPr>
        <b/>
        <sz val="11"/>
        <color indexed="52"/>
        <rFont val="Arial"/>
        <family val="2"/>
        <charset val="161"/>
      </rPr>
      <t xml:space="preserve">. </t>
    </r>
    <r>
      <rPr>
        <sz val="11"/>
        <color indexed="43"/>
        <rFont val="Arial"/>
        <family val="2"/>
        <charset val="161"/>
      </rPr>
      <t xml:space="preserve">Από όλα αυτά γίνεται πλέον ολοφάνερο, ότι η </t>
    </r>
    <r>
      <rPr>
        <b/>
        <sz val="11"/>
        <color indexed="16"/>
        <rFont val="Arial"/>
        <family val="2"/>
        <charset val="161"/>
      </rPr>
      <t xml:space="preserve">καμπύλη </t>
    </r>
    <r>
      <rPr>
        <b/>
        <sz val="11"/>
        <color indexed="53"/>
        <rFont val="Arial"/>
        <family val="2"/>
        <charset val="161"/>
      </rPr>
      <t>2</t>
    </r>
    <r>
      <rPr>
        <sz val="11"/>
        <color indexed="43"/>
        <rFont val="Arial"/>
        <family val="2"/>
        <charset val="161"/>
      </rPr>
      <t xml:space="preserve"> αντιστοιχεί στο οξικό οξύ του διαλύματος </t>
    </r>
    <r>
      <rPr>
        <b/>
        <sz val="11"/>
        <color indexed="50"/>
        <rFont val="Arial"/>
        <family val="2"/>
        <charset val="161"/>
      </rPr>
      <t>Α</t>
    </r>
    <r>
      <rPr>
        <sz val="11"/>
        <color indexed="43"/>
        <rFont val="Arial"/>
        <family val="2"/>
        <charset val="161"/>
      </rPr>
      <t xml:space="preserve"> και η </t>
    </r>
    <r>
      <rPr>
        <b/>
        <sz val="11"/>
        <color indexed="16"/>
        <rFont val="Arial"/>
        <family val="2"/>
        <charset val="161"/>
      </rPr>
      <t xml:space="preserve">καμπύλη </t>
    </r>
    <r>
      <rPr>
        <b/>
        <sz val="11"/>
        <color indexed="53"/>
        <rFont val="Arial"/>
        <family val="2"/>
        <charset val="161"/>
      </rPr>
      <t>1</t>
    </r>
    <r>
      <rPr>
        <sz val="11"/>
        <color indexed="43"/>
        <rFont val="Arial"/>
        <family val="2"/>
        <charset val="161"/>
      </rPr>
      <t xml:space="preserve"> στο οξύ </t>
    </r>
    <r>
      <rPr>
        <b/>
        <sz val="11"/>
        <color indexed="52"/>
        <rFont val="Arial"/>
        <family val="2"/>
        <charset val="161"/>
      </rPr>
      <t>ΗΒ,</t>
    </r>
    <r>
      <rPr>
        <sz val="11"/>
        <color indexed="43"/>
        <rFont val="Arial"/>
        <family val="2"/>
        <charset val="161"/>
      </rPr>
      <t xml:space="preserve"> για το οποίο βρέθηκε... </t>
    </r>
    <r>
      <rPr>
        <b/>
        <sz val="11"/>
        <color indexed="52"/>
        <rFont val="Arial"/>
        <family val="2"/>
        <charset val="161"/>
      </rPr>
      <t>K</t>
    </r>
    <r>
      <rPr>
        <b/>
        <vertAlign val="subscript"/>
        <sz val="11"/>
        <color indexed="52"/>
        <rFont val="Arial"/>
        <family val="2"/>
        <charset val="161"/>
      </rPr>
      <t>a</t>
    </r>
    <r>
      <rPr>
        <b/>
        <sz val="11"/>
        <color indexed="52"/>
        <rFont val="Arial"/>
        <family val="2"/>
        <charset val="161"/>
      </rPr>
      <t>=10</t>
    </r>
    <r>
      <rPr>
        <b/>
        <vertAlign val="superscript"/>
        <sz val="11"/>
        <color indexed="52"/>
        <rFont val="Arial"/>
        <family val="2"/>
        <charset val="161"/>
      </rPr>
      <t>–4</t>
    </r>
    <r>
      <rPr>
        <b/>
        <sz val="11"/>
        <color indexed="52"/>
        <rFont val="Arial"/>
        <family val="2"/>
        <charset val="161"/>
      </rPr>
      <t>.</t>
    </r>
  </si>
  <si>
    <t>Στην εξουδετέρωση του οξέος ΗΒ από το NaOH, οι ποσότητες που αντιστοιχούν είναι…</t>
  </si>
  <si>
    <r>
      <t>Στο διάλυμα του οξέος ΗΒ</t>
    </r>
    <r>
      <rPr>
        <b/>
        <sz val="11"/>
        <color indexed="50"/>
        <rFont val="Arial"/>
        <family val="2"/>
        <charset val="161"/>
      </rPr>
      <t xml:space="preserve"> </t>
    </r>
    <r>
      <rPr>
        <b/>
        <sz val="11"/>
        <color indexed="52"/>
        <rFont val="Arial"/>
        <family val="2"/>
        <charset val="161"/>
      </rPr>
      <t>(20mL, 0,2M)</t>
    </r>
    <r>
      <rPr>
        <sz val="11"/>
        <color indexed="43"/>
        <rFont val="Arial"/>
        <family val="2"/>
        <charset val="161"/>
      </rPr>
      <t xml:space="preserve"> περιέχονται… </t>
    </r>
    <r>
      <rPr>
        <b/>
        <sz val="11"/>
        <color indexed="52"/>
        <rFont val="Arial"/>
        <family val="2"/>
        <charset val="161"/>
      </rPr>
      <t>n=C·V=0,2·0,02=0,004mol HΒ.</t>
    </r>
  </si>
  <si>
    <r>
      <t>Στο διάλυμα της βάσης</t>
    </r>
    <r>
      <rPr>
        <b/>
        <sz val="11"/>
        <color indexed="50"/>
        <rFont val="Arial"/>
        <family val="2"/>
        <charset val="161"/>
      </rPr>
      <t xml:space="preserve"> </t>
    </r>
    <r>
      <rPr>
        <b/>
        <sz val="11"/>
        <color indexed="52"/>
        <rFont val="Arial"/>
        <family val="2"/>
        <charset val="161"/>
      </rPr>
      <t>(20mL, 0,2M)</t>
    </r>
    <r>
      <rPr>
        <sz val="11"/>
        <color indexed="43"/>
        <rFont val="Arial"/>
        <family val="2"/>
        <charset val="161"/>
      </rPr>
      <t xml:space="preserve"> περιέχονται… </t>
    </r>
    <r>
      <rPr>
        <b/>
        <sz val="11"/>
        <color indexed="52"/>
        <rFont val="Arial"/>
        <family val="2"/>
        <charset val="161"/>
      </rPr>
      <t>n=C·V=0,2·0,02=0,004mol NaOH.</t>
    </r>
  </si>
  <si>
    <r>
      <t>NaB</t>
    </r>
    <r>
      <rPr>
        <sz val="11"/>
        <color indexed="43"/>
        <rFont val="Arial"/>
        <family val="2"/>
        <charset val="161"/>
      </rPr>
      <t xml:space="preserve">     </t>
    </r>
    <r>
      <rPr>
        <sz val="11"/>
        <color indexed="10"/>
        <rFont val="Symbol"/>
        <family val="1"/>
        <charset val="2"/>
      </rPr>
      <t>®</t>
    </r>
    <r>
      <rPr>
        <sz val="11"/>
        <color indexed="43"/>
        <rFont val="Arial"/>
        <family val="2"/>
        <charset val="161"/>
      </rPr>
      <t xml:space="preserve">     </t>
    </r>
    <r>
      <rPr>
        <sz val="11"/>
        <color indexed="52"/>
        <rFont val="Arial"/>
        <family val="2"/>
        <charset val="161"/>
      </rPr>
      <t>Na</t>
    </r>
    <r>
      <rPr>
        <vertAlign val="superscript"/>
        <sz val="11"/>
        <color indexed="52"/>
        <rFont val="Arial"/>
        <family val="2"/>
        <charset val="161"/>
      </rPr>
      <t>+</t>
    </r>
    <r>
      <rPr>
        <sz val="11"/>
        <color indexed="43"/>
        <rFont val="Arial"/>
        <family val="2"/>
        <charset val="161"/>
      </rPr>
      <t xml:space="preserve">       </t>
    </r>
    <r>
      <rPr>
        <sz val="11"/>
        <color indexed="10"/>
        <rFont val="Arial"/>
        <family val="2"/>
        <charset val="161"/>
      </rPr>
      <t xml:space="preserve">+  </t>
    </r>
    <r>
      <rPr>
        <sz val="11"/>
        <color indexed="43"/>
        <rFont val="Arial"/>
        <family val="2"/>
        <charset val="161"/>
      </rPr>
      <t xml:space="preserve">     </t>
    </r>
    <r>
      <rPr>
        <sz val="11"/>
        <color indexed="52"/>
        <rFont val="Arial"/>
        <family val="2"/>
        <charset val="161"/>
      </rPr>
      <t>B</t>
    </r>
    <r>
      <rPr>
        <vertAlign val="superscript"/>
        <sz val="11"/>
        <color indexed="52"/>
        <rFont val="Arial"/>
        <family val="2"/>
        <charset val="161"/>
      </rPr>
      <t>–</t>
    </r>
  </si>
  <si>
    <r>
      <t>B</t>
    </r>
    <r>
      <rPr>
        <vertAlign val="superscript"/>
        <sz val="11"/>
        <color indexed="52"/>
        <rFont val="Arial"/>
        <family val="2"/>
        <charset val="161"/>
      </rPr>
      <t>–</t>
    </r>
    <r>
      <rPr>
        <sz val="11"/>
        <color indexed="52"/>
        <rFont val="Arial"/>
        <family val="2"/>
        <charset val="161"/>
      </rPr>
      <t xml:space="preserve">     </t>
    </r>
    <r>
      <rPr>
        <sz val="11"/>
        <color indexed="10"/>
        <rFont val="Arial"/>
        <family val="2"/>
        <charset val="161"/>
      </rPr>
      <t>+</t>
    </r>
    <r>
      <rPr>
        <sz val="11"/>
        <color indexed="52"/>
        <rFont val="Arial"/>
        <family val="2"/>
        <charset val="161"/>
      </rPr>
      <t xml:space="preserve">     Η</t>
    </r>
    <r>
      <rPr>
        <vertAlign val="subscript"/>
        <sz val="11"/>
        <color indexed="52"/>
        <rFont val="Arial"/>
        <family val="2"/>
        <charset val="161"/>
      </rPr>
      <t>2</t>
    </r>
    <r>
      <rPr>
        <sz val="11"/>
        <color indexed="52"/>
        <rFont val="Arial"/>
        <family val="2"/>
        <charset val="161"/>
      </rPr>
      <t>Ο</t>
    </r>
    <r>
      <rPr>
        <sz val="11"/>
        <color indexed="43"/>
        <rFont val="Arial"/>
        <family val="2"/>
        <charset val="161"/>
      </rPr>
      <t xml:space="preserve">     </t>
    </r>
    <r>
      <rPr>
        <sz val="11"/>
        <color indexed="10"/>
        <rFont val="Wingdings 3"/>
        <family val="1"/>
        <charset val="2"/>
      </rPr>
      <t>D</t>
    </r>
    <r>
      <rPr>
        <sz val="11"/>
        <color indexed="43"/>
        <rFont val="Arial"/>
        <family val="2"/>
        <charset val="161"/>
      </rPr>
      <t xml:space="preserve">     </t>
    </r>
    <r>
      <rPr>
        <sz val="11"/>
        <color indexed="52"/>
        <rFont val="Arial"/>
        <family val="2"/>
        <charset val="161"/>
      </rPr>
      <t xml:space="preserve">HB  </t>
    </r>
    <r>
      <rPr>
        <sz val="11"/>
        <color indexed="43"/>
        <rFont val="Arial"/>
        <family val="2"/>
        <charset val="161"/>
      </rPr>
      <t xml:space="preserve">   </t>
    </r>
    <r>
      <rPr>
        <sz val="11"/>
        <color indexed="10"/>
        <rFont val="Arial"/>
        <family val="2"/>
        <charset val="161"/>
      </rPr>
      <t xml:space="preserve">+   </t>
    </r>
    <r>
      <rPr>
        <sz val="11"/>
        <color indexed="43"/>
        <rFont val="Arial"/>
        <family val="2"/>
        <charset val="161"/>
      </rPr>
      <t xml:space="preserve">  </t>
    </r>
    <r>
      <rPr>
        <sz val="11"/>
        <color indexed="52"/>
        <rFont val="Arial"/>
        <family val="2"/>
        <charset val="161"/>
      </rPr>
      <t>ΟΗ</t>
    </r>
    <r>
      <rPr>
        <vertAlign val="superscript"/>
        <sz val="11"/>
        <color indexed="52"/>
        <rFont val="Arial"/>
        <family val="2"/>
        <charset val="161"/>
      </rPr>
      <t>–</t>
    </r>
  </si>
  <si>
    <r>
      <t xml:space="preserve">Θα είναι λοιπόν… </t>
    </r>
    <r>
      <rPr>
        <b/>
        <sz val="11"/>
        <color indexed="52"/>
        <rFont val="Arial"/>
        <family val="2"/>
        <charset val="161"/>
      </rPr>
      <t>pOH=–log10</t>
    </r>
    <r>
      <rPr>
        <b/>
        <vertAlign val="superscript"/>
        <sz val="11"/>
        <color indexed="52"/>
        <rFont val="Arial"/>
        <family val="2"/>
        <charset val="161"/>
      </rPr>
      <t>–5,5</t>
    </r>
    <r>
      <rPr>
        <b/>
        <sz val="11"/>
        <color indexed="52"/>
        <rFont val="Arial"/>
        <family val="2"/>
        <charset val="161"/>
      </rPr>
      <t>=5,5.</t>
    </r>
    <r>
      <rPr>
        <sz val="11"/>
        <color indexed="43"/>
        <rFont val="Arial"/>
        <family val="2"/>
        <charset val="161"/>
      </rPr>
      <t xml:space="preserve"> Άρα θα έχουμε… </t>
    </r>
    <r>
      <rPr>
        <b/>
        <sz val="11"/>
        <color indexed="16"/>
        <rFont val="Arial"/>
        <family val="2"/>
        <charset val="161"/>
      </rPr>
      <t>pH=14–5,5=8,5.</t>
    </r>
  </si>
  <si>
    <t>pH (πε-χα)</t>
  </si>
  <si>
    <t xml:space="preserve">Έτσι, έγινε αποδεκτό ότι το νερό αυτοϊοντίζεται, σε πάρα πολύ μικρό βαθμό, κατά το σχήμα… </t>
  </si>
  <si>
    <r>
      <t>H</t>
    </r>
    <r>
      <rPr>
        <b/>
        <vertAlign val="subscript"/>
        <sz val="11"/>
        <color indexed="52"/>
        <rFont val="Arial"/>
        <family val="2"/>
        <charset val="161"/>
      </rPr>
      <t>2</t>
    </r>
    <r>
      <rPr>
        <b/>
        <sz val="11"/>
        <color indexed="52"/>
        <rFont val="Arial"/>
        <family val="2"/>
        <charset val="161"/>
      </rPr>
      <t xml:space="preserve">O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 xml:space="preserve">O  </t>
    </r>
    <r>
      <rPr>
        <b/>
        <sz val="11"/>
        <color indexed="10"/>
        <rFont val="Wingdings 3"/>
        <family val="1"/>
        <charset val="2"/>
      </rPr>
      <t>D</t>
    </r>
    <r>
      <rPr>
        <b/>
        <sz val="11"/>
        <color indexed="52"/>
        <rFont val="Arial"/>
        <family val="2"/>
        <charset val="161"/>
      </rPr>
      <t xml:space="preserve">  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OH</t>
    </r>
    <r>
      <rPr>
        <b/>
        <vertAlign val="superscript"/>
        <sz val="11"/>
        <color indexed="52"/>
        <rFont val="Arial"/>
        <family val="2"/>
        <charset val="161"/>
      </rPr>
      <t>–</t>
    </r>
  </si>
  <si>
    <r>
      <t xml:space="preserve">Επιλύοντας τον τύπου του pH ως προς τη συγκέντρωση οξωνί-ων, παίρνουμε…
                                         </t>
    </r>
    <r>
      <rPr>
        <b/>
        <sz val="12"/>
        <rFont val="Arial"/>
        <family val="2"/>
        <charset val="161"/>
      </rPr>
      <t>[Η</t>
    </r>
    <r>
      <rPr>
        <b/>
        <vertAlign val="subscript"/>
        <sz val="12"/>
        <rFont val="Arial"/>
        <family val="2"/>
        <charset val="161"/>
      </rPr>
      <t>3</t>
    </r>
    <r>
      <rPr>
        <b/>
        <sz val="12"/>
        <rFont val="Arial"/>
        <family val="2"/>
        <charset val="161"/>
      </rPr>
      <t>Ο</t>
    </r>
    <r>
      <rPr>
        <b/>
        <vertAlign val="superscript"/>
        <sz val="12"/>
        <rFont val="Arial"/>
        <family val="2"/>
        <charset val="161"/>
      </rPr>
      <t>+</t>
    </r>
    <r>
      <rPr>
        <b/>
        <sz val="12"/>
        <rFont val="Arial"/>
        <family val="2"/>
        <charset val="161"/>
      </rPr>
      <t>]=10</t>
    </r>
    <r>
      <rPr>
        <b/>
        <vertAlign val="superscript"/>
        <sz val="12"/>
        <rFont val="Arial"/>
        <family val="2"/>
        <charset val="161"/>
      </rPr>
      <t>–pH</t>
    </r>
    <r>
      <rPr>
        <sz val="12"/>
        <rFont val="Arial"/>
        <family val="2"/>
        <charset val="161"/>
      </rPr>
      <t xml:space="preserve">
…οπότε ένα υδατικό διάλυμα με </t>
    </r>
    <r>
      <rPr>
        <b/>
        <sz val="12"/>
        <rFont val="Arial"/>
        <family val="2"/>
        <charset val="161"/>
      </rPr>
      <t xml:space="preserve">pH=3, </t>
    </r>
    <r>
      <rPr>
        <sz val="12"/>
        <rFont val="Arial"/>
        <family val="2"/>
        <charset val="161"/>
      </rPr>
      <t xml:space="preserve">θα έχει συγκέντρωση ο-ξωνίων…
                                </t>
    </r>
    <r>
      <rPr>
        <b/>
        <sz val="12"/>
        <rFont val="Arial"/>
        <family val="2"/>
        <charset val="161"/>
      </rPr>
      <t>[Η</t>
    </r>
    <r>
      <rPr>
        <b/>
        <vertAlign val="subscript"/>
        <sz val="12"/>
        <rFont val="Arial"/>
        <family val="2"/>
        <charset val="161"/>
      </rPr>
      <t>3</t>
    </r>
    <r>
      <rPr>
        <b/>
        <sz val="12"/>
        <rFont val="Arial"/>
        <family val="2"/>
        <charset val="161"/>
      </rPr>
      <t>Ο</t>
    </r>
    <r>
      <rPr>
        <b/>
        <vertAlign val="superscript"/>
        <sz val="12"/>
        <rFont val="Arial"/>
        <family val="2"/>
        <charset val="161"/>
      </rPr>
      <t>+</t>
    </r>
    <r>
      <rPr>
        <b/>
        <sz val="12"/>
        <rFont val="Arial"/>
        <family val="2"/>
        <charset val="161"/>
      </rPr>
      <t>]=10</t>
    </r>
    <r>
      <rPr>
        <b/>
        <vertAlign val="superscript"/>
        <sz val="12"/>
        <rFont val="Arial"/>
        <family val="2"/>
        <charset val="161"/>
      </rPr>
      <t>–3</t>
    </r>
    <r>
      <rPr>
        <b/>
        <sz val="12"/>
        <rFont val="Arial"/>
        <family val="2"/>
        <charset val="161"/>
      </rPr>
      <t>Μ=0,001Μ</t>
    </r>
    <r>
      <rPr>
        <sz val="12"/>
        <rFont val="Arial"/>
        <family val="2"/>
        <charset val="161"/>
      </rPr>
      <t xml:space="preserve"> </t>
    </r>
  </si>
  <si>
    <r>
      <t xml:space="preserve">Γενικότερα, η εμφάνιση του γράμματος </t>
    </r>
    <r>
      <rPr>
        <b/>
        <sz val="12"/>
        <rFont val="Arial"/>
        <family val="2"/>
        <charset val="161"/>
      </rPr>
      <t>"p"</t>
    </r>
    <r>
      <rPr>
        <sz val="12"/>
        <rFont val="Arial"/>
        <family val="2"/>
        <charset val="161"/>
      </rPr>
      <t xml:space="preserve"> μπροστά από κάποιο μέγεθος, σημαίνει τον αρνητικό δεκαδικό λογάριθμο αυτού του μεγέθους. Έτσι λοιπόν, για τη σταθερά ιοντισμού </t>
    </r>
    <r>
      <rPr>
        <b/>
        <sz val="12"/>
        <rFont val="Arial"/>
        <family val="2"/>
        <charset val="161"/>
      </rPr>
      <t>K</t>
    </r>
    <r>
      <rPr>
        <b/>
        <vertAlign val="subscript"/>
        <sz val="12"/>
        <rFont val="Arial"/>
        <family val="2"/>
        <charset val="161"/>
      </rPr>
      <t>a</t>
    </r>
    <r>
      <rPr>
        <sz val="12"/>
        <rFont val="Arial"/>
        <family val="2"/>
        <charset val="161"/>
      </rPr>
      <t xml:space="preserve"> ενός ασθε-νούς οξέος, θα είναι…
                            </t>
    </r>
    <r>
      <rPr>
        <b/>
        <sz val="12"/>
        <rFont val="Arial"/>
        <family val="2"/>
        <charset val="161"/>
      </rPr>
      <t>pK</t>
    </r>
    <r>
      <rPr>
        <b/>
        <vertAlign val="subscript"/>
        <sz val="12"/>
        <rFont val="Arial"/>
        <family val="2"/>
        <charset val="161"/>
      </rPr>
      <t>a</t>
    </r>
    <r>
      <rPr>
        <b/>
        <sz val="12"/>
        <rFont val="Arial"/>
        <family val="2"/>
        <charset val="161"/>
      </rPr>
      <t>=–logK</t>
    </r>
    <r>
      <rPr>
        <b/>
        <vertAlign val="subscript"/>
        <sz val="12"/>
        <rFont val="Arial"/>
        <family val="2"/>
        <charset val="161"/>
      </rPr>
      <t>a</t>
    </r>
    <r>
      <rPr>
        <b/>
        <sz val="12"/>
        <rFont val="Arial"/>
        <family val="2"/>
        <charset val="161"/>
      </rPr>
      <t xml:space="preserve">   </t>
    </r>
    <r>
      <rPr>
        <sz val="12"/>
        <rFont val="Arial"/>
        <family val="2"/>
        <charset val="161"/>
      </rPr>
      <t>και</t>
    </r>
    <r>
      <rPr>
        <b/>
        <sz val="12"/>
        <rFont val="Arial"/>
        <family val="2"/>
        <charset val="161"/>
      </rPr>
      <t xml:space="preserve">   K</t>
    </r>
    <r>
      <rPr>
        <b/>
        <vertAlign val="subscript"/>
        <sz val="12"/>
        <rFont val="Arial"/>
        <family val="2"/>
        <charset val="161"/>
      </rPr>
      <t>a</t>
    </r>
    <r>
      <rPr>
        <b/>
        <sz val="12"/>
        <rFont val="Arial"/>
        <family val="2"/>
        <charset val="161"/>
      </rPr>
      <t>=10</t>
    </r>
    <r>
      <rPr>
        <b/>
        <vertAlign val="superscript"/>
        <sz val="12"/>
        <rFont val="Arial"/>
        <family val="2"/>
        <charset val="161"/>
      </rPr>
      <t>–pK</t>
    </r>
    <r>
      <rPr>
        <b/>
        <vertAlign val="superscript"/>
        <sz val="10"/>
        <rFont val="Arial"/>
        <family val="2"/>
        <charset val="161"/>
      </rPr>
      <t>a</t>
    </r>
  </si>
  <si>
    <r>
      <t xml:space="preserve">Λίγα λόγια για τους </t>
    </r>
    <r>
      <rPr>
        <b/>
        <sz val="10"/>
        <color indexed="52"/>
        <rFont val="Arial"/>
        <family val="2"/>
        <charset val="161"/>
      </rPr>
      <t>λογάριθμους…</t>
    </r>
  </si>
  <si>
    <r>
      <t>log</t>
    </r>
    <r>
      <rPr>
        <b/>
        <vertAlign val="subscript"/>
        <sz val="11"/>
        <color indexed="48"/>
        <rFont val="Arial"/>
        <family val="2"/>
        <charset val="161"/>
      </rPr>
      <t>a</t>
    </r>
    <r>
      <rPr>
        <b/>
        <sz val="11"/>
        <color indexed="48"/>
        <rFont val="Arial"/>
        <family val="2"/>
        <charset val="161"/>
      </rPr>
      <t xml:space="preserve">y=x  </t>
    </r>
    <r>
      <rPr>
        <b/>
        <sz val="11"/>
        <color indexed="10"/>
        <rFont val="Symbol"/>
        <family val="1"/>
        <charset val="2"/>
      </rPr>
      <t>Û</t>
    </r>
    <r>
      <rPr>
        <b/>
        <sz val="11"/>
        <color indexed="48"/>
        <rFont val="Arial"/>
        <family val="2"/>
        <charset val="161"/>
      </rPr>
      <t xml:space="preserve">    a</t>
    </r>
    <r>
      <rPr>
        <b/>
        <vertAlign val="superscript"/>
        <sz val="11"/>
        <color indexed="48"/>
        <rFont val="Arial"/>
        <family val="2"/>
        <charset val="161"/>
      </rPr>
      <t>x</t>
    </r>
    <r>
      <rPr>
        <b/>
        <sz val="11"/>
        <color indexed="48"/>
        <rFont val="Arial"/>
        <family val="2"/>
        <charset val="161"/>
      </rPr>
      <t>=y</t>
    </r>
  </si>
  <si>
    <r>
      <t xml:space="preserve">Για παράδειγμα, είναι </t>
    </r>
    <r>
      <rPr>
        <b/>
        <sz val="10"/>
        <color indexed="52"/>
        <rFont val="Arial"/>
        <family val="2"/>
        <charset val="161"/>
      </rPr>
      <t>log</t>
    </r>
    <r>
      <rPr>
        <b/>
        <vertAlign val="subscript"/>
        <sz val="10"/>
        <color indexed="52"/>
        <rFont val="Arial"/>
        <family val="2"/>
        <charset val="161"/>
      </rPr>
      <t>2</t>
    </r>
    <r>
      <rPr>
        <b/>
        <sz val="10"/>
        <color indexed="52"/>
        <rFont val="Arial"/>
        <family val="2"/>
        <charset val="161"/>
      </rPr>
      <t>8=3,</t>
    </r>
    <r>
      <rPr>
        <sz val="10"/>
        <color indexed="43"/>
        <rFont val="Arial"/>
        <family val="2"/>
        <charset val="161"/>
      </rPr>
      <t xml:space="preserve"> επειδή </t>
    </r>
    <r>
      <rPr>
        <b/>
        <sz val="10"/>
        <color indexed="52"/>
        <rFont val="Arial"/>
        <family val="2"/>
        <charset val="161"/>
      </rPr>
      <t>2</t>
    </r>
    <r>
      <rPr>
        <b/>
        <vertAlign val="superscript"/>
        <sz val="10"/>
        <color indexed="52"/>
        <rFont val="Arial"/>
        <family val="2"/>
        <charset val="161"/>
      </rPr>
      <t>3</t>
    </r>
    <r>
      <rPr>
        <b/>
        <sz val="10"/>
        <color indexed="52"/>
        <rFont val="Arial"/>
        <family val="2"/>
        <charset val="161"/>
      </rPr>
      <t>=8.</t>
    </r>
  </si>
  <si>
    <r>
      <t xml:space="preserve">logy=x  </t>
    </r>
    <r>
      <rPr>
        <b/>
        <sz val="11"/>
        <color indexed="10"/>
        <rFont val="Symbol"/>
        <family val="1"/>
        <charset val="2"/>
      </rPr>
      <t>Û</t>
    </r>
    <r>
      <rPr>
        <b/>
        <sz val="11"/>
        <color indexed="48"/>
        <rFont val="Arial"/>
        <family val="2"/>
        <charset val="161"/>
      </rPr>
      <t xml:space="preserve">    10</t>
    </r>
    <r>
      <rPr>
        <b/>
        <vertAlign val="superscript"/>
        <sz val="11"/>
        <color indexed="48"/>
        <rFont val="Arial"/>
        <family val="2"/>
        <charset val="161"/>
      </rPr>
      <t>x</t>
    </r>
    <r>
      <rPr>
        <b/>
        <sz val="11"/>
        <color indexed="48"/>
        <rFont val="Arial"/>
        <family val="2"/>
        <charset val="161"/>
      </rPr>
      <t>=y</t>
    </r>
  </si>
  <si>
    <r>
      <t xml:space="preserve">lny=x  </t>
    </r>
    <r>
      <rPr>
        <b/>
        <sz val="11"/>
        <color indexed="10"/>
        <rFont val="Symbol"/>
        <family val="1"/>
        <charset val="2"/>
      </rPr>
      <t>Û</t>
    </r>
    <r>
      <rPr>
        <b/>
        <sz val="11"/>
        <color indexed="48"/>
        <rFont val="Arial"/>
        <family val="2"/>
        <charset val="161"/>
      </rPr>
      <t xml:space="preserve">    e</t>
    </r>
    <r>
      <rPr>
        <b/>
        <vertAlign val="superscript"/>
        <sz val="11"/>
        <color indexed="48"/>
        <rFont val="Arial"/>
        <family val="2"/>
        <charset val="161"/>
      </rPr>
      <t>x</t>
    </r>
    <r>
      <rPr>
        <b/>
        <sz val="11"/>
        <color indexed="48"/>
        <rFont val="Arial"/>
        <family val="2"/>
        <charset val="161"/>
      </rPr>
      <t>=y</t>
    </r>
  </si>
  <si>
    <r>
      <t xml:space="preserve">Ο αριθμός </t>
    </r>
    <r>
      <rPr>
        <b/>
        <sz val="10"/>
        <color indexed="52"/>
        <rFont val="Arial"/>
        <family val="2"/>
        <charset val="161"/>
      </rPr>
      <t>e,</t>
    </r>
    <r>
      <rPr>
        <sz val="10"/>
        <color indexed="43"/>
        <rFont val="Arial"/>
        <family val="2"/>
        <charset val="161"/>
      </rPr>
      <t xml:space="preserve"> που είναι η βάση των νεπέριων λογά-ριθμων, είναι </t>
    </r>
    <r>
      <rPr>
        <b/>
        <sz val="10"/>
        <color indexed="52"/>
        <rFont val="Arial"/>
        <family val="2"/>
        <charset val="161"/>
      </rPr>
      <t>άρρητος.</t>
    </r>
    <r>
      <rPr>
        <sz val="10"/>
        <color indexed="43"/>
        <rFont val="Arial"/>
        <family val="2"/>
        <charset val="161"/>
      </rPr>
      <t xml:space="preserve"> Αποτελεί το όριο προς το οποίο τείνει η ακολουθία με τύπο…</t>
    </r>
  </si>
  <si>
    <t>…ισχύει δηλαδή η σχέση…</t>
  </si>
  <si>
    <r>
      <t>e</t>
    </r>
    <r>
      <rPr>
        <b/>
        <sz val="11"/>
        <color indexed="10"/>
        <rFont val="Arial"/>
        <family val="2"/>
        <charset val="161"/>
      </rPr>
      <t>=</t>
    </r>
    <r>
      <rPr>
        <b/>
        <sz val="11"/>
        <color indexed="48"/>
        <rFont val="Arial"/>
        <family val="2"/>
        <charset val="161"/>
      </rPr>
      <t>lim(1+1/ν)</t>
    </r>
    <r>
      <rPr>
        <b/>
        <vertAlign val="superscript"/>
        <sz val="11"/>
        <color indexed="48"/>
        <rFont val="Arial"/>
        <family val="2"/>
        <charset val="161"/>
      </rPr>
      <t>ν</t>
    </r>
  </si>
  <si>
    <t>Υπενθυμίζονται ακόμη και οι παρακάτω ιδιότητες των λογάριθμων…</t>
  </si>
  <si>
    <r>
      <t>log</t>
    </r>
    <r>
      <rPr>
        <b/>
        <vertAlign val="subscript"/>
        <sz val="10"/>
        <color indexed="52"/>
        <rFont val="Arial"/>
        <family val="2"/>
        <charset val="161"/>
      </rPr>
      <t>a</t>
    </r>
    <r>
      <rPr>
        <b/>
        <sz val="10"/>
        <color indexed="52"/>
        <rFont val="Arial"/>
        <family val="2"/>
        <charset val="161"/>
      </rPr>
      <t>(b·c)=log</t>
    </r>
    <r>
      <rPr>
        <b/>
        <vertAlign val="subscript"/>
        <sz val="10"/>
        <color indexed="52"/>
        <rFont val="Arial"/>
        <family val="2"/>
        <charset val="161"/>
      </rPr>
      <t>a</t>
    </r>
    <r>
      <rPr>
        <b/>
        <sz val="10"/>
        <color indexed="52"/>
        <rFont val="Arial"/>
        <family val="2"/>
        <charset val="161"/>
      </rPr>
      <t>b+log</t>
    </r>
    <r>
      <rPr>
        <b/>
        <vertAlign val="subscript"/>
        <sz val="10"/>
        <color indexed="52"/>
        <rFont val="Arial"/>
        <family val="2"/>
        <charset val="161"/>
      </rPr>
      <t>a</t>
    </r>
    <r>
      <rPr>
        <b/>
        <sz val="10"/>
        <color indexed="52"/>
        <rFont val="Arial"/>
        <family val="2"/>
        <charset val="161"/>
      </rPr>
      <t>c</t>
    </r>
    <r>
      <rPr>
        <b/>
        <sz val="10"/>
        <color indexed="43"/>
        <rFont val="Arial"/>
        <family val="2"/>
        <charset val="161"/>
      </rPr>
      <t xml:space="preserve"> </t>
    </r>
    <r>
      <rPr>
        <sz val="10"/>
        <color indexed="43"/>
        <rFont val="Arial"/>
        <family val="2"/>
        <charset val="161"/>
      </rPr>
      <t xml:space="preserve"> και…</t>
    </r>
  </si>
  <si>
    <r>
      <t>log</t>
    </r>
    <r>
      <rPr>
        <b/>
        <vertAlign val="subscript"/>
        <sz val="10"/>
        <color indexed="52"/>
        <rFont val="Arial"/>
        <family val="2"/>
        <charset val="161"/>
      </rPr>
      <t>a</t>
    </r>
    <r>
      <rPr>
        <b/>
        <sz val="10"/>
        <color indexed="52"/>
        <rFont val="Arial"/>
        <family val="2"/>
        <charset val="161"/>
      </rPr>
      <t>(b:c)=log</t>
    </r>
    <r>
      <rPr>
        <b/>
        <vertAlign val="subscript"/>
        <sz val="10"/>
        <color indexed="52"/>
        <rFont val="Arial"/>
        <family val="2"/>
        <charset val="161"/>
      </rPr>
      <t>a</t>
    </r>
    <r>
      <rPr>
        <b/>
        <sz val="10"/>
        <color indexed="52"/>
        <rFont val="Arial"/>
        <family val="2"/>
        <charset val="161"/>
      </rPr>
      <t>b–log</t>
    </r>
    <r>
      <rPr>
        <b/>
        <vertAlign val="subscript"/>
        <sz val="10"/>
        <color indexed="52"/>
        <rFont val="Arial"/>
        <family val="2"/>
        <charset val="161"/>
      </rPr>
      <t>a</t>
    </r>
    <r>
      <rPr>
        <b/>
        <sz val="10"/>
        <color indexed="52"/>
        <rFont val="Arial"/>
        <family val="2"/>
        <charset val="161"/>
      </rPr>
      <t xml:space="preserve">c </t>
    </r>
  </si>
  <si>
    <r>
      <t>[H</t>
    </r>
    <r>
      <rPr>
        <vertAlign val="subscript"/>
        <sz val="11"/>
        <color indexed="48"/>
        <rFont val="Arial"/>
        <family val="2"/>
        <charset val="161"/>
      </rPr>
      <t>3</t>
    </r>
    <r>
      <rPr>
        <sz val="11"/>
        <color indexed="48"/>
        <rFont val="Arial"/>
        <family val="2"/>
        <charset val="161"/>
      </rPr>
      <t>O</t>
    </r>
    <r>
      <rPr>
        <vertAlign val="superscript"/>
        <sz val="11"/>
        <color indexed="48"/>
        <rFont val="Arial"/>
        <family val="2"/>
        <charset val="161"/>
      </rPr>
      <t>+</t>
    </r>
    <r>
      <rPr>
        <sz val="11"/>
        <color indexed="48"/>
        <rFont val="Arial"/>
        <family val="2"/>
        <charset val="161"/>
      </rPr>
      <t>]=[OH</t>
    </r>
    <r>
      <rPr>
        <vertAlign val="superscript"/>
        <sz val="11"/>
        <color indexed="48"/>
        <rFont val="Arial"/>
        <family val="2"/>
        <charset val="161"/>
      </rPr>
      <t>–</t>
    </r>
    <r>
      <rPr>
        <sz val="11"/>
        <color indexed="48"/>
        <rFont val="Arial"/>
        <family val="2"/>
        <charset val="161"/>
      </rPr>
      <t>]</t>
    </r>
  </si>
  <si>
    <r>
      <t xml:space="preserve">Το καθαρό νερό αλλά και κάθε υδατικό διάλυμα στο οποίο ισχύει η τελευταία σχέση, χαρακτηρίζεται ως </t>
    </r>
    <r>
      <rPr>
        <b/>
        <sz val="11"/>
        <color indexed="52"/>
        <rFont val="Arial"/>
        <family val="2"/>
        <charset val="161"/>
      </rPr>
      <t>ουδέτερο.</t>
    </r>
  </si>
  <si>
    <t>Αν σε ένα υδατικό διάλυμα είναι …</t>
  </si>
  <si>
    <r>
      <t>[H</t>
    </r>
    <r>
      <rPr>
        <vertAlign val="subscript"/>
        <sz val="11"/>
        <color indexed="48"/>
        <rFont val="Arial"/>
        <family val="2"/>
        <charset val="161"/>
      </rPr>
      <t>3</t>
    </r>
    <r>
      <rPr>
        <sz val="11"/>
        <color indexed="48"/>
        <rFont val="Arial"/>
        <family val="2"/>
        <charset val="161"/>
      </rPr>
      <t>O</t>
    </r>
    <r>
      <rPr>
        <vertAlign val="superscript"/>
        <sz val="11"/>
        <color indexed="48"/>
        <rFont val="Arial"/>
        <family val="2"/>
        <charset val="161"/>
      </rPr>
      <t>+</t>
    </r>
    <r>
      <rPr>
        <sz val="11"/>
        <color indexed="48"/>
        <rFont val="Arial"/>
        <family val="2"/>
        <charset val="161"/>
      </rPr>
      <t>]&gt;[OH</t>
    </r>
    <r>
      <rPr>
        <vertAlign val="superscript"/>
        <sz val="11"/>
        <color indexed="48"/>
        <rFont val="Arial"/>
        <family val="2"/>
        <charset val="161"/>
      </rPr>
      <t>–</t>
    </r>
    <r>
      <rPr>
        <sz val="11"/>
        <color indexed="48"/>
        <rFont val="Arial"/>
        <family val="2"/>
        <charset val="161"/>
      </rPr>
      <t>]</t>
    </r>
  </si>
  <si>
    <r>
      <t xml:space="preserve">Έστω ότι θέλουμε να υπολογίσουμε το </t>
    </r>
    <r>
      <rPr>
        <b/>
        <sz val="10"/>
        <color indexed="52"/>
        <rFont val="Arial"/>
        <family val="2"/>
        <charset val="161"/>
      </rPr>
      <t>pH</t>
    </r>
    <r>
      <rPr>
        <sz val="10"/>
        <color indexed="43"/>
        <rFont val="Arial"/>
        <family val="2"/>
        <charset val="161"/>
      </rPr>
      <t xml:space="preserve"> ενός υδα-τικού διαλύματος </t>
    </r>
    <r>
      <rPr>
        <b/>
        <sz val="10"/>
        <color indexed="52"/>
        <rFont val="Arial"/>
        <family val="2"/>
        <charset val="161"/>
      </rPr>
      <t>NaOH,</t>
    </r>
    <r>
      <rPr>
        <sz val="10"/>
        <color indexed="43"/>
        <rFont val="Arial"/>
        <family val="2"/>
        <charset val="161"/>
      </rPr>
      <t xml:space="preserve"> συγκέντρωσης </t>
    </r>
    <r>
      <rPr>
        <b/>
        <sz val="10"/>
        <color indexed="52"/>
        <rFont val="Arial"/>
        <family val="2"/>
        <charset val="161"/>
      </rPr>
      <t xml:space="preserve">0,01Μ </t>
    </r>
    <r>
      <rPr>
        <sz val="10"/>
        <color indexed="43"/>
        <rFont val="Arial"/>
        <family val="2"/>
        <charset val="161"/>
      </rPr>
      <t xml:space="preserve">και θερμοκρασίας </t>
    </r>
    <r>
      <rPr>
        <b/>
        <sz val="10"/>
        <color indexed="52"/>
        <rFont val="Arial"/>
        <family val="2"/>
        <charset val="161"/>
      </rPr>
      <t xml:space="preserve">25°C.
</t>
    </r>
    <r>
      <rPr>
        <sz val="10"/>
        <color indexed="43"/>
        <rFont val="Arial"/>
        <family val="2"/>
        <charset val="161"/>
      </rPr>
      <t xml:space="preserve">Από την εξίσωση της διάστασης του </t>
    </r>
    <r>
      <rPr>
        <b/>
        <sz val="10"/>
        <color indexed="52"/>
        <rFont val="Arial"/>
        <family val="2"/>
        <charset val="161"/>
      </rPr>
      <t>NaOH,</t>
    </r>
    <r>
      <rPr>
        <sz val="10"/>
        <color indexed="43"/>
        <rFont val="Arial"/>
        <family val="2"/>
        <charset val="161"/>
      </rPr>
      <t xml:space="preserve"> που όπως γνωρίζουμε είναι </t>
    </r>
    <r>
      <rPr>
        <b/>
        <sz val="10"/>
        <color indexed="52"/>
        <rFont val="Arial"/>
        <family val="2"/>
        <charset val="161"/>
      </rPr>
      <t xml:space="preserve">ιοντική </t>
    </r>
    <r>
      <rPr>
        <sz val="10"/>
        <color indexed="43"/>
        <rFont val="Arial"/>
        <family val="2"/>
        <charset val="161"/>
      </rPr>
      <t xml:space="preserve">βάση, άρα είναι μια </t>
    </r>
    <r>
      <rPr>
        <b/>
        <sz val="10"/>
        <color indexed="52"/>
        <rFont val="Arial"/>
        <family val="2"/>
        <charset val="161"/>
      </rPr>
      <t xml:space="preserve">ισχυρή </t>
    </r>
    <r>
      <rPr>
        <sz val="10"/>
        <color indexed="43"/>
        <rFont val="Arial"/>
        <family val="2"/>
        <charset val="161"/>
      </rPr>
      <t xml:space="preserve">βάση  (βλ. </t>
    </r>
    <r>
      <rPr>
        <b/>
        <sz val="10"/>
        <color indexed="51"/>
        <rFont val="Arial"/>
        <family val="2"/>
        <charset val="161"/>
      </rPr>
      <t>"βάσεις κατά Arrhenius"</t>
    </r>
    <r>
      <rPr>
        <sz val="10"/>
        <color indexed="43"/>
        <rFont val="Arial"/>
        <family val="2"/>
        <charset val="161"/>
      </rPr>
      <t xml:space="preserve">), θα βρούμε την τιμή της συγκέντρωσης των υδροξειδίων </t>
    </r>
    <r>
      <rPr>
        <b/>
        <sz val="10"/>
        <color indexed="52"/>
        <rFont val="Arial"/>
        <family val="2"/>
        <charset val="161"/>
      </rPr>
      <t>[OH</t>
    </r>
    <r>
      <rPr>
        <b/>
        <vertAlign val="superscript"/>
        <sz val="10"/>
        <color indexed="52"/>
        <rFont val="Arial"/>
        <family val="2"/>
        <charset val="161"/>
      </rPr>
      <t>–</t>
    </r>
    <r>
      <rPr>
        <b/>
        <sz val="10"/>
        <color indexed="52"/>
        <rFont val="Arial"/>
        <family val="2"/>
        <charset val="161"/>
      </rPr>
      <t xml:space="preserve">], </t>
    </r>
    <r>
      <rPr>
        <sz val="10"/>
        <color indexed="43"/>
        <rFont val="Arial"/>
        <family val="2"/>
        <charset val="161"/>
      </rPr>
      <t>του διαλύματος. Θα έχουμε λοιπόν...</t>
    </r>
  </si>
  <si>
    <r>
      <t xml:space="preserve">...τότε το διάλυμα αυτό χαρακτηρίζεται ως </t>
    </r>
    <r>
      <rPr>
        <b/>
        <sz val="11"/>
        <color indexed="52"/>
        <rFont val="Arial"/>
        <family val="2"/>
        <charset val="161"/>
      </rPr>
      <t>όξινο.</t>
    </r>
  </si>
  <si>
    <t>Τέλος αν σε ένα υδατικό διάλυμα είναι …</t>
  </si>
  <si>
    <r>
      <t>[H</t>
    </r>
    <r>
      <rPr>
        <vertAlign val="subscript"/>
        <sz val="11"/>
        <color indexed="48"/>
        <rFont val="Arial"/>
        <family val="2"/>
        <charset val="161"/>
      </rPr>
      <t>3</t>
    </r>
    <r>
      <rPr>
        <sz val="11"/>
        <color indexed="48"/>
        <rFont val="Arial"/>
        <family val="2"/>
        <charset val="161"/>
      </rPr>
      <t>O</t>
    </r>
    <r>
      <rPr>
        <vertAlign val="superscript"/>
        <sz val="11"/>
        <color indexed="48"/>
        <rFont val="Arial"/>
        <family val="2"/>
        <charset val="161"/>
      </rPr>
      <t>+</t>
    </r>
    <r>
      <rPr>
        <sz val="11"/>
        <color indexed="48"/>
        <rFont val="Arial"/>
        <family val="2"/>
        <charset val="161"/>
      </rPr>
      <t>]&lt;[OH</t>
    </r>
    <r>
      <rPr>
        <vertAlign val="superscript"/>
        <sz val="11"/>
        <color indexed="48"/>
        <rFont val="Arial"/>
        <family val="2"/>
        <charset val="161"/>
      </rPr>
      <t>–</t>
    </r>
    <r>
      <rPr>
        <sz val="11"/>
        <color indexed="48"/>
        <rFont val="Arial"/>
        <family val="2"/>
        <charset val="161"/>
      </rPr>
      <t>]</t>
    </r>
  </si>
  <si>
    <r>
      <t xml:space="preserve">...τότε το διάλυμα αυτό χαρακτηρίζεται ως </t>
    </r>
    <r>
      <rPr>
        <b/>
        <sz val="11"/>
        <color indexed="52"/>
        <rFont val="Arial"/>
        <family val="2"/>
        <charset val="161"/>
      </rPr>
      <t>βασικό.</t>
    </r>
  </si>
  <si>
    <t>v</t>
  </si>
  <si>
    <r>
      <t xml:space="preserve">      …από </t>
    </r>
    <r>
      <rPr>
        <b/>
        <sz val="10"/>
        <color indexed="51"/>
        <rFont val="Arial"/>
        <family val="2"/>
        <charset val="161"/>
      </rPr>
      <t>0,01Μ</t>
    </r>
    <r>
      <rPr>
        <sz val="10"/>
        <color indexed="43"/>
        <rFont val="Arial"/>
        <family val="2"/>
        <charset val="161"/>
      </rPr>
      <t xml:space="preserve">  παράγονται </t>
    </r>
    <r>
      <rPr>
        <b/>
        <sz val="10"/>
        <color indexed="51"/>
        <rFont val="Arial"/>
        <family val="2"/>
        <charset val="161"/>
      </rPr>
      <t>0,01Μ</t>
    </r>
  </si>
  <si>
    <t xml:space="preserve">      …και</t>
  </si>
  <si>
    <r>
      <t xml:space="preserve">Είναι λοιπόν </t>
    </r>
    <r>
      <rPr>
        <b/>
        <sz val="10"/>
        <color indexed="52"/>
        <rFont val="Arial"/>
        <family val="2"/>
        <charset val="161"/>
      </rPr>
      <t>[OH</t>
    </r>
    <r>
      <rPr>
        <b/>
        <vertAlign val="superscript"/>
        <sz val="10"/>
        <color indexed="52"/>
        <rFont val="Arial"/>
        <family val="2"/>
        <charset val="161"/>
      </rPr>
      <t>–</t>
    </r>
    <r>
      <rPr>
        <b/>
        <sz val="10"/>
        <color indexed="52"/>
        <rFont val="Arial"/>
        <family val="2"/>
        <charset val="161"/>
      </rPr>
      <t>]=0,01M,</t>
    </r>
    <r>
      <rPr>
        <sz val="10"/>
        <color indexed="43"/>
        <rFont val="Arial"/>
        <family val="2"/>
        <charset val="161"/>
      </rPr>
      <t xml:space="preserve"> άρα θα έχουμε…</t>
    </r>
  </si>
  <si>
    <r>
      <t>…</t>
    </r>
    <r>
      <rPr>
        <b/>
        <sz val="10"/>
        <color indexed="52"/>
        <rFont val="Arial"/>
        <family val="2"/>
        <charset val="161"/>
      </rPr>
      <t xml:space="preserve">pOH=–log0,01=2 </t>
    </r>
    <r>
      <rPr>
        <sz val="10"/>
        <color indexed="43"/>
        <rFont val="Arial"/>
        <family val="2"/>
        <charset val="161"/>
      </rPr>
      <t>και άρα θα είναι</t>
    </r>
    <r>
      <rPr>
        <b/>
        <sz val="10"/>
        <color indexed="52"/>
        <rFont val="Arial"/>
        <family val="2"/>
        <charset val="161"/>
      </rPr>
      <t xml:space="preserve"> pH=14–2=12.</t>
    </r>
  </si>
  <si>
    <t xml:space="preserve">           σχέση 1</t>
  </si>
  <si>
    <r>
      <t xml:space="preserve">Στην περίπτωση ενός </t>
    </r>
    <r>
      <rPr>
        <b/>
        <sz val="11"/>
        <color indexed="52"/>
        <rFont val="Arial"/>
        <family val="2"/>
        <charset val="161"/>
      </rPr>
      <t>όξινου</t>
    </r>
    <r>
      <rPr>
        <sz val="11"/>
        <color indexed="43"/>
        <rFont val="Arial"/>
        <family val="2"/>
        <charset val="161"/>
      </rPr>
      <t xml:space="preserve"> υδατικού διαλύματος, στους </t>
    </r>
    <r>
      <rPr>
        <b/>
        <sz val="11"/>
        <color indexed="52"/>
        <rFont val="Arial"/>
        <family val="2"/>
        <charset val="161"/>
      </rPr>
      <t>25°C,</t>
    </r>
    <r>
      <rPr>
        <sz val="11"/>
        <color indexed="43"/>
        <rFont val="Arial"/>
        <family val="2"/>
        <charset val="161"/>
      </rPr>
      <t xml:space="preserve"> θα έχουμε…</t>
    </r>
  </si>
  <si>
    <t>…οπότε με αποτετραγωνισμό της τελευταίας σχέσης παίρνουμε…</t>
  </si>
  <si>
    <t>σχέση 2</t>
  </si>
  <si>
    <r>
      <t xml:space="preserve">Επιστρέφοντας και πάλι στην εξίσωση διάστασης του </t>
    </r>
    <r>
      <rPr>
        <b/>
        <sz val="10"/>
        <color indexed="52"/>
        <rFont val="Arial"/>
        <family val="2"/>
        <charset val="161"/>
      </rPr>
      <t>NaOH,</t>
    </r>
    <r>
      <rPr>
        <sz val="10"/>
        <color indexed="43"/>
        <rFont val="Arial"/>
        <family val="2"/>
        <charset val="161"/>
      </rPr>
      <t xml:space="preserve"> θα έχουμε…</t>
    </r>
  </si>
  <si>
    <r>
      <t xml:space="preserve">Για παράδειγμα, σε ένα τέτοιο διάλυμα μπορεί να είναι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]=10</t>
    </r>
    <r>
      <rPr>
        <b/>
        <vertAlign val="superscript"/>
        <sz val="11"/>
        <color indexed="52"/>
        <rFont val="Arial"/>
        <family val="2"/>
        <charset val="161"/>
      </rPr>
      <t>–5</t>
    </r>
    <r>
      <rPr>
        <b/>
        <sz val="11"/>
        <color indexed="52"/>
        <rFont val="Arial"/>
        <family val="2"/>
        <charset val="161"/>
      </rPr>
      <t>Μ.</t>
    </r>
  </si>
  <si>
    <r>
      <t xml:space="preserve">Εργαζόμενοι ανάλογα, στην περίπτωση ενός </t>
    </r>
    <r>
      <rPr>
        <b/>
        <sz val="11"/>
        <color indexed="52"/>
        <rFont val="Arial"/>
        <family val="2"/>
        <charset val="161"/>
      </rPr>
      <t>βασικού</t>
    </r>
    <r>
      <rPr>
        <sz val="11"/>
        <color indexed="43"/>
        <rFont val="Arial"/>
        <family val="2"/>
        <charset val="161"/>
      </rPr>
      <t xml:space="preserve"> υδατικού διαλύματος, στους </t>
    </r>
    <r>
      <rPr>
        <b/>
        <sz val="11"/>
        <color indexed="52"/>
        <rFont val="Arial"/>
        <family val="2"/>
        <charset val="161"/>
      </rPr>
      <t>25°C,</t>
    </r>
    <r>
      <rPr>
        <sz val="11"/>
        <color indexed="43"/>
        <rFont val="Arial"/>
        <family val="2"/>
        <charset val="161"/>
      </rPr>
      <t xml:space="preserve"> θα έχουμε…</t>
    </r>
  </si>
  <si>
    <r>
      <t xml:space="preserve">     …από </t>
    </r>
    <r>
      <rPr>
        <b/>
        <sz val="10"/>
        <color indexed="51"/>
        <rFont val="Arial"/>
        <family val="2"/>
        <charset val="161"/>
      </rPr>
      <t>0,001Μ</t>
    </r>
    <r>
      <rPr>
        <sz val="10"/>
        <color indexed="43"/>
        <rFont val="Arial"/>
        <family val="2"/>
        <charset val="161"/>
      </rPr>
      <t xml:space="preserve"> παράγονται </t>
    </r>
    <r>
      <rPr>
        <b/>
        <sz val="10"/>
        <color indexed="51"/>
        <rFont val="Arial"/>
        <family val="2"/>
        <charset val="161"/>
      </rPr>
      <t>0,001Μ</t>
    </r>
  </si>
  <si>
    <r>
      <t xml:space="preserve">Στο αραιωμένο διάλυμα του </t>
    </r>
    <r>
      <rPr>
        <b/>
        <sz val="10"/>
        <color indexed="52"/>
        <rFont val="Arial"/>
        <family val="2"/>
        <charset val="161"/>
      </rPr>
      <t>NaOH</t>
    </r>
    <r>
      <rPr>
        <sz val="10"/>
        <color indexed="43"/>
        <rFont val="Arial"/>
        <family val="2"/>
        <charset val="161"/>
      </rPr>
      <t xml:space="preserve"> λοιπόν, έχουμε </t>
    </r>
    <r>
      <rPr>
        <b/>
        <sz val="10"/>
        <color indexed="52"/>
        <rFont val="Arial"/>
        <family val="2"/>
        <charset val="161"/>
      </rPr>
      <t>[OH</t>
    </r>
    <r>
      <rPr>
        <b/>
        <vertAlign val="superscript"/>
        <sz val="10"/>
        <color indexed="52"/>
        <rFont val="Arial"/>
        <family val="2"/>
        <charset val="161"/>
      </rPr>
      <t>–</t>
    </r>
    <r>
      <rPr>
        <b/>
        <sz val="10"/>
        <color indexed="52"/>
        <rFont val="Arial"/>
        <family val="2"/>
        <charset val="161"/>
      </rPr>
      <t>]=0,001M,</t>
    </r>
    <r>
      <rPr>
        <sz val="10"/>
        <color indexed="43"/>
        <rFont val="Arial"/>
        <family val="2"/>
        <charset val="161"/>
      </rPr>
      <t xml:space="preserve">  οπότε θα είναι…</t>
    </r>
  </si>
  <si>
    <t>σχέση 3</t>
  </si>
  <si>
    <r>
      <t>…</t>
    </r>
    <r>
      <rPr>
        <b/>
        <sz val="10"/>
        <color indexed="52"/>
        <rFont val="Arial"/>
        <family val="2"/>
        <charset val="161"/>
      </rPr>
      <t xml:space="preserve">pOH=–log0,001=3 </t>
    </r>
    <r>
      <rPr>
        <sz val="10"/>
        <color indexed="43"/>
        <rFont val="Arial"/>
        <family val="2"/>
        <charset val="161"/>
      </rPr>
      <t xml:space="preserve">και άρα θα είναι…
</t>
    </r>
    <r>
      <rPr>
        <b/>
        <sz val="10"/>
        <color indexed="52"/>
        <rFont val="Arial"/>
        <family val="2"/>
        <charset val="161"/>
      </rPr>
      <t>…pH=14–3=11.</t>
    </r>
  </si>
  <si>
    <r>
      <t xml:space="preserve">Για παράδειγμα, σε ένα τέτοιο διάλυμα μπορεί να είναι </t>
    </r>
    <r>
      <rPr>
        <b/>
        <sz val="11"/>
        <color indexed="52"/>
        <rFont val="Arial"/>
        <family val="2"/>
        <charset val="161"/>
      </rP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]=10</t>
    </r>
    <r>
      <rPr>
        <b/>
        <vertAlign val="superscript"/>
        <sz val="11"/>
        <color indexed="52"/>
        <rFont val="Arial"/>
        <family val="2"/>
        <charset val="161"/>
      </rPr>
      <t>–10</t>
    </r>
    <r>
      <rPr>
        <b/>
        <sz val="11"/>
        <color indexed="52"/>
        <rFont val="Arial"/>
        <family val="2"/>
        <charset val="161"/>
      </rPr>
      <t>Μ.</t>
    </r>
  </si>
  <si>
    <r>
      <t xml:space="preserve">Παρατηρούμε ότι </t>
    </r>
    <r>
      <rPr>
        <b/>
        <sz val="10"/>
        <color indexed="52"/>
        <rFont val="Arial"/>
        <family val="2"/>
        <charset val="161"/>
      </rPr>
      <t>κατά την αραίωση</t>
    </r>
    <r>
      <rPr>
        <sz val="10"/>
        <color indexed="43"/>
        <rFont val="Arial"/>
        <family val="2"/>
        <charset val="161"/>
      </rPr>
      <t xml:space="preserve"> του αρχικού διαλύματος, </t>
    </r>
    <r>
      <rPr>
        <b/>
        <sz val="10"/>
        <color indexed="52"/>
        <rFont val="Arial"/>
        <family val="2"/>
        <charset val="161"/>
      </rPr>
      <t>το pH αλλάζει.</t>
    </r>
    <r>
      <rPr>
        <sz val="10"/>
        <color indexed="43"/>
        <rFont val="Arial"/>
        <family val="2"/>
        <charset val="161"/>
      </rPr>
      <t xml:space="preserve"> Όσο μεγαλύτερης κλίμακας αραίωση πραγματοποιείται στο διάλυμα, τόσο μεγαλύτερη είναι και η μεταβολή του </t>
    </r>
    <r>
      <rPr>
        <b/>
        <sz val="10"/>
        <color indexed="52"/>
        <rFont val="Arial"/>
        <family val="2"/>
        <charset val="161"/>
      </rPr>
      <t>pH,</t>
    </r>
    <r>
      <rPr>
        <sz val="10"/>
        <color indexed="43"/>
        <rFont val="Arial"/>
        <family val="2"/>
        <charset val="161"/>
      </rPr>
      <t xml:space="preserve"> που συμβαίνει σ' αυτό. 
Κατά τη μεταβολή αυτή, είτε το διάλυμα είναι όξινο, είτε βασικό, το </t>
    </r>
    <r>
      <rPr>
        <b/>
        <sz val="10"/>
        <color indexed="52"/>
        <rFont val="Arial"/>
        <family val="2"/>
        <charset val="161"/>
      </rPr>
      <t>pH</t>
    </r>
    <r>
      <rPr>
        <sz val="10"/>
        <color indexed="43"/>
        <rFont val="Arial"/>
        <family val="2"/>
        <charset val="161"/>
      </rPr>
      <t xml:space="preserve"> κινείται προς την τιμή του </t>
    </r>
    <r>
      <rPr>
        <b/>
        <sz val="10"/>
        <color indexed="52"/>
        <rFont val="Arial"/>
        <family val="2"/>
        <charset val="161"/>
      </rPr>
      <t>pH</t>
    </r>
    <r>
      <rPr>
        <sz val="10"/>
        <color indexed="43"/>
        <rFont val="Arial"/>
        <family val="2"/>
        <charset val="161"/>
      </rPr>
      <t xml:space="preserve"> του καθαρού νερού, (δηλαδή προς την τιμή </t>
    </r>
    <r>
      <rPr>
        <b/>
        <sz val="10"/>
        <color indexed="52"/>
        <rFont val="Arial"/>
        <family val="2"/>
        <charset val="161"/>
      </rPr>
      <t>"7",</t>
    </r>
    <r>
      <rPr>
        <sz val="10"/>
        <color indexed="43"/>
        <rFont val="Arial"/>
        <family val="2"/>
        <charset val="161"/>
      </rPr>
      <t xml:space="preserve"> στην περίπτωση που αναφερόμαστε σε διάλυμα θερμο-κρασίας</t>
    </r>
    <r>
      <rPr>
        <b/>
        <sz val="10"/>
        <color indexed="52"/>
        <rFont val="Arial"/>
        <family val="2"/>
        <charset val="161"/>
      </rPr>
      <t xml:space="preserve"> 25°C</t>
    </r>
    <r>
      <rPr>
        <sz val="10"/>
        <color indexed="43"/>
        <rFont val="Arial"/>
        <family val="2"/>
        <charset val="161"/>
      </rPr>
      <t>).</t>
    </r>
  </si>
  <si>
    <r>
      <t xml:space="preserve">Έστω τώρα ότι θέλουμε να υπολογίσουμε το </t>
    </r>
    <r>
      <rPr>
        <b/>
        <sz val="10"/>
        <color indexed="52"/>
        <rFont val="Arial"/>
        <family val="2"/>
        <charset val="161"/>
      </rPr>
      <t>pH</t>
    </r>
    <r>
      <rPr>
        <sz val="10"/>
        <color indexed="43"/>
        <rFont val="Arial"/>
        <family val="2"/>
        <charset val="161"/>
      </rPr>
      <t xml:space="preserve"> υδατικού διαλύματος  του </t>
    </r>
    <r>
      <rPr>
        <b/>
        <sz val="10"/>
        <color indexed="52"/>
        <rFont val="Arial"/>
        <family val="2"/>
        <charset val="161"/>
      </rPr>
      <t>ασθενούς</t>
    </r>
    <r>
      <rPr>
        <sz val="10"/>
        <color indexed="43"/>
        <rFont val="Arial"/>
        <family val="2"/>
        <charset val="161"/>
      </rPr>
      <t xml:space="preserve"> </t>
    </r>
    <r>
      <rPr>
        <b/>
        <sz val="10"/>
        <color indexed="52"/>
        <rFont val="Arial"/>
        <family val="2"/>
        <charset val="161"/>
      </rPr>
      <t>οξέος</t>
    </r>
    <r>
      <rPr>
        <sz val="10"/>
        <color indexed="43"/>
        <rFont val="Arial"/>
        <family val="2"/>
        <charset val="161"/>
      </rPr>
      <t xml:space="preserve"> </t>
    </r>
    <r>
      <rPr>
        <b/>
        <sz val="10"/>
        <color indexed="52"/>
        <rFont val="Arial"/>
        <family val="2"/>
        <charset val="161"/>
      </rPr>
      <t>ΗΑ,</t>
    </r>
    <r>
      <rPr>
        <sz val="10"/>
        <color indexed="43"/>
        <rFont val="Arial"/>
        <family val="2"/>
        <charset val="161"/>
      </rPr>
      <t xml:space="preserve"> συγκέντρωσης </t>
    </r>
    <r>
      <rPr>
        <b/>
        <sz val="10"/>
        <color indexed="52"/>
        <rFont val="Arial"/>
        <family val="2"/>
        <charset val="161"/>
      </rPr>
      <t>C=0,1Μ,</t>
    </r>
    <r>
      <rPr>
        <sz val="10"/>
        <color indexed="43"/>
        <rFont val="Arial"/>
        <family val="2"/>
        <charset val="161"/>
      </rPr>
      <t xml:space="preserve"> γνωρίζοντας για αυτό, ότι η τιμή της σταθεράς ιοντισμού του έιναι, </t>
    </r>
    <r>
      <rPr>
        <b/>
        <sz val="10"/>
        <color indexed="52"/>
        <rFont val="Arial"/>
        <family val="2"/>
        <charset val="161"/>
      </rPr>
      <t>K</t>
    </r>
    <r>
      <rPr>
        <b/>
        <vertAlign val="subscript"/>
        <sz val="10"/>
        <color indexed="52"/>
        <rFont val="Arial"/>
        <family val="2"/>
        <charset val="161"/>
      </rPr>
      <t>a</t>
    </r>
    <r>
      <rPr>
        <b/>
        <sz val="10"/>
        <color indexed="52"/>
        <rFont val="Arial"/>
        <family val="2"/>
        <charset val="161"/>
      </rPr>
      <t>=10</t>
    </r>
    <r>
      <rPr>
        <b/>
        <vertAlign val="superscript"/>
        <sz val="10"/>
        <color indexed="52"/>
        <rFont val="Arial"/>
        <family val="2"/>
        <charset val="161"/>
      </rPr>
      <t>–5</t>
    </r>
    <r>
      <rPr>
        <b/>
        <sz val="10"/>
        <color indexed="52"/>
        <rFont val="Arial"/>
        <family val="2"/>
        <charset val="161"/>
      </rPr>
      <t>.</t>
    </r>
  </si>
  <si>
    <r>
      <t xml:space="preserve">Γράφουμε τη χημική εξίσωση ιοντισμού του οξέος </t>
    </r>
    <r>
      <rPr>
        <b/>
        <sz val="10"/>
        <color indexed="52"/>
        <rFont val="Arial"/>
        <family val="2"/>
        <charset val="161"/>
      </rPr>
      <t>ΗΑ</t>
    </r>
    <r>
      <rPr>
        <sz val="10"/>
        <color indexed="43"/>
        <rFont val="Arial"/>
        <family val="2"/>
        <charset val="161"/>
      </rPr>
      <t xml:space="preserve"> και την αντίστοιχη κατάστρωση.</t>
    </r>
  </si>
  <si>
    <r>
      <t xml:space="preserve">                     ΗΑ</t>
    </r>
    <r>
      <rPr>
        <b/>
        <sz val="10"/>
        <color indexed="43"/>
        <rFont val="Arial"/>
        <family val="2"/>
        <charset val="161"/>
      </rPr>
      <t xml:space="preserve">  </t>
    </r>
    <r>
      <rPr>
        <b/>
        <sz val="10"/>
        <color indexed="10"/>
        <rFont val="Arial"/>
        <family val="2"/>
        <charset val="161"/>
      </rPr>
      <t>+</t>
    </r>
    <r>
      <rPr>
        <b/>
        <sz val="10"/>
        <color indexed="43"/>
        <rFont val="Arial"/>
        <family val="2"/>
        <charset val="161"/>
      </rPr>
      <t xml:space="preserve">  </t>
    </r>
    <r>
      <rPr>
        <b/>
        <sz val="10"/>
        <color indexed="41"/>
        <rFont val="Arial"/>
        <family val="2"/>
        <charset val="161"/>
      </rPr>
      <t>Η</t>
    </r>
    <r>
      <rPr>
        <b/>
        <vertAlign val="subscript"/>
        <sz val="10"/>
        <color indexed="41"/>
        <rFont val="Arial"/>
        <family val="2"/>
        <charset val="161"/>
      </rPr>
      <t>2</t>
    </r>
    <r>
      <rPr>
        <b/>
        <sz val="10"/>
        <color indexed="41"/>
        <rFont val="Arial"/>
        <family val="2"/>
        <charset val="161"/>
      </rPr>
      <t>Ο</t>
    </r>
    <r>
      <rPr>
        <b/>
        <sz val="10"/>
        <color indexed="43"/>
        <rFont val="Arial"/>
        <family val="2"/>
        <charset val="161"/>
      </rPr>
      <t xml:space="preserve">  </t>
    </r>
    <r>
      <rPr>
        <b/>
        <sz val="10"/>
        <color indexed="10"/>
        <rFont val="Wingdings 3"/>
        <family val="1"/>
        <charset val="2"/>
      </rPr>
      <t>D</t>
    </r>
    <r>
      <rPr>
        <b/>
        <sz val="10"/>
        <color indexed="43"/>
        <rFont val="Arial"/>
        <family val="2"/>
        <charset val="161"/>
      </rPr>
      <t xml:space="preserve">  </t>
    </r>
    <r>
      <rPr>
        <b/>
        <sz val="10"/>
        <color indexed="41"/>
        <rFont val="Arial"/>
        <family val="2"/>
        <charset val="161"/>
      </rPr>
      <t>Η</t>
    </r>
    <r>
      <rPr>
        <b/>
        <vertAlign val="subscript"/>
        <sz val="10"/>
        <color indexed="41"/>
        <rFont val="Arial"/>
        <family val="2"/>
        <charset val="161"/>
      </rPr>
      <t>3</t>
    </r>
    <r>
      <rPr>
        <b/>
        <sz val="10"/>
        <color indexed="41"/>
        <rFont val="Arial"/>
        <family val="2"/>
        <charset val="161"/>
      </rPr>
      <t>Ο</t>
    </r>
    <r>
      <rPr>
        <b/>
        <vertAlign val="superscript"/>
        <sz val="10"/>
        <color indexed="41"/>
        <rFont val="Arial"/>
        <family val="2"/>
        <charset val="161"/>
      </rPr>
      <t>+</t>
    </r>
    <r>
      <rPr>
        <b/>
        <sz val="10"/>
        <color indexed="43"/>
        <rFont val="Arial"/>
        <family val="2"/>
        <charset val="161"/>
      </rPr>
      <t xml:space="preserve">  </t>
    </r>
    <r>
      <rPr>
        <b/>
        <sz val="10"/>
        <color indexed="10"/>
        <rFont val="Arial"/>
        <family val="2"/>
        <charset val="161"/>
      </rPr>
      <t>+</t>
    </r>
    <r>
      <rPr>
        <b/>
        <sz val="10"/>
        <color indexed="43"/>
        <rFont val="Arial"/>
        <family val="2"/>
        <charset val="161"/>
      </rPr>
      <t xml:space="preserve">  </t>
    </r>
    <r>
      <rPr>
        <b/>
        <sz val="10"/>
        <color indexed="41"/>
        <rFont val="Arial"/>
        <family val="2"/>
        <charset val="161"/>
      </rPr>
      <t>Α</t>
    </r>
    <r>
      <rPr>
        <b/>
        <vertAlign val="superscript"/>
        <sz val="10"/>
        <color indexed="41"/>
        <rFont val="Arial"/>
        <family val="2"/>
        <charset val="161"/>
      </rPr>
      <t>–</t>
    </r>
  </si>
  <si>
    <r>
      <t xml:space="preserve">Για να βρούμε στη συνέχεια, τι ισχύει για το </t>
    </r>
    <r>
      <rPr>
        <b/>
        <sz val="11"/>
        <color indexed="52"/>
        <rFont val="Arial"/>
        <family val="2"/>
        <charset val="161"/>
      </rPr>
      <t>pH</t>
    </r>
    <r>
      <rPr>
        <sz val="11"/>
        <color indexed="43"/>
        <rFont val="Arial"/>
        <family val="2"/>
        <charset val="161"/>
      </rPr>
      <t xml:space="preserve"> ενός </t>
    </r>
    <r>
      <rPr>
        <b/>
        <sz val="11"/>
        <color indexed="52"/>
        <rFont val="Arial"/>
        <family val="2"/>
        <charset val="161"/>
      </rPr>
      <t>όξινου</t>
    </r>
    <r>
      <rPr>
        <sz val="11"/>
        <color indexed="43"/>
        <rFont val="Arial"/>
        <family val="2"/>
        <charset val="161"/>
      </rPr>
      <t xml:space="preserve"> διαλύματος, στους </t>
    </r>
    <r>
      <rPr>
        <b/>
        <sz val="11"/>
        <color indexed="52"/>
        <rFont val="Arial"/>
        <family val="2"/>
        <charset val="161"/>
      </rPr>
      <t>25°C,</t>
    </r>
    <r>
      <rPr>
        <sz val="11"/>
        <color indexed="43"/>
        <rFont val="Arial"/>
        <family val="2"/>
        <charset val="161"/>
      </rPr>
      <t xml:space="preserve"> λογαριθμούμε και τα δύο μέλη της </t>
    </r>
    <r>
      <rPr>
        <sz val="11"/>
        <color indexed="13"/>
        <rFont val="Arial"/>
        <family val="2"/>
        <charset val="161"/>
      </rPr>
      <t>σχέσης 2</t>
    </r>
    <r>
      <rPr>
        <sz val="11"/>
        <color indexed="43"/>
        <rFont val="Arial"/>
        <family val="2"/>
        <charset val="161"/>
      </rPr>
      <t xml:space="preserve"> και παίρνουμε…</t>
    </r>
  </si>
  <si>
    <r>
      <t xml:space="preserve">   </t>
    </r>
    <r>
      <rPr>
        <vertAlign val="subscript"/>
        <sz val="10"/>
        <color indexed="52"/>
        <rFont val="Arial"/>
        <family val="2"/>
        <charset val="161"/>
      </rPr>
      <t xml:space="preserve">  </t>
    </r>
    <r>
      <rPr>
        <sz val="10"/>
        <color indexed="52"/>
        <rFont val="Arial"/>
        <family val="2"/>
        <charset val="161"/>
      </rPr>
      <t>CΜ</t>
    </r>
  </si>
  <si>
    <t>ιοντίζ.:</t>
  </si>
  <si>
    <t xml:space="preserve">     xM</t>
  </si>
  <si>
    <t>παράγ.:</t>
  </si>
  <si>
    <t xml:space="preserve">                              xM       xM</t>
  </si>
  <si>
    <r>
      <t xml:space="preserve">  (C–x)M           </t>
    </r>
    <r>
      <rPr>
        <vertAlign val="subscript"/>
        <sz val="10"/>
        <color indexed="50"/>
        <rFont val="Arial"/>
        <family val="2"/>
        <charset val="161"/>
      </rPr>
      <t xml:space="preserve">        </t>
    </r>
    <r>
      <rPr>
        <sz val="10"/>
        <color indexed="50"/>
        <rFont val="Arial"/>
        <family val="2"/>
        <charset val="161"/>
      </rPr>
      <t>xM       xM</t>
    </r>
  </si>
  <si>
    <r>
      <t xml:space="preserve">Πολλαπλασιάζοντας την τελευταία ανισότητα επί </t>
    </r>
    <r>
      <rPr>
        <b/>
        <sz val="11"/>
        <color indexed="52"/>
        <rFont val="Arial"/>
        <family val="2"/>
        <charset val="161"/>
      </rPr>
      <t>"–1",</t>
    </r>
    <r>
      <rPr>
        <sz val="11"/>
        <color indexed="43"/>
        <rFont val="Arial"/>
        <family val="2"/>
        <charset val="161"/>
      </rPr>
      <t xml:space="preserve"> έχουμε…</t>
    </r>
  </si>
  <si>
    <t xml:space="preserve">Από την εφαρμογή του νόμου της ΧΙ παίρνουμε... </t>
  </si>
  <si>
    <r>
      <t xml:space="preserve">           …δηλαδή προκύπτει τελικά </t>
    </r>
    <r>
      <rPr>
        <b/>
        <sz val="11"/>
        <color indexed="52"/>
        <rFont val="Arial"/>
        <family val="2"/>
        <charset val="161"/>
      </rPr>
      <t>pH&lt;7.</t>
    </r>
    <r>
      <rPr>
        <sz val="11"/>
        <color indexed="43"/>
        <rFont val="Arial"/>
        <family val="2"/>
        <charset val="161"/>
      </rPr>
      <t xml:space="preserve"> </t>
    </r>
  </si>
  <si>
    <r>
      <t xml:space="preserve">Με ανάλογο τρόπο, δηλαδή με λογαρίθμηση της </t>
    </r>
    <r>
      <rPr>
        <sz val="11"/>
        <color indexed="13"/>
        <rFont val="Arial"/>
        <family val="2"/>
        <charset val="161"/>
      </rPr>
      <t>σχέσης 3,</t>
    </r>
    <r>
      <rPr>
        <sz val="11"/>
        <color indexed="43"/>
        <rFont val="Arial"/>
        <family val="2"/>
        <charset val="161"/>
      </rPr>
      <t xml:space="preserve"> βρίσκουμε ότι για το </t>
    </r>
    <r>
      <rPr>
        <b/>
        <sz val="11"/>
        <color indexed="52"/>
        <rFont val="Arial"/>
        <family val="2"/>
        <charset val="161"/>
      </rPr>
      <t>pH</t>
    </r>
    <r>
      <rPr>
        <sz val="11"/>
        <color indexed="43"/>
        <rFont val="Arial"/>
        <family val="2"/>
        <charset val="161"/>
      </rPr>
      <t xml:space="preserve"> ενός </t>
    </r>
    <r>
      <rPr>
        <b/>
        <sz val="11"/>
        <color indexed="52"/>
        <rFont val="Arial"/>
        <family val="2"/>
        <charset val="161"/>
      </rPr>
      <t>βασικού</t>
    </r>
    <r>
      <rPr>
        <sz val="11"/>
        <color indexed="43"/>
        <rFont val="Arial"/>
        <family val="2"/>
        <charset val="161"/>
      </rPr>
      <t xml:space="preserve"> διαλύματος, στους </t>
    </r>
    <r>
      <rPr>
        <b/>
        <sz val="11"/>
        <color indexed="52"/>
        <rFont val="Arial"/>
        <family val="2"/>
        <charset val="161"/>
      </rPr>
      <t>25°C,</t>
    </r>
    <r>
      <rPr>
        <sz val="11"/>
        <color indexed="43"/>
        <rFont val="Arial"/>
        <family val="2"/>
        <charset val="161"/>
      </rPr>
      <t xml:space="preserve"> ισχύει ότι είναι </t>
    </r>
    <r>
      <rPr>
        <b/>
        <sz val="11"/>
        <color indexed="52"/>
        <rFont val="Arial"/>
        <family val="2"/>
        <charset val="161"/>
      </rPr>
      <t>pH&gt;7.</t>
    </r>
  </si>
  <si>
    <r>
      <t xml:space="preserve">Πολλαπλασιάζοντας την τελευταία ισότητα επί </t>
    </r>
    <r>
      <rPr>
        <b/>
        <sz val="11"/>
        <color indexed="52"/>
        <rFont val="Arial"/>
        <family val="2"/>
        <charset val="161"/>
      </rPr>
      <t>"–1",</t>
    </r>
    <r>
      <rPr>
        <sz val="11"/>
        <color indexed="43"/>
        <rFont val="Arial"/>
        <family val="2"/>
        <charset val="161"/>
      </rPr>
      <t xml:space="preserve"> παίρνουμε…</t>
    </r>
  </si>
  <si>
    <t>…δηλαδή προκύπτει ότι είναι…</t>
  </si>
  <si>
    <t>Υπό τις παραπάνω προϋποθέσεις λοιπόν, η προς επίλυση εξίσωση δίνει…</t>
  </si>
  <si>
    <r>
      <t xml:space="preserve">Σε γενικές γραμμές ισχύουν τα αναφερόμενα στον </t>
    </r>
    <r>
      <rPr>
        <sz val="11"/>
        <color indexed="48"/>
        <rFont val="Arial"/>
        <family val="2"/>
        <charset val="161"/>
      </rPr>
      <t>παρακάτω πίνακα.</t>
    </r>
  </si>
  <si>
    <r>
      <t xml:space="preserve">Προφανώς θα είναι… </t>
    </r>
    <r>
      <rPr>
        <b/>
        <sz val="10"/>
        <color indexed="52"/>
        <rFont val="Arial"/>
        <family val="2"/>
        <charset val="161"/>
      </rPr>
      <t>pH=–log10</t>
    </r>
    <r>
      <rPr>
        <b/>
        <vertAlign val="superscript"/>
        <sz val="10"/>
        <color indexed="52"/>
        <rFont val="Arial"/>
        <family val="2"/>
        <charset val="161"/>
      </rPr>
      <t>–3</t>
    </r>
    <r>
      <rPr>
        <b/>
        <sz val="10"/>
        <color indexed="52"/>
        <rFont val="Arial"/>
        <family val="2"/>
        <charset val="161"/>
      </rPr>
      <t>=3.</t>
    </r>
  </si>
  <si>
    <t>Επιπλέον, από την τελευταία σχέση, προκύπτει ότι είναι…</t>
  </si>
  <si>
    <r>
      <t>Kw=10</t>
    </r>
    <r>
      <rPr>
        <b/>
        <vertAlign val="superscript"/>
        <sz val="10"/>
        <color indexed="8"/>
        <rFont val="Arial"/>
        <family val="2"/>
        <charset val="161"/>
      </rPr>
      <t>–14</t>
    </r>
    <r>
      <rPr>
        <sz val="10"/>
        <color indexed="8"/>
        <rFont val="Arial"/>
        <family val="2"/>
        <charset val="161"/>
      </rPr>
      <t xml:space="preserve"> </t>
    </r>
    <r>
      <rPr>
        <sz val="10"/>
        <color indexed="9"/>
        <rFont val="Arial"/>
        <family val="2"/>
        <charset val="161"/>
      </rPr>
      <t>pH+pOH=14</t>
    </r>
  </si>
  <si>
    <t xml:space="preserve">Για να αξιολογήσεις τις δυνάμεις σου, πάνω σε προβλήματα pH και γενικότερα στην ιοντική ισορροπία, κάνε κλικ... </t>
  </si>
  <si>
    <t>εδώ.</t>
  </si>
  <si>
    <t>ρυθμιστικά διαλύματα (ΡΔ)</t>
  </si>
  <si>
    <r>
      <t xml:space="preserve">        C</t>
    </r>
    <r>
      <rPr>
        <vertAlign val="subscript"/>
        <sz val="10"/>
        <color indexed="52"/>
        <rFont val="Arial"/>
        <family val="2"/>
        <charset val="161"/>
      </rPr>
      <t>1</t>
    </r>
    <r>
      <rPr>
        <sz val="10"/>
        <color indexed="52"/>
        <rFont val="Arial"/>
        <family val="2"/>
        <charset val="161"/>
      </rPr>
      <t>M</t>
    </r>
  </si>
  <si>
    <t>Εφαρμόζοντας το νόμο της χημικής ισορροπίας στον ιοντισμό του οξέος ΗΑ, παίρνουμε…</t>
  </si>
  <si>
    <t>…δηλαδή είναι…</t>
  </si>
  <si>
    <r>
      <t xml:space="preserve">Η σχέση αυτή είναι η </t>
    </r>
    <r>
      <rPr>
        <b/>
        <sz val="11"/>
        <color indexed="53"/>
        <rFont val="Arial"/>
        <family val="2"/>
        <charset val="161"/>
      </rPr>
      <t>"εξίσωση Henderson - Hasselbalch"</t>
    </r>
    <r>
      <rPr>
        <sz val="11"/>
        <color indexed="43"/>
        <rFont val="Arial"/>
        <family val="2"/>
        <charset val="161"/>
      </rPr>
      <t xml:space="preserve"> </t>
    </r>
    <r>
      <rPr>
        <b/>
        <sz val="11"/>
        <color indexed="52"/>
        <rFont val="Arial"/>
        <family val="2"/>
        <charset val="161"/>
      </rPr>
      <t>(εξίσωση Η-Η)</t>
    </r>
    <r>
      <rPr>
        <sz val="11"/>
        <color indexed="43"/>
        <rFont val="Arial"/>
        <family val="2"/>
        <charset val="161"/>
      </rPr>
      <t xml:space="preserve"> και παρέχει απευθείας το </t>
    </r>
    <r>
      <rPr>
        <b/>
        <sz val="11"/>
        <color indexed="52"/>
        <rFont val="Arial"/>
        <family val="2"/>
        <charset val="161"/>
      </rPr>
      <t>pH</t>
    </r>
    <r>
      <rPr>
        <sz val="11"/>
        <color indexed="43"/>
        <rFont val="Arial"/>
        <family val="2"/>
        <charset val="161"/>
      </rPr>
      <t xml:space="preserve"> ενός ΡΔ</t>
    </r>
    <r>
      <rPr>
        <sz val="11"/>
        <color indexed="11"/>
        <rFont val="Arial"/>
        <family val="2"/>
        <charset val="161"/>
      </rPr>
      <t>*</t>
    </r>
    <r>
      <rPr>
        <sz val="11"/>
        <color indexed="43"/>
        <rFont val="Arial"/>
        <family val="2"/>
        <charset val="161"/>
      </rPr>
      <t>.</t>
    </r>
  </si>
  <si>
    <t>Από τις καταστρώσεις που γράφηκαν παραπάνω, βλέπουμε ότι είναι…</t>
  </si>
  <si>
    <r>
      <t>[ΗΑ]=(C</t>
    </r>
    <r>
      <rPr>
        <b/>
        <vertAlign val="subscript"/>
        <sz val="11"/>
        <color indexed="52"/>
        <rFont val="Arial"/>
        <family val="2"/>
        <charset val="161"/>
      </rPr>
      <t>1</t>
    </r>
    <r>
      <rPr>
        <b/>
        <sz val="11"/>
        <color indexed="52"/>
        <rFont val="Arial"/>
        <family val="2"/>
        <charset val="161"/>
      </rPr>
      <t>–x)M</t>
    </r>
    <r>
      <rPr>
        <sz val="11"/>
        <color indexed="43"/>
        <rFont val="Arial"/>
        <family val="2"/>
        <charset val="161"/>
      </rPr>
      <t xml:space="preserve">  και  </t>
    </r>
    <r>
      <rPr>
        <b/>
        <sz val="11"/>
        <color indexed="52"/>
        <rFont val="Arial"/>
        <family val="2"/>
        <charset val="161"/>
      </rPr>
      <t>[Α</t>
    </r>
    <r>
      <rPr>
        <b/>
        <vertAlign val="superscript"/>
        <sz val="11"/>
        <color indexed="52"/>
        <rFont val="Arial"/>
        <family val="2"/>
        <charset val="161"/>
      </rPr>
      <t>–</t>
    </r>
    <r>
      <rPr>
        <b/>
        <sz val="11"/>
        <color indexed="52"/>
        <rFont val="Arial"/>
        <family val="2"/>
        <charset val="161"/>
      </rPr>
      <t>]=(C</t>
    </r>
    <r>
      <rPr>
        <b/>
        <vertAlign val="subscript"/>
        <sz val="11"/>
        <color indexed="52"/>
        <rFont val="Arial"/>
        <family val="2"/>
        <charset val="161"/>
      </rPr>
      <t>2</t>
    </r>
    <r>
      <rPr>
        <b/>
        <sz val="11"/>
        <color indexed="52"/>
        <rFont val="Arial"/>
        <family val="2"/>
        <charset val="161"/>
      </rPr>
      <t>+x)M</t>
    </r>
  </si>
  <si>
    <r>
      <t>[ΗΑ]=(C</t>
    </r>
    <r>
      <rPr>
        <b/>
        <vertAlign val="subscript"/>
        <sz val="11"/>
        <color indexed="52"/>
        <rFont val="Arial"/>
        <family val="2"/>
        <charset val="161"/>
      </rPr>
      <t>1</t>
    </r>
    <r>
      <rPr>
        <b/>
        <sz val="11"/>
        <color indexed="52"/>
        <rFont val="Arial"/>
        <family val="2"/>
        <charset val="161"/>
      </rPr>
      <t>–x)M</t>
    </r>
    <r>
      <rPr>
        <b/>
        <sz val="11"/>
        <color indexed="52"/>
        <rFont val="Symbol"/>
        <family val="1"/>
        <charset val="2"/>
      </rPr>
      <t>@</t>
    </r>
    <r>
      <rPr>
        <b/>
        <sz val="11"/>
        <color indexed="52"/>
        <rFont val="Arial"/>
        <family val="2"/>
        <charset val="161"/>
      </rPr>
      <t>C</t>
    </r>
    <r>
      <rPr>
        <b/>
        <vertAlign val="subscript"/>
        <sz val="11"/>
        <color indexed="52"/>
        <rFont val="Arial"/>
        <family val="2"/>
        <charset val="161"/>
      </rPr>
      <t>1</t>
    </r>
    <r>
      <rPr>
        <b/>
        <sz val="11"/>
        <color indexed="52"/>
        <rFont val="Arial"/>
        <family val="2"/>
        <charset val="161"/>
      </rPr>
      <t>M</t>
    </r>
    <r>
      <rPr>
        <b/>
        <sz val="11"/>
        <color indexed="43"/>
        <rFont val="Arial"/>
        <family val="2"/>
        <charset val="161"/>
      </rPr>
      <t xml:space="preserve"> </t>
    </r>
    <r>
      <rPr>
        <sz val="11"/>
        <color indexed="43"/>
        <rFont val="Arial"/>
        <family val="2"/>
        <charset val="161"/>
      </rPr>
      <t xml:space="preserve"> και  </t>
    </r>
    <r>
      <rPr>
        <b/>
        <sz val="11"/>
        <color indexed="52"/>
        <rFont val="Arial"/>
        <family val="2"/>
        <charset val="161"/>
      </rPr>
      <t>[Α</t>
    </r>
    <r>
      <rPr>
        <b/>
        <vertAlign val="superscript"/>
        <sz val="11"/>
        <color indexed="52"/>
        <rFont val="Arial"/>
        <family val="2"/>
        <charset val="161"/>
      </rPr>
      <t>–</t>
    </r>
    <r>
      <rPr>
        <b/>
        <sz val="11"/>
        <color indexed="52"/>
        <rFont val="Arial"/>
        <family val="2"/>
        <charset val="161"/>
      </rPr>
      <t>]=(C</t>
    </r>
    <r>
      <rPr>
        <b/>
        <vertAlign val="subscript"/>
        <sz val="11"/>
        <color indexed="52"/>
        <rFont val="Arial"/>
        <family val="2"/>
        <charset val="161"/>
      </rPr>
      <t>2</t>
    </r>
    <r>
      <rPr>
        <b/>
        <sz val="11"/>
        <color indexed="52"/>
        <rFont val="Arial"/>
        <family val="2"/>
        <charset val="161"/>
      </rPr>
      <t>+x)M</t>
    </r>
    <r>
      <rPr>
        <b/>
        <sz val="11"/>
        <color indexed="52"/>
        <rFont val="Symbol"/>
        <family val="1"/>
        <charset val="2"/>
      </rPr>
      <t>@</t>
    </r>
    <r>
      <rPr>
        <b/>
        <sz val="11"/>
        <color indexed="52"/>
        <rFont val="Arial"/>
        <family val="2"/>
        <charset val="161"/>
      </rPr>
      <t>C</t>
    </r>
    <r>
      <rPr>
        <b/>
        <vertAlign val="subscript"/>
        <sz val="11"/>
        <color indexed="52"/>
        <rFont val="Arial"/>
        <family val="2"/>
        <charset val="161"/>
      </rPr>
      <t>2</t>
    </r>
    <r>
      <rPr>
        <b/>
        <sz val="11"/>
        <color indexed="52"/>
        <rFont val="Arial"/>
        <family val="2"/>
        <charset val="161"/>
      </rPr>
      <t>M</t>
    </r>
  </si>
  <si>
    <t>Τώρα, η εξίσωση Η-Η μπορεί να πάρει τη ακόλουθη απλή μορφή…</t>
  </si>
  <si>
    <r>
      <t xml:space="preserve">Στο υδατικό διάλυμα </t>
    </r>
    <r>
      <rPr>
        <b/>
        <sz val="10"/>
        <color indexed="52"/>
        <rFont val="Arial"/>
        <family val="2"/>
        <charset val="161"/>
      </rPr>
      <t>Δ</t>
    </r>
    <r>
      <rPr>
        <b/>
        <vertAlign val="subscript"/>
        <sz val="10"/>
        <color indexed="52"/>
        <rFont val="Arial"/>
        <family val="2"/>
        <charset val="161"/>
      </rPr>
      <t>1</t>
    </r>
    <r>
      <rPr>
        <b/>
        <sz val="10"/>
        <color indexed="52"/>
        <rFont val="Arial"/>
        <family val="2"/>
        <charset val="161"/>
      </rPr>
      <t>,</t>
    </r>
    <r>
      <rPr>
        <sz val="10"/>
        <color indexed="43"/>
        <rFont val="Arial"/>
        <family val="2"/>
        <charset val="161"/>
      </rPr>
      <t xml:space="preserve"> το οποίο έχει όγκο ίσο με </t>
    </r>
    <r>
      <rPr>
        <b/>
        <sz val="10"/>
        <color indexed="52"/>
        <rFont val="Arial"/>
        <family val="2"/>
        <charset val="161"/>
      </rPr>
      <t>400mL,</t>
    </r>
    <r>
      <rPr>
        <sz val="10"/>
        <color indexed="43"/>
        <rFont val="Arial"/>
        <family val="2"/>
        <charset val="161"/>
      </rPr>
      <t xml:space="preserve"> περιέχεται το ασθενές οξύ </t>
    </r>
    <r>
      <rPr>
        <b/>
        <sz val="10"/>
        <color indexed="52"/>
        <rFont val="Arial"/>
        <family val="2"/>
        <charset val="161"/>
      </rPr>
      <t>ΗΑ,</t>
    </r>
    <r>
      <rPr>
        <sz val="10"/>
        <color indexed="43"/>
        <rFont val="Arial"/>
        <family val="2"/>
        <charset val="161"/>
      </rPr>
      <t xml:space="preserve"> σε συγκέ-ντρωση </t>
    </r>
    <r>
      <rPr>
        <b/>
        <sz val="10"/>
        <color indexed="52"/>
        <rFont val="Arial"/>
        <family val="2"/>
        <charset val="161"/>
      </rPr>
      <t>1Μ.</t>
    </r>
    <r>
      <rPr>
        <sz val="10"/>
        <color indexed="43"/>
        <rFont val="Arial"/>
        <family val="2"/>
        <charset val="161"/>
      </rPr>
      <t xml:space="preserve"> 
Στο διάλυμα αυτό προσθέτουμε </t>
    </r>
    <r>
      <rPr>
        <b/>
        <sz val="10"/>
        <color indexed="52"/>
        <rFont val="Arial"/>
        <family val="2"/>
        <charset val="161"/>
      </rPr>
      <t>8g</t>
    </r>
    <r>
      <rPr>
        <sz val="10"/>
        <color indexed="43"/>
        <rFont val="Arial"/>
        <family val="2"/>
        <charset val="161"/>
      </rPr>
      <t xml:space="preserve"> στερεού </t>
    </r>
    <r>
      <rPr>
        <b/>
        <sz val="10"/>
        <color indexed="52"/>
        <rFont val="Arial"/>
        <family val="2"/>
        <charset val="161"/>
      </rPr>
      <t>NaOH</t>
    </r>
    <r>
      <rPr>
        <sz val="10"/>
        <color indexed="43"/>
        <rFont val="Arial"/>
        <family val="2"/>
        <charset val="161"/>
      </rPr>
      <t xml:space="preserve"> και σχηματίζονται έτσι </t>
    </r>
    <r>
      <rPr>
        <b/>
        <sz val="10"/>
        <color indexed="52"/>
        <rFont val="Arial"/>
        <family val="2"/>
        <charset val="161"/>
      </rPr>
      <t>400mL</t>
    </r>
    <r>
      <rPr>
        <sz val="10"/>
        <color indexed="43"/>
        <rFont val="Arial"/>
        <family val="2"/>
        <charset val="161"/>
      </rPr>
      <t xml:space="preserve"> του διαλύματος </t>
    </r>
    <r>
      <rPr>
        <b/>
        <sz val="10"/>
        <color indexed="52"/>
        <rFont val="Arial"/>
        <family val="2"/>
        <charset val="161"/>
      </rPr>
      <t>Δ</t>
    </r>
    <r>
      <rPr>
        <b/>
        <vertAlign val="subscript"/>
        <sz val="10"/>
        <color indexed="52"/>
        <rFont val="Arial"/>
        <family val="2"/>
        <charset val="161"/>
      </rPr>
      <t>2</t>
    </r>
    <r>
      <rPr>
        <b/>
        <sz val="10"/>
        <color indexed="52"/>
        <rFont val="Arial"/>
        <family val="2"/>
        <charset val="161"/>
      </rPr>
      <t>.</t>
    </r>
  </si>
  <si>
    <r>
      <t>ΗΑ</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1"/>
        <rFont val="Arial"/>
        <family val="2"/>
        <charset val="161"/>
      </rPr>
      <t>Η</t>
    </r>
    <r>
      <rPr>
        <b/>
        <vertAlign val="subscript"/>
        <sz val="11"/>
        <color indexed="41"/>
        <rFont val="Arial"/>
        <family val="2"/>
        <charset val="161"/>
      </rPr>
      <t>2</t>
    </r>
    <r>
      <rPr>
        <b/>
        <sz val="11"/>
        <color indexed="41"/>
        <rFont val="Arial"/>
        <family val="2"/>
        <charset val="161"/>
      </rPr>
      <t>Ο</t>
    </r>
    <r>
      <rPr>
        <b/>
        <sz val="11"/>
        <color indexed="43"/>
        <rFont val="Arial"/>
        <family val="2"/>
        <charset val="161"/>
      </rPr>
      <t xml:space="preserve">  </t>
    </r>
    <r>
      <rPr>
        <b/>
        <sz val="11"/>
        <color indexed="10"/>
        <rFont val="Wingdings 3"/>
        <family val="1"/>
        <charset val="2"/>
      </rPr>
      <t>D</t>
    </r>
    <r>
      <rPr>
        <b/>
        <sz val="11"/>
        <color indexed="43"/>
        <rFont val="Arial"/>
        <family val="2"/>
        <charset val="161"/>
      </rPr>
      <t xml:space="preserve">  </t>
    </r>
    <r>
      <rPr>
        <b/>
        <sz val="11"/>
        <color indexed="41"/>
        <rFont val="Arial"/>
        <family val="2"/>
        <charset val="161"/>
      </rPr>
      <t>Η</t>
    </r>
    <r>
      <rPr>
        <b/>
        <vertAlign val="subscript"/>
        <sz val="11"/>
        <color indexed="41"/>
        <rFont val="Arial"/>
        <family val="2"/>
        <charset val="161"/>
      </rPr>
      <t>3</t>
    </r>
    <r>
      <rPr>
        <b/>
        <sz val="11"/>
        <color indexed="41"/>
        <rFont val="Arial"/>
        <family val="2"/>
        <charset val="161"/>
      </rPr>
      <t>Ο</t>
    </r>
    <r>
      <rPr>
        <b/>
        <vertAlign val="superscript"/>
        <sz val="11"/>
        <color indexed="41"/>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1"/>
        <rFont val="Arial"/>
        <family val="2"/>
        <charset val="161"/>
      </rPr>
      <t>Α</t>
    </r>
    <r>
      <rPr>
        <b/>
        <vertAlign val="superscript"/>
        <sz val="11"/>
        <color indexed="41"/>
        <rFont val="Arial"/>
        <family val="2"/>
        <charset val="161"/>
      </rPr>
      <t>–</t>
    </r>
  </si>
  <si>
    <r>
      <t xml:space="preserve">Στο διάλυμα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διοχετεύσουμε </t>
    </r>
    <r>
      <rPr>
        <b/>
        <sz val="10"/>
        <color indexed="52"/>
        <rFont val="Arial"/>
        <family val="2"/>
        <charset val="161"/>
      </rPr>
      <t>89,6mL</t>
    </r>
    <r>
      <rPr>
        <sz val="10"/>
        <color indexed="43"/>
        <rFont val="Arial"/>
        <family val="2"/>
        <charset val="161"/>
      </rPr>
      <t xml:space="preserve"> αερίου </t>
    </r>
    <r>
      <rPr>
        <b/>
        <sz val="10"/>
        <color indexed="52"/>
        <rFont val="Arial"/>
        <family val="2"/>
        <charset val="161"/>
      </rPr>
      <t>HCl,</t>
    </r>
    <r>
      <rPr>
        <sz val="10"/>
        <color indexed="43"/>
        <rFont val="Arial"/>
        <family val="2"/>
        <charset val="161"/>
      </rPr>
      <t xml:space="preserve"> μετρημένα σε </t>
    </r>
    <r>
      <rPr>
        <b/>
        <sz val="10"/>
        <color indexed="52"/>
        <rFont val="Arial"/>
        <family val="2"/>
        <charset val="161"/>
      </rPr>
      <t>stp</t>
    </r>
    <r>
      <rPr>
        <sz val="10"/>
        <color indexed="43"/>
        <rFont val="Arial"/>
        <family val="2"/>
        <charset val="161"/>
      </rPr>
      <t xml:space="preserve"> και έτσι σχηματίζεται το διάλυμα </t>
    </r>
    <r>
      <rPr>
        <b/>
        <sz val="10"/>
        <color indexed="52"/>
        <rFont val="Arial"/>
        <family val="2"/>
        <charset val="161"/>
      </rPr>
      <t>Δ</t>
    </r>
    <r>
      <rPr>
        <b/>
        <vertAlign val="subscript"/>
        <sz val="10"/>
        <color indexed="52"/>
        <rFont val="Arial"/>
        <family val="2"/>
        <charset val="161"/>
      </rPr>
      <t>4</t>
    </r>
    <r>
      <rPr>
        <sz val="10"/>
        <color indexed="43"/>
        <rFont val="Arial"/>
        <family val="2"/>
        <charset val="161"/>
      </rPr>
      <t xml:space="preserve"> που επίσης έχει όγκο </t>
    </r>
    <r>
      <rPr>
        <b/>
        <sz val="10"/>
        <color indexed="52"/>
        <rFont val="Arial"/>
        <family val="2"/>
        <charset val="161"/>
      </rPr>
      <t>400mL.</t>
    </r>
    <r>
      <rPr>
        <sz val="10"/>
        <color indexed="43"/>
        <rFont val="Arial"/>
        <family val="2"/>
        <charset val="161"/>
      </rPr>
      <t xml:space="preserve"> Να βρεθεί το </t>
    </r>
    <r>
      <rPr>
        <b/>
        <sz val="10"/>
        <color indexed="52"/>
        <rFont val="Arial"/>
        <family val="2"/>
        <charset val="161"/>
      </rPr>
      <t>pH</t>
    </r>
    <r>
      <rPr>
        <sz val="10"/>
        <color indexed="43"/>
        <rFont val="Arial"/>
        <family val="2"/>
        <charset val="161"/>
      </rPr>
      <t xml:space="preserve"> του διαλύματος  </t>
    </r>
    <r>
      <rPr>
        <b/>
        <sz val="10"/>
        <color indexed="52"/>
        <rFont val="Arial"/>
        <family val="2"/>
        <charset val="161"/>
      </rPr>
      <t>Δ</t>
    </r>
    <r>
      <rPr>
        <b/>
        <vertAlign val="subscript"/>
        <sz val="10"/>
        <color indexed="52"/>
        <rFont val="Arial"/>
        <family val="2"/>
        <charset val="161"/>
      </rPr>
      <t>4</t>
    </r>
    <r>
      <rPr>
        <b/>
        <sz val="10"/>
        <color indexed="52"/>
        <rFont val="Arial"/>
        <family val="2"/>
        <charset val="161"/>
      </rPr>
      <t>.</t>
    </r>
    <r>
      <rPr>
        <sz val="10"/>
        <color indexed="43"/>
        <rFont val="Arial"/>
        <family val="2"/>
        <charset val="161"/>
      </rPr>
      <t xml:space="preserve"> </t>
    </r>
  </si>
  <si>
    <r>
      <t xml:space="preserve">Για το ΗΑ να ληφθεί </t>
    </r>
    <r>
      <rPr>
        <b/>
        <sz val="10"/>
        <color indexed="52"/>
        <rFont val="Arial"/>
        <family val="2"/>
        <charset val="161"/>
      </rPr>
      <t>K</t>
    </r>
    <r>
      <rPr>
        <b/>
        <vertAlign val="subscript"/>
        <sz val="10"/>
        <color indexed="52"/>
        <rFont val="Arial"/>
        <family val="2"/>
        <charset val="161"/>
      </rPr>
      <t>a</t>
    </r>
    <r>
      <rPr>
        <b/>
        <sz val="10"/>
        <color indexed="52"/>
        <rFont val="Arial"/>
        <family val="2"/>
        <charset val="161"/>
      </rPr>
      <t>=10</t>
    </r>
    <r>
      <rPr>
        <b/>
        <vertAlign val="superscript"/>
        <sz val="10"/>
        <color indexed="52"/>
        <rFont val="Arial"/>
        <family val="2"/>
        <charset val="161"/>
      </rPr>
      <t>–5</t>
    </r>
    <r>
      <rPr>
        <b/>
        <sz val="10"/>
        <color indexed="52"/>
        <rFont val="Arial"/>
        <family val="2"/>
        <charset val="161"/>
      </rPr>
      <t>.</t>
    </r>
  </si>
  <si>
    <t>Λύση</t>
  </si>
  <si>
    <r>
      <t xml:space="preserve">Υπολογισμός </t>
    </r>
    <r>
      <rPr>
        <b/>
        <sz val="10"/>
        <color indexed="52"/>
        <rFont val="Arial"/>
        <family val="2"/>
        <charset val="161"/>
      </rPr>
      <t>pH</t>
    </r>
    <r>
      <rPr>
        <sz val="10"/>
        <color indexed="43"/>
        <rFont val="Arial"/>
        <family val="2"/>
        <charset val="161"/>
      </rPr>
      <t xml:space="preserve"> στο διάλυμα </t>
    </r>
    <r>
      <rPr>
        <b/>
        <sz val="10"/>
        <color indexed="52"/>
        <rFont val="Arial"/>
        <family val="2"/>
        <charset val="161"/>
      </rPr>
      <t>Δ</t>
    </r>
    <r>
      <rPr>
        <b/>
        <vertAlign val="subscript"/>
        <sz val="10"/>
        <color indexed="52"/>
        <rFont val="Arial"/>
        <family val="2"/>
        <charset val="161"/>
      </rPr>
      <t>1</t>
    </r>
    <r>
      <rPr>
        <b/>
        <sz val="10"/>
        <color indexed="52"/>
        <rFont val="Arial"/>
        <family val="2"/>
        <charset val="161"/>
      </rPr>
      <t>.</t>
    </r>
  </si>
  <si>
    <r>
      <t xml:space="preserve">                    ΗΑ</t>
    </r>
    <r>
      <rPr>
        <b/>
        <sz val="10"/>
        <color indexed="43"/>
        <rFont val="Arial"/>
        <family val="2"/>
        <charset val="161"/>
      </rPr>
      <t xml:space="preserve">  </t>
    </r>
    <r>
      <rPr>
        <b/>
        <sz val="10"/>
        <color indexed="10"/>
        <rFont val="Arial"/>
        <family val="2"/>
        <charset val="161"/>
      </rPr>
      <t>+</t>
    </r>
    <r>
      <rPr>
        <b/>
        <sz val="10"/>
        <color indexed="43"/>
        <rFont val="Arial"/>
        <family val="2"/>
        <charset val="161"/>
      </rPr>
      <t xml:space="preserve">  </t>
    </r>
    <r>
      <rPr>
        <b/>
        <sz val="10"/>
        <color indexed="41"/>
        <rFont val="Arial"/>
        <family val="2"/>
        <charset val="161"/>
      </rPr>
      <t>Η</t>
    </r>
    <r>
      <rPr>
        <b/>
        <vertAlign val="subscript"/>
        <sz val="10"/>
        <color indexed="41"/>
        <rFont val="Arial"/>
        <family val="2"/>
        <charset val="161"/>
      </rPr>
      <t>2</t>
    </r>
    <r>
      <rPr>
        <b/>
        <sz val="10"/>
        <color indexed="41"/>
        <rFont val="Arial"/>
        <family val="2"/>
        <charset val="161"/>
      </rPr>
      <t>Ο</t>
    </r>
    <r>
      <rPr>
        <b/>
        <sz val="10"/>
        <color indexed="43"/>
        <rFont val="Arial"/>
        <family val="2"/>
        <charset val="161"/>
      </rPr>
      <t xml:space="preserve">  </t>
    </r>
    <r>
      <rPr>
        <b/>
        <sz val="10"/>
        <color indexed="10"/>
        <rFont val="Wingdings 3"/>
        <family val="1"/>
        <charset val="2"/>
      </rPr>
      <t>D</t>
    </r>
    <r>
      <rPr>
        <b/>
        <sz val="10"/>
        <color indexed="43"/>
        <rFont val="Arial"/>
        <family val="2"/>
        <charset val="161"/>
      </rPr>
      <t xml:space="preserve">  </t>
    </r>
    <r>
      <rPr>
        <b/>
        <sz val="10"/>
        <color indexed="41"/>
        <rFont val="Arial"/>
        <family val="2"/>
        <charset val="161"/>
      </rPr>
      <t>Η</t>
    </r>
    <r>
      <rPr>
        <b/>
        <vertAlign val="subscript"/>
        <sz val="10"/>
        <color indexed="41"/>
        <rFont val="Arial"/>
        <family val="2"/>
        <charset val="161"/>
      </rPr>
      <t>3</t>
    </r>
    <r>
      <rPr>
        <b/>
        <sz val="10"/>
        <color indexed="41"/>
        <rFont val="Arial"/>
        <family val="2"/>
        <charset val="161"/>
      </rPr>
      <t>Ο</t>
    </r>
    <r>
      <rPr>
        <b/>
        <vertAlign val="superscript"/>
        <sz val="10"/>
        <color indexed="41"/>
        <rFont val="Arial"/>
        <family val="2"/>
        <charset val="161"/>
      </rPr>
      <t>+</t>
    </r>
    <r>
      <rPr>
        <b/>
        <sz val="10"/>
        <color indexed="43"/>
        <rFont val="Arial"/>
        <family val="2"/>
        <charset val="161"/>
      </rPr>
      <t xml:space="preserve">  </t>
    </r>
    <r>
      <rPr>
        <b/>
        <sz val="10"/>
        <color indexed="10"/>
        <rFont val="Arial"/>
        <family val="2"/>
        <charset val="161"/>
      </rPr>
      <t>+</t>
    </r>
    <r>
      <rPr>
        <b/>
        <sz val="10"/>
        <color indexed="43"/>
        <rFont val="Arial"/>
        <family val="2"/>
        <charset val="161"/>
      </rPr>
      <t xml:space="preserve">  </t>
    </r>
    <r>
      <rPr>
        <b/>
        <sz val="10"/>
        <color indexed="41"/>
        <rFont val="Arial"/>
        <family val="2"/>
        <charset val="161"/>
      </rPr>
      <t>Α</t>
    </r>
    <r>
      <rPr>
        <b/>
        <vertAlign val="superscript"/>
        <sz val="10"/>
        <color indexed="41"/>
        <rFont val="Arial"/>
        <family val="2"/>
        <charset val="161"/>
      </rPr>
      <t>–</t>
    </r>
  </si>
  <si>
    <t xml:space="preserve">    1Μ</t>
  </si>
  <si>
    <t xml:space="preserve">    xM</t>
  </si>
  <si>
    <t xml:space="preserve">                             xM       xM</t>
  </si>
  <si>
    <t xml:space="preserve"> (1–x)M                  xM       xM</t>
  </si>
  <si>
    <r>
      <t xml:space="preserve">…άρα στο διάλυμα </t>
    </r>
    <r>
      <rPr>
        <b/>
        <sz val="10"/>
        <color indexed="52"/>
        <rFont val="Arial"/>
        <family val="2"/>
        <charset val="161"/>
      </rPr>
      <t>Δ</t>
    </r>
    <r>
      <rPr>
        <b/>
        <vertAlign val="subscript"/>
        <sz val="10"/>
        <color indexed="52"/>
        <rFont val="Arial"/>
        <family val="2"/>
        <charset val="161"/>
      </rPr>
      <t>1</t>
    </r>
    <r>
      <rPr>
        <sz val="10"/>
        <color indexed="43"/>
        <rFont val="Arial"/>
        <family val="2"/>
        <charset val="161"/>
      </rPr>
      <t xml:space="preserve"> θα είναι </t>
    </r>
    <r>
      <rPr>
        <b/>
        <sz val="10"/>
        <color indexed="52"/>
        <rFont val="Arial"/>
        <family val="2"/>
        <charset val="161"/>
      </rPr>
      <t>pH=–log10</t>
    </r>
    <r>
      <rPr>
        <b/>
        <vertAlign val="superscript"/>
        <sz val="10"/>
        <color indexed="52"/>
        <rFont val="Arial"/>
        <family val="2"/>
        <charset val="161"/>
      </rPr>
      <t>–2,5</t>
    </r>
    <r>
      <rPr>
        <b/>
        <sz val="10"/>
        <color indexed="52"/>
        <rFont val="Arial"/>
        <family val="2"/>
        <charset val="161"/>
      </rPr>
      <t>=2,5.</t>
    </r>
  </si>
  <si>
    <r>
      <t xml:space="preserve">Υπολογισμός </t>
    </r>
    <r>
      <rPr>
        <b/>
        <sz val="10"/>
        <color indexed="52"/>
        <rFont val="Arial"/>
        <family val="2"/>
        <charset val="161"/>
      </rPr>
      <t>pH</t>
    </r>
    <r>
      <rPr>
        <sz val="10"/>
        <color indexed="43"/>
        <rFont val="Arial"/>
        <family val="2"/>
        <charset val="161"/>
      </rPr>
      <t xml:space="preserve"> στο διάλυμα </t>
    </r>
    <r>
      <rPr>
        <b/>
        <sz val="10"/>
        <color indexed="52"/>
        <rFont val="Arial"/>
        <family val="2"/>
        <charset val="161"/>
      </rPr>
      <t>Δ</t>
    </r>
    <r>
      <rPr>
        <b/>
        <vertAlign val="subscript"/>
        <sz val="10"/>
        <color indexed="52"/>
        <rFont val="Arial"/>
        <family val="2"/>
        <charset val="161"/>
      </rPr>
      <t>2</t>
    </r>
    <r>
      <rPr>
        <b/>
        <sz val="10"/>
        <color indexed="52"/>
        <rFont val="Arial"/>
        <family val="2"/>
        <charset val="161"/>
      </rPr>
      <t>.</t>
    </r>
  </si>
  <si>
    <r>
      <t xml:space="preserve">Στο </t>
    </r>
    <r>
      <rPr>
        <b/>
        <sz val="10"/>
        <color indexed="52"/>
        <rFont val="Arial"/>
        <family val="2"/>
        <charset val="161"/>
      </rPr>
      <t>Δ</t>
    </r>
    <r>
      <rPr>
        <b/>
        <vertAlign val="subscript"/>
        <sz val="10"/>
        <color indexed="52"/>
        <rFont val="Arial"/>
        <family val="2"/>
        <charset val="161"/>
      </rPr>
      <t>1</t>
    </r>
    <r>
      <rPr>
        <sz val="10"/>
        <color indexed="43"/>
        <rFont val="Arial"/>
        <family val="2"/>
        <charset val="161"/>
      </rPr>
      <t xml:space="preserve"> περιέχονται… </t>
    </r>
    <r>
      <rPr>
        <b/>
        <sz val="10"/>
        <color indexed="52"/>
        <rFont val="Arial"/>
        <family val="2"/>
        <charset val="161"/>
      </rPr>
      <t>n=C·V=1·0,4=0,4mol HA.</t>
    </r>
  </si>
  <si>
    <r>
      <t xml:space="preserve">Για την προστιθέμενη ποσότητα </t>
    </r>
    <r>
      <rPr>
        <b/>
        <sz val="10"/>
        <color indexed="52"/>
        <rFont val="Arial"/>
        <family val="2"/>
        <charset val="161"/>
      </rPr>
      <t>NaOH</t>
    </r>
    <r>
      <rPr>
        <sz val="10"/>
        <color indexed="43"/>
        <rFont val="Arial"/>
        <family val="2"/>
        <charset val="161"/>
      </rPr>
      <t xml:space="preserve"> είναι… </t>
    </r>
  </si>
  <si>
    <r>
      <t xml:space="preserve">Το </t>
    </r>
    <r>
      <rPr>
        <b/>
        <sz val="10"/>
        <color indexed="52"/>
        <rFont val="Arial"/>
        <family val="2"/>
        <charset val="161"/>
      </rPr>
      <t>ΗΑ</t>
    </r>
    <r>
      <rPr>
        <sz val="10"/>
        <color indexed="43"/>
        <rFont val="Arial"/>
        <family val="2"/>
        <charset val="161"/>
      </rPr>
      <t xml:space="preserve"> αντιδρά με το </t>
    </r>
    <r>
      <rPr>
        <b/>
        <sz val="10"/>
        <color indexed="52"/>
        <rFont val="Arial"/>
        <family val="2"/>
        <charset val="161"/>
      </rPr>
      <t>NaOH</t>
    </r>
    <r>
      <rPr>
        <sz val="10"/>
        <color indexed="43"/>
        <rFont val="Arial"/>
        <family val="2"/>
        <charset val="161"/>
      </rPr>
      <t xml:space="preserve"> όπως φαίνεται παρα-κάτω…</t>
    </r>
  </si>
  <si>
    <t>(mol)</t>
  </si>
  <si>
    <r>
      <t xml:space="preserve">    HA  </t>
    </r>
    <r>
      <rPr>
        <b/>
        <sz val="10"/>
        <color indexed="10"/>
        <rFont val="Arial"/>
        <family val="2"/>
        <charset val="161"/>
      </rPr>
      <t>+</t>
    </r>
    <r>
      <rPr>
        <b/>
        <sz val="10"/>
        <color indexed="41"/>
        <rFont val="Arial"/>
        <family val="2"/>
        <charset val="161"/>
      </rPr>
      <t xml:space="preserve">  NaOH  </t>
    </r>
    <r>
      <rPr>
        <b/>
        <sz val="10"/>
        <color indexed="10"/>
        <rFont val="Symbol"/>
        <family val="1"/>
        <charset val="2"/>
      </rPr>
      <t>®</t>
    </r>
    <r>
      <rPr>
        <b/>
        <sz val="10"/>
        <color indexed="41"/>
        <rFont val="Arial"/>
        <family val="2"/>
        <charset val="161"/>
      </rPr>
      <t xml:space="preserve">  NaA  </t>
    </r>
    <r>
      <rPr>
        <b/>
        <sz val="10"/>
        <color indexed="10"/>
        <rFont val="Arial"/>
        <family val="2"/>
        <charset val="161"/>
      </rPr>
      <t>+</t>
    </r>
    <r>
      <rPr>
        <b/>
        <sz val="10"/>
        <color indexed="41"/>
        <rFont val="Arial"/>
        <family val="2"/>
        <charset val="161"/>
      </rPr>
      <t xml:space="preserve">  H</t>
    </r>
    <r>
      <rPr>
        <b/>
        <vertAlign val="subscript"/>
        <sz val="10"/>
        <color indexed="41"/>
        <rFont val="Arial"/>
        <family val="2"/>
        <charset val="161"/>
      </rPr>
      <t>2</t>
    </r>
    <r>
      <rPr>
        <b/>
        <sz val="10"/>
        <color indexed="41"/>
        <rFont val="Arial"/>
        <family val="2"/>
        <charset val="161"/>
      </rPr>
      <t>O</t>
    </r>
  </si>
  <si>
    <t xml:space="preserve">    0,4         0,2</t>
  </si>
  <si>
    <t>αντιδρ.:</t>
  </si>
  <si>
    <t xml:space="preserve">    0,2         0,2</t>
  </si>
  <si>
    <t xml:space="preserve">                               0,2</t>
  </si>
  <si>
    <r>
      <t xml:space="preserve">δ/μα </t>
    </r>
    <r>
      <rPr>
        <b/>
        <sz val="10"/>
        <color indexed="16"/>
        <rFont val="Arial"/>
        <family val="2"/>
        <charset val="161"/>
      </rPr>
      <t>Δ</t>
    </r>
    <r>
      <rPr>
        <b/>
        <vertAlign val="subscript"/>
        <sz val="10"/>
        <color indexed="16"/>
        <rFont val="Arial"/>
        <family val="2"/>
        <charset val="161"/>
      </rPr>
      <t>2</t>
    </r>
    <r>
      <rPr>
        <b/>
        <sz val="10"/>
        <color indexed="16"/>
        <rFont val="Arial"/>
        <family val="2"/>
        <charset val="161"/>
      </rPr>
      <t>:</t>
    </r>
  </si>
  <si>
    <r>
      <rPr>
        <b/>
        <vertAlign val="subscript"/>
        <sz val="10"/>
        <color indexed="16"/>
        <rFont val="Arial"/>
        <family val="2"/>
        <charset val="161"/>
      </rPr>
      <t xml:space="preserve">     </t>
    </r>
    <r>
      <rPr>
        <b/>
        <sz val="10"/>
        <color indexed="16"/>
        <rFont val="Arial"/>
        <family val="2"/>
        <charset val="161"/>
      </rPr>
      <t>0,2                       0,2</t>
    </r>
  </si>
  <si>
    <r>
      <t xml:space="preserve">               C</t>
    </r>
    <r>
      <rPr>
        <b/>
        <vertAlign val="subscript"/>
        <sz val="10"/>
        <color indexed="52"/>
        <rFont val="Arial"/>
        <family val="2"/>
        <charset val="161"/>
      </rPr>
      <t>1</t>
    </r>
    <r>
      <rPr>
        <b/>
        <sz val="10"/>
        <color indexed="52"/>
        <rFont val="Arial"/>
        <family val="2"/>
        <charset val="161"/>
      </rPr>
      <t>=0,5M               C</t>
    </r>
    <r>
      <rPr>
        <b/>
        <vertAlign val="subscript"/>
        <sz val="10"/>
        <color indexed="52"/>
        <rFont val="Arial"/>
        <family val="2"/>
        <charset val="161"/>
      </rPr>
      <t>2</t>
    </r>
    <r>
      <rPr>
        <b/>
        <sz val="10"/>
        <color indexed="52"/>
        <rFont val="Arial"/>
        <family val="2"/>
        <charset val="161"/>
      </rPr>
      <t>=0,5M</t>
    </r>
  </si>
  <si>
    <r>
      <t>pH=pK</t>
    </r>
    <r>
      <rPr>
        <b/>
        <vertAlign val="subscript"/>
        <sz val="10"/>
        <color indexed="16"/>
        <rFont val="Arial"/>
        <family val="2"/>
        <charset val="161"/>
      </rPr>
      <t>a</t>
    </r>
    <r>
      <rPr>
        <b/>
        <sz val="10"/>
        <color indexed="16"/>
        <rFont val="Arial"/>
        <family val="2"/>
        <charset val="161"/>
      </rPr>
      <t>+log(C</t>
    </r>
    <r>
      <rPr>
        <b/>
        <vertAlign val="subscript"/>
        <sz val="10"/>
        <color indexed="16"/>
        <rFont val="Arial"/>
        <family val="2"/>
        <charset val="161"/>
      </rPr>
      <t>2</t>
    </r>
    <r>
      <rPr>
        <b/>
        <sz val="10"/>
        <color indexed="16"/>
        <rFont val="Arial"/>
        <family val="2"/>
        <charset val="161"/>
      </rPr>
      <t>/C</t>
    </r>
    <r>
      <rPr>
        <b/>
        <vertAlign val="subscript"/>
        <sz val="10"/>
        <color indexed="16"/>
        <rFont val="Arial"/>
        <family val="2"/>
        <charset val="161"/>
      </rPr>
      <t>1</t>
    </r>
    <r>
      <rPr>
        <b/>
        <sz val="10"/>
        <color indexed="16"/>
        <rFont val="Arial"/>
        <family val="2"/>
        <charset val="161"/>
      </rPr>
      <t>)=–log10</t>
    </r>
    <r>
      <rPr>
        <b/>
        <vertAlign val="superscript"/>
        <sz val="10"/>
        <color indexed="16"/>
        <rFont val="Arial"/>
        <family val="2"/>
        <charset val="161"/>
      </rPr>
      <t>–5</t>
    </r>
    <r>
      <rPr>
        <b/>
        <sz val="10"/>
        <color indexed="16"/>
        <rFont val="Arial"/>
        <family val="2"/>
        <charset val="161"/>
      </rPr>
      <t>+log(0,5/0,5)=5</t>
    </r>
  </si>
  <si>
    <r>
      <t xml:space="preserve">Υπολογισμός </t>
    </r>
    <r>
      <rPr>
        <b/>
        <sz val="10"/>
        <color indexed="52"/>
        <rFont val="Arial"/>
        <family val="2"/>
        <charset val="161"/>
      </rPr>
      <t>pH</t>
    </r>
    <r>
      <rPr>
        <sz val="10"/>
        <color indexed="43"/>
        <rFont val="Arial"/>
        <family val="2"/>
        <charset val="161"/>
      </rPr>
      <t xml:space="preserve"> στο διάλυμα </t>
    </r>
    <r>
      <rPr>
        <b/>
        <sz val="10"/>
        <color indexed="52"/>
        <rFont val="Arial"/>
        <family val="2"/>
        <charset val="161"/>
      </rPr>
      <t>Δ</t>
    </r>
    <r>
      <rPr>
        <b/>
        <vertAlign val="subscript"/>
        <sz val="10"/>
        <color indexed="52"/>
        <rFont val="Arial"/>
        <family val="2"/>
        <charset val="161"/>
      </rPr>
      <t>3</t>
    </r>
    <r>
      <rPr>
        <b/>
        <sz val="10"/>
        <color indexed="52"/>
        <rFont val="Arial"/>
        <family val="2"/>
        <charset val="161"/>
      </rPr>
      <t>.</t>
    </r>
  </si>
  <si>
    <r>
      <t xml:space="preserve">Έστω ότι </t>
    </r>
    <r>
      <rPr>
        <b/>
        <sz val="10"/>
        <color indexed="52"/>
        <rFont val="Arial"/>
        <family val="2"/>
        <charset val="161"/>
      </rPr>
      <t>VL</t>
    </r>
    <r>
      <rPr>
        <sz val="10"/>
        <color indexed="43"/>
        <rFont val="Arial"/>
        <family val="2"/>
        <charset val="161"/>
      </rPr>
      <t xml:space="preserve"> του διαλύματος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αραιώθηκαν με </t>
    </r>
    <r>
      <rPr>
        <b/>
        <sz val="10"/>
        <color indexed="52"/>
        <rFont val="Arial"/>
        <family val="2"/>
        <charset val="161"/>
      </rPr>
      <t>2VL</t>
    </r>
    <r>
      <rPr>
        <sz val="10"/>
        <color indexed="43"/>
        <rFont val="Arial"/>
        <family val="2"/>
        <charset val="161"/>
      </rPr>
      <t xml:space="preserve"> νερού, για να προκύψει το διάλυμα </t>
    </r>
    <r>
      <rPr>
        <b/>
        <sz val="10"/>
        <color indexed="52"/>
        <rFont val="Arial"/>
        <family val="2"/>
        <charset val="161"/>
      </rPr>
      <t>Δ</t>
    </r>
    <r>
      <rPr>
        <b/>
        <vertAlign val="subscript"/>
        <sz val="10"/>
        <color indexed="52"/>
        <rFont val="Arial"/>
        <family val="2"/>
        <charset val="161"/>
      </rPr>
      <t>3</t>
    </r>
    <r>
      <rPr>
        <b/>
        <sz val="10"/>
        <color indexed="52"/>
        <rFont val="Arial"/>
        <family val="2"/>
        <charset val="161"/>
      </rPr>
      <t>.</t>
    </r>
    <r>
      <rPr>
        <sz val="10"/>
        <color indexed="43"/>
        <rFont val="Arial"/>
        <family val="2"/>
        <charset val="161"/>
      </rPr>
      <t xml:space="preserve"> Οι συγκε-ντρώσεις του </t>
    </r>
    <r>
      <rPr>
        <b/>
        <sz val="10"/>
        <color indexed="52"/>
        <rFont val="Arial"/>
        <family val="2"/>
        <charset val="161"/>
      </rPr>
      <t>ΗΑ</t>
    </r>
    <r>
      <rPr>
        <sz val="10"/>
        <color indexed="43"/>
        <rFont val="Arial"/>
        <family val="2"/>
        <charset val="161"/>
      </rPr>
      <t xml:space="preserve"> και του </t>
    </r>
    <r>
      <rPr>
        <b/>
        <sz val="10"/>
        <color indexed="52"/>
        <rFont val="Arial"/>
        <family val="2"/>
        <charset val="161"/>
      </rPr>
      <t>NaA</t>
    </r>
    <r>
      <rPr>
        <sz val="10"/>
        <color indexed="43"/>
        <rFont val="Arial"/>
        <family val="2"/>
        <charset val="161"/>
      </rPr>
      <t xml:space="preserve"> στο διάλυμα </t>
    </r>
    <r>
      <rPr>
        <b/>
        <sz val="10"/>
        <color indexed="52"/>
        <rFont val="Arial"/>
        <family val="2"/>
        <charset val="161"/>
      </rPr>
      <t>Δ</t>
    </r>
    <r>
      <rPr>
        <b/>
        <vertAlign val="subscript"/>
        <sz val="10"/>
        <color indexed="52"/>
        <rFont val="Arial"/>
        <family val="2"/>
        <charset val="161"/>
      </rPr>
      <t>3</t>
    </r>
    <r>
      <rPr>
        <sz val="10"/>
        <color indexed="43"/>
        <rFont val="Arial"/>
        <family val="2"/>
        <charset val="161"/>
      </rPr>
      <t xml:space="preserve"> θα είναι…</t>
    </r>
  </si>
  <si>
    <r>
      <t>ΗΑ:</t>
    </r>
    <r>
      <rPr>
        <b/>
        <sz val="10"/>
        <color indexed="52"/>
        <rFont val="Arial"/>
        <family val="2"/>
        <charset val="161"/>
      </rPr>
      <t xml:space="preserve">  C</t>
    </r>
    <r>
      <rPr>
        <b/>
        <vertAlign val="subscript"/>
        <sz val="10"/>
        <color indexed="52"/>
        <rFont val="Arial"/>
        <family val="2"/>
        <charset val="161"/>
      </rPr>
      <t>13</t>
    </r>
    <r>
      <rPr>
        <b/>
        <sz val="10"/>
        <color indexed="52"/>
        <rFont val="Arial"/>
        <family val="2"/>
        <charset val="161"/>
      </rPr>
      <t>=0,5·V/(V+2V)=(0,5/3)M</t>
    </r>
    <r>
      <rPr>
        <b/>
        <sz val="10"/>
        <color indexed="10"/>
        <rFont val="Symbol"/>
        <family val="1"/>
        <charset val="2"/>
      </rPr>
      <t>@</t>
    </r>
    <r>
      <rPr>
        <b/>
        <sz val="10"/>
        <color indexed="52"/>
        <rFont val="Arial"/>
        <family val="2"/>
        <charset val="161"/>
      </rPr>
      <t>0,16M</t>
    </r>
  </si>
  <si>
    <r>
      <t>NaΑ:</t>
    </r>
    <r>
      <rPr>
        <b/>
        <sz val="10"/>
        <color indexed="52"/>
        <rFont val="Arial"/>
        <family val="2"/>
        <charset val="161"/>
      </rPr>
      <t xml:space="preserve">  C</t>
    </r>
    <r>
      <rPr>
        <b/>
        <vertAlign val="subscript"/>
        <sz val="10"/>
        <color indexed="52"/>
        <rFont val="Arial"/>
        <family val="2"/>
        <charset val="161"/>
      </rPr>
      <t>23</t>
    </r>
    <r>
      <rPr>
        <b/>
        <sz val="10"/>
        <color indexed="52"/>
        <rFont val="Arial"/>
        <family val="2"/>
        <charset val="161"/>
      </rPr>
      <t>=0,5·V/(V+2V)=(0,5/3)M</t>
    </r>
    <r>
      <rPr>
        <b/>
        <sz val="10"/>
        <color indexed="10"/>
        <rFont val="Symbol"/>
        <family val="1"/>
        <charset val="2"/>
      </rPr>
      <t>@</t>
    </r>
    <r>
      <rPr>
        <b/>
        <sz val="10"/>
        <color indexed="52"/>
        <rFont val="Arial"/>
        <family val="2"/>
        <charset val="161"/>
      </rPr>
      <t>0,16M</t>
    </r>
  </si>
  <si>
    <r>
      <t xml:space="preserve">Προφανώς και το διάλυμα </t>
    </r>
    <r>
      <rPr>
        <b/>
        <sz val="10"/>
        <color indexed="52"/>
        <rFont val="Arial"/>
        <family val="2"/>
        <charset val="161"/>
      </rPr>
      <t>Δ</t>
    </r>
    <r>
      <rPr>
        <b/>
        <vertAlign val="subscript"/>
        <sz val="10"/>
        <color indexed="52"/>
        <rFont val="Arial"/>
        <family val="2"/>
        <charset val="161"/>
      </rPr>
      <t>3</t>
    </r>
    <r>
      <rPr>
        <sz val="10"/>
        <color indexed="43"/>
        <rFont val="Arial"/>
        <family val="2"/>
        <charset val="161"/>
      </rPr>
      <t xml:space="preserve"> είναι επίσης ΡΔ, αφού σε αυτό περιέχονται το ασθενές οξύ </t>
    </r>
    <r>
      <rPr>
        <b/>
        <sz val="10"/>
        <color indexed="52"/>
        <rFont val="Arial"/>
        <family val="2"/>
        <charset val="161"/>
      </rPr>
      <t>ΗΑ</t>
    </r>
    <r>
      <rPr>
        <sz val="10"/>
        <color indexed="43"/>
        <rFont val="Arial"/>
        <family val="2"/>
        <charset val="161"/>
      </rPr>
      <t xml:space="preserve"> και το άλας του </t>
    </r>
    <r>
      <rPr>
        <b/>
        <sz val="10"/>
        <color indexed="52"/>
        <rFont val="Arial"/>
        <family val="2"/>
        <charset val="161"/>
      </rPr>
      <t>NaA,</t>
    </r>
    <r>
      <rPr>
        <sz val="10"/>
        <color indexed="43"/>
        <rFont val="Arial"/>
        <family val="2"/>
        <charset val="161"/>
      </rPr>
      <t xml:space="preserve"> σε συγκεντρώσεις αρκετά υψηλές, οπότε το </t>
    </r>
    <r>
      <rPr>
        <b/>
        <sz val="10"/>
        <color indexed="52"/>
        <rFont val="Arial"/>
        <family val="2"/>
        <charset val="161"/>
      </rPr>
      <t>pH</t>
    </r>
    <r>
      <rPr>
        <sz val="10"/>
        <color indexed="43"/>
        <rFont val="Arial"/>
        <family val="2"/>
        <charset val="161"/>
      </rPr>
      <t xml:space="preserve"> του διαλύματος μπορεί να υπολογιστεί από την εξίσωση Η-Η.</t>
    </r>
  </si>
  <si>
    <r>
      <t>pH=pK</t>
    </r>
    <r>
      <rPr>
        <b/>
        <vertAlign val="subscript"/>
        <sz val="10"/>
        <color indexed="16"/>
        <rFont val="Arial"/>
        <family val="2"/>
        <charset val="161"/>
      </rPr>
      <t>a</t>
    </r>
    <r>
      <rPr>
        <b/>
        <sz val="10"/>
        <color indexed="16"/>
        <rFont val="Arial"/>
        <family val="2"/>
        <charset val="161"/>
      </rPr>
      <t>+log(C</t>
    </r>
    <r>
      <rPr>
        <b/>
        <vertAlign val="subscript"/>
        <sz val="10"/>
        <color indexed="16"/>
        <rFont val="Arial"/>
        <family val="2"/>
        <charset val="161"/>
      </rPr>
      <t>23</t>
    </r>
    <r>
      <rPr>
        <b/>
        <sz val="10"/>
        <color indexed="16"/>
        <rFont val="Arial"/>
        <family val="2"/>
        <charset val="161"/>
      </rPr>
      <t>/C</t>
    </r>
    <r>
      <rPr>
        <b/>
        <vertAlign val="subscript"/>
        <sz val="10"/>
        <color indexed="16"/>
        <rFont val="Arial"/>
        <family val="2"/>
        <charset val="161"/>
      </rPr>
      <t>13</t>
    </r>
    <r>
      <rPr>
        <b/>
        <sz val="10"/>
        <color indexed="16"/>
        <rFont val="Arial"/>
        <family val="2"/>
        <charset val="161"/>
      </rPr>
      <t>)=–log10</t>
    </r>
    <r>
      <rPr>
        <b/>
        <vertAlign val="superscript"/>
        <sz val="10"/>
        <color indexed="16"/>
        <rFont val="Arial"/>
        <family val="2"/>
        <charset val="161"/>
      </rPr>
      <t>–5</t>
    </r>
    <r>
      <rPr>
        <b/>
        <sz val="10"/>
        <color indexed="16"/>
        <rFont val="Arial"/>
        <family val="2"/>
        <charset val="161"/>
      </rPr>
      <t>+log(0,16/0,16)=5</t>
    </r>
  </si>
  <si>
    <r>
      <t xml:space="preserve">Υπολογισμός </t>
    </r>
    <r>
      <rPr>
        <b/>
        <sz val="10"/>
        <color indexed="52"/>
        <rFont val="Arial"/>
        <family val="2"/>
        <charset val="161"/>
      </rPr>
      <t>pH</t>
    </r>
    <r>
      <rPr>
        <sz val="10"/>
        <color indexed="43"/>
        <rFont val="Arial"/>
        <family val="2"/>
        <charset val="161"/>
      </rPr>
      <t xml:space="preserve"> στο διάλυμα </t>
    </r>
    <r>
      <rPr>
        <b/>
        <sz val="10"/>
        <color indexed="52"/>
        <rFont val="Arial"/>
        <family val="2"/>
        <charset val="161"/>
      </rPr>
      <t>Δ</t>
    </r>
    <r>
      <rPr>
        <b/>
        <vertAlign val="subscript"/>
        <sz val="10"/>
        <color indexed="52"/>
        <rFont val="Arial"/>
        <family val="2"/>
        <charset val="161"/>
      </rPr>
      <t>4</t>
    </r>
    <r>
      <rPr>
        <b/>
        <sz val="10"/>
        <color indexed="52"/>
        <rFont val="Arial"/>
        <family val="2"/>
        <charset val="161"/>
      </rPr>
      <t>.</t>
    </r>
  </si>
  <si>
    <t>Γράφουμε την εξίσωση της αντίδρασης που πραγ-ματοποιείται και την αντίστοιχη κατάστρωση.</t>
  </si>
  <si>
    <t xml:space="preserve">   0,004      0,2                     0,2</t>
  </si>
  <si>
    <t xml:space="preserve">   0,004    0,004</t>
  </si>
  <si>
    <t xml:space="preserve">                                         0,004</t>
  </si>
  <si>
    <r>
      <t xml:space="preserve">δ/μα </t>
    </r>
    <r>
      <rPr>
        <b/>
        <sz val="10"/>
        <color indexed="16"/>
        <rFont val="Arial"/>
        <family val="2"/>
        <charset val="161"/>
      </rPr>
      <t>Δ</t>
    </r>
    <r>
      <rPr>
        <b/>
        <vertAlign val="subscript"/>
        <sz val="10"/>
        <color indexed="16"/>
        <rFont val="Arial"/>
        <family val="2"/>
        <charset val="161"/>
      </rPr>
      <t>4</t>
    </r>
    <r>
      <rPr>
        <b/>
        <sz val="10"/>
        <color indexed="16"/>
        <rFont val="Arial"/>
        <family val="2"/>
        <charset val="161"/>
      </rPr>
      <t>:</t>
    </r>
  </si>
  <si>
    <r>
      <t xml:space="preserve">                        C</t>
    </r>
    <r>
      <rPr>
        <b/>
        <vertAlign val="subscript"/>
        <sz val="10"/>
        <color indexed="52"/>
        <rFont val="Arial"/>
        <family val="2"/>
        <charset val="161"/>
      </rPr>
      <t>24</t>
    </r>
    <r>
      <rPr>
        <b/>
        <sz val="10"/>
        <color indexed="52"/>
        <rFont val="Arial"/>
        <family val="2"/>
        <charset val="161"/>
      </rPr>
      <t>=0,49M             C</t>
    </r>
    <r>
      <rPr>
        <b/>
        <vertAlign val="subscript"/>
        <sz val="10"/>
        <color indexed="52"/>
        <rFont val="Arial"/>
        <family val="2"/>
        <charset val="161"/>
      </rPr>
      <t>14</t>
    </r>
    <r>
      <rPr>
        <b/>
        <sz val="10"/>
        <color indexed="52"/>
        <rFont val="Arial"/>
        <family val="2"/>
        <charset val="161"/>
      </rPr>
      <t>=0,51M</t>
    </r>
  </si>
  <si>
    <r>
      <t>pH=pK</t>
    </r>
    <r>
      <rPr>
        <b/>
        <vertAlign val="subscript"/>
        <sz val="9"/>
        <color indexed="16"/>
        <rFont val="Arial"/>
        <family val="2"/>
        <charset val="161"/>
      </rPr>
      <t>a</t>
    </r>
    <r>
      <rPr>
        <b/>
        <sz val="9"/>
        <color indexed="16"/>
        <rFont val="Arial"/>
        <family val="2"/>
        <charset val="161"/>
      </rPr>
      <t>+log(C</t>
    </r>
    <r>
      <rPr>
        <b/>
        <vertAlign val="subscript"/>
        <sz val="9"/>
        <color indexed="16"/>
        <rFont val="Arial"/>
        <family val="2"/>
        <charset val="161"/>
      </rPr>
      <t>24</t>
    </r>
    <r>
      <rPr>
        <b/>
        <sz val="9"/>
        <color indexed="16"/>
        <rFont val="Arial"/>
        <family val="2"/>
        <charset val="161"/>
      </rPr>
      <t>/C</t>
    </r>
    <r>
      <rPr>
        <b/>
        <vertAlign val="subscript"/>
        <sz val="9"/>
        <color indexed="16"/>
        <rFont val="Arial"/>
        <family val="2"/>
        <charset val="161"/>
      </rPr>
      <t>14</t>
    </r>
    <r>
      <rPr>
        <b/>
        <sz val="9"/>
        <color indexed="16"/>
        <rFont val="Arial"/>
        <family val="2"/>
        <charset val="161"/>
      </rPr>
      <t>)=–log10</t>
    </r>
    <r>
      <rPr>
        <b/>
        <vertAlign val="superscript"/>
        <sz val="9"/>
        <color indexed="16"/>
        <rFont val="Arial"/>
        <family val="2"/>
        <charset val="161"/>
      </rPr>
      <t>–5</t>
    </r>
    <r>
      <rPr>
        <b/>
        <sz val="9"/>
        <color indexed="16"/>
        <rFont val="Arial"/>
        <family val="2"/>
        <charset val="161"/>
      </rPr>
      <t>+log(0,49/0,51)</t>
    </r>
    <r>
      <rPr>
        <b/>
        <sz val="9"/>
        <color indexed="16"/>
        <rFont val="Symbol"/>
        <family val="1"/>
        <charset val="2"/>
      </rPr>
      <t>@</t>
    </r>
    <r>
      <rPr>
        <b/>
        <sz val="9"/>
        <color indexed="50"/>
        <rFont val="Arial"/>
        <family val="2"/>
        <charset val="161"/>
      </rPr>
      <t>4,98</t>
    </r>
  </si>
  <si>
    <r>
      <t xml:space="preserve">Υπολογισμός </t>
    </r>
    <r>
      <rPr>
        <b/>
        <sz val="10"/>
        <color indexed="52"/>
        <rFont val="Arial"/>
        <family val="2"/>
        <charset val="161"/>
      </rPr>
      <t>pH</t>
    </r>
    <r>
      <rPr>
        <sz val="10"/>
        <color indexed="43"/>
        <rFont val="Arial"/>
        <family val="2"/>
        <charset val="161"/>
      </rPr>
      <t xml:space="preserve"> στο διάλυμα </t>
    </r>
    <r>
      <rPr>
        <b/>
        <sz val="10"/>
        <color indexed="52"/>
        <rFont val="Arial"/>
        <family val="2"/>
        <charset val="161"/>
      </rPr>
      <t>Δ</t>
    </r>
    <r>
      <rPr>
        <b/>
        <vertAlign val="subscript"/>
        <sz val="10"/>
        <color indexed="52"/>
        <rFont val="Arial"/>
        <family val="2"/>
        <charset val="161"/>
      </rPr>
      <t>5</t>
    </r>
    <r>
      <rPr>
        <b/>
        <sz val="10"/>
        <color indexed="52"/>
        <rFont val="Arial"/>
        <family val="2"/>
        <charset val="161"/>
      </rPr>
      <t>.</t>
    </r>
  </si>
  <si>
    <t xml:space="preserve">Μετατρέπουμε τη δοθείσα ποσότητα των 0,16g του NaOH σε mol. </t>
  </si>
  <si>
    <r>
      <t xml:space="preserve">Αυτή η ποσότητα του </t>
    </r>
    <r>
      <rPr>
        <b/>
        <sz val="10"/>
        <color indexed="52"/>
        <rFont val="Arial"/>
        <family val="2"/>
        <charset val="161"/>
      </rPr>
      <t>NaOH,</t>
    </r>
    <r>
      <rPr>
        <sz val="10"/>
        <color indexed="43"/>
        <rFont val="Arial"/>
        <family val="2"/>
        <charset val="161"/>
      </rPr>
      <t xml:space="preserve"> θα αντιδράσει μέσα στο διάλυμα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με το </t>
    </r>
    <r>
      <rPr>
        <b/>
        <sz val="10"/>
        <color indexed="52"/>
        <rFont val="Arial"/>
        <family val="2"/>
        <charset val="161"/>
      </rPr>
      <t>όξινο</t>
    </r>
    <r>
      <rPr>
        <sz val="10"/>
        <color indexed="43"/>
        <rFont val="Arial"/>
        <family val="2"/>
        <charset val="161"/>
      </rPr>
      <t xml:space="preserve"> συστατικό, που αυτό περιέχει, δηλαδή με το οξύ </t>
    </r>
    <r>
      <rPr>
        <b/>
        <sz val="10"/>
        <color indexed="52"/>
        <rFont val="Arial"/>
        <family val="2"/>
        <charset val="161"/>
      </rPr>
      <t>ΗA,</t>
    </r>
    <r>
      <rPr>
        <sz val="10"/>
        <color indexed="43"/>
        <rFont val="Arial"/>
        <family val="2"/>
        <charset val="161"/>
      </rPr>
      <t xml:space="preserve"> με αποτέλεσμα να σχηματιστεί το διάλυμα </t>
    </r>
    <r>
      <rPr>
        <b/>
        <sz val="10"/>
        <color indexed="52"/>
        <rFont val="Arial"/>
        <family val="2"/>
        <charset val="161"/>
      </rPr>
      <t>Δ</t>
    </r>
    <r>
      <rPr>
        <b/>
        <vertAlign val="subscript"/>
        <sz val="10"/>
        <color indexed="52"/>
        <rFont val="Arial"/>
        <family val="2"/>
        <charset val="161"/>
      </rPr>
      <t>5</t>
    </r>
    <r>
      <rPr>
        <b/>
        <sz val="10"/>
        <color indexed="52"/>
        <rFont val="Arial"/>
        <family val="2"/>
        <charset val="161"/>
      </rPr>
      <t>.</t>
    </r>
  </si>
  <si>
    <r>
      <t xml:space="preserve">     </t>
    </r>
    <r>
      <rPr>
        <b/>
        <sz val="10"/>
        <color indexed="41"/>
        <rFont val="Arial"/>
        <family val="2"/>
        <charset val="161"/>
      </rPr>
      <t>HA</t>
    </r>
    <r>
      <rPr>
        <b/>
        <sz val="10"/>
        <color indexed="44"/>
        <rFont val="Arial"/>
        <family val="2"/>
        <charset val="161"/>
      </rPr>
      <t xml:space="preserve">  </t>
    </r>
    <r>
      <rPr>
        <b/>
        <sz val="10"/>
        <color indexed="10"/>
        <rFont val="Arial"/>
        <family val="2"/>
        <charset val="161"/>
      </rPr>
      <t>+</t>
    </r>
    <r>
      <rPr>
        <b/>
        <sz val="10"/>
        <color indexed="44"/>
        <rFont val="Arial"/>
        <family val="2"/>
        <charset val="161"/>
      </rPr>
      <t xml:space="preserve">  </t>
    </r>
    <r>
      <rPr>
        <b/>
        <sz val="10"/>
        <color indexed="41"/>
        <rFont val="Arial"/>
        <family val="2"/>
        <charset val="161"/>
      </rPr>
      <t>NaOH</t>
    </r>
    <r>
      <rPr>
        <b/>
        <sz val="10"/>
        <color indexed="44"/>
        <rFont val="Arial"/>
        <family val="2"/>
        <charset val="161"/>
      </rPr>
      <t xml:space="preserve">  </t>
    </r>
    <r>
      <rPr>
        <b/>
        <sz val="10"/>
        <color indexed="10"/>
        <rFont val="Symbol"/>
        <family val="1"/>
        <charset val="2"/>
      </rPr>
      <t>®</t>
    </r>
    <r>
      <rPr>
        <b/>
        <sz val="10"/>
        <color indexed="44"/>
        <rFont val="Arial"/>
        <family val="2"/>
        <charset val="161"/>
      </rPr>
      <t xml:space="preserve">  </t>
    </r>
    <r>
      <rPr>
        <b/>
        <sz val="10"/>
        <color indexed="41"/>
        <rFont val="Arial"/>
        <family val="2"/>
        <charset val="161"/>
      </rPr>
      <t>NaA</t>
    </r>
    <r>
      <rPr>
        <b/>
        <sz val="10"/>
        <color indexed="44"/>
        <rFont val="Arial"/>
        <family val="2"/>
        <charset val="161"/>
      </rPr>
      <t xml:space="preserve">  </t>
    </r>
    <r>
      <rPr>
        <b/>
        <sz val="10"/>
        <color indexed="10"/>
        <rFont val="Arial"/>
        <family val="2"/>
        <charset val="161"/>
      </rPr>
      <t>+</t>
    </r>
    <r>
      <rPr>
        <b/>
        <sz val="10"/>
        <color indexed="44"/>
        <rFont val="Arial"/>
        <family val="2"/>
        <charset val="161"/>
      </rPr>
      <t xml:space="preserve">  </t>
    </r>
    <r>
      <rPr>
        <b/>
        <sz val="10"/>
        <color indexed="41"/>
        <rFont val="Arial"/>
        <family val="2"/>
        <charset val="161"/>
      </rPr>
      <t>H</t>
    </r>
    <r>
      <rPr>
        <b/>
        <vertAlign val="subscript"/>
        <sz val="10"/>
        <color indexed="41"/>
        <rFont val="Arial"/>
        <family val="2"/>
        <charset val="161"/>
      </rPr>
      <t>2</t>
    </r>
    <r>
      <rPr>
        <b/>
        <sz val="10"/>
        <color indexed="41"/>
        <rFont val="Arial"/>
        <family val="2"/>
        <charset val="161"/>
      </rPr>
      <t>O</t>
    </r>
  </si>
  <si>
    <t xml:space="preserve">     0,2       0,004        0,2</t>
  </si>
  <si>
    <r>
      <t xml:space="preserve">   0,004   </t>
    </r>
    <r>
      <rPr>
        <vertAlign val="subscript"/>
        <sz val="10"/>
        <color indexed="52"/>
        <rFont val="Arial"/>
        <family val="2"/>
        <charset val="161"/>
      </rPr>
      <t xml:space="preserve">   </t>
    </r>
    <r>
      <rPr>
        <sz val="10"/>
        <color indexed="52"/>
        <rFont val="Arial"/>
        <family val="2"/>
        <charset val="161"/>
      </rPr>
      <t>0,004</t>
    </r>
  </si>
  <si>
    <r>
      <t xml:space="preserve">                           </t>
    </r>
    <r>
      <rPr>
        <vertAlign val="subscript"/>
        <sz val="10"/>
        <color indexed="52"/>
        <rFont val="Arial"/>
        <family val="2"/>
        <charset val="161"/>
      </rPr>
      <t xml:space="preserve">   </t>
    </r>
    <r>
      <rPr>
        <sz val="10"/>
        <color indexed="52"/>
        <rFont val="Arial"/>
        <family val="2"/>
        <charset val="161"/>
      </rPr>
      <t xml:space="preserve"> 0,004</t>
    </r>
  </si>
  <si>
    <r>
      <t xml:space="preserve">δ/μα </t>
    </r>
    <r>
      <rPr>
        <b/>
        <sz val="10"/>
        <color indexed="16"/>
        <rFont val="Arial"/>
        <family val="2"/>
        <charset val="161"/>
      </rPr>
      <t>Δ</t>
    </r>
    <r>
      <rPr>
        <b/>
        <vertAlign val="subscript"/>
        <sz val="10"/>
        <color indexed="16"/>
        <rFont val="Arial"/>
        <family val="2"/>
        <charset val="161"/>
      </rPr>
      <t>5</t>
    </r>
    <r>
      <rPr>
        <b/>
        <sz val="10"/>
        <color indexed="16"/>
        <rFont val="Arial"/>
        <family val="2"/>
        <charset val="161"/>
      </rPr>
      <t>:</t>
    </r>
  </si>
  <si>
    <t xml:space="preserve">   0,196                   0,204</t>
  </si>
  <si>
    <r>
      <t xml:space="preserve">Είναι φανερό ότι και το διάλυμα </t>
    </r>
    <r>
      <rPr>
        <b/>
        <sz val="10"/>
        <color indexed="52"/>
        <rFont val="Arial"/>
        <family val="2"/>
        <charset val="161"/>
      </rPr>
      <t>Δ</t>
    </r>
    <r>
      <rPr>
        <b/>
        <vertAlign val="subscript"/>
        <sz val="10"/>
        <color indexed="52"/>
        <rFont val="Arial"/>
        <family val="2"/>
        <charset val="161"/>
      </rPr>
      <t>5</t>
    </r>
    <r>
      <rPr>
        <b/>
        <sz val="10"/>
        <color indexed="52"/>
        <rFont val="Arial"/>
        <family val="2"/>
        <charset val="161"/>
      </rPr>
      <t>,</t>
    </r>
    <r>
      <rPr>
        <sz val="10"/>
        <color indexed="43"/>
        <rFont val="Arial"/>
        <family val="2"/>
        <charset val="161"/>
      </rPr>
      <t xml:space="preserve"> είναι ΡΔ, </t>
    </r>
    <r>
      <rPr>
        <sz val="10"/>
        <color indexed="43"/>
        <rFont val="Arial"/>
        <family val="2"/>
        <charset val="161"/>
      </rPr>
      <t xml:space="preserve">οπότε το </t>
    </r>
    <r>
      <rPr>
        <b/>
        <sz val="10"/>
        <color indexed="52"/>
        <rFont val="Arial"/>
        <family val="2"/>
        <charset val="161"/>
      </rPr>
      <t>pH</t>
    </r>
    <r>
      <rPr>
        <sz val="10"/>
        <color indexed="43"/>
        <rFont val="Arial"/>
        <family val="2"/>
        <charset val="161"/>
      </rPr>
      <t xml:space="preserve"> του μπορεί να υπολογιστεί από την εξίσωση Η-Η.</t>
    </r>
  </si>
  <si>
    <r>
      <t>pH=pK</t>
    </r>
    <r>
      <rPr>
        <b/>
        <vertAlign val="subscript"/>
        <sz val="9"/>
        <color indexed="16"/>
        <rFont val="Arial"/>
        <family val="2"/>
        <charset val="161"/>
      </rPr>
      <t>a</t>
    </r>
    <r>
      <rPr>
        <b/>
        <sz val="9"/>
        <color indexed="16"/>
        <rFont val="Arial"/>
        <family val="2"/>
        <charset val="161"/>
      </rPr>
      <t>+log(C</t>
    </r>
    <r>
      <rPr>
        <b/>
        <vertAlign val="subscript"/>
        <sz val="9"/>
        <color indexed="16"/>
        <rFont val="Arial"/>
        <family val="2"/>
        <charset val="161"/>
      </rPr>
      <t>25</t>
    </r>
    <r>
      <rPr>
        <b/>
        <sz val="9"/>
        <color indexed="16"/>
        <rFont val="Arial"/>
        <family val="2"/>
        <charset val="161"/>
      </rPr>
      <t>/C</t>
    </r>
    <r>
      <rPr>
        <b/>
        <vertAlign val="subscript"/>
        <sz val="9"/>
        <color indexed="16"/>
        <rFont val="Arial"/>
        <family val="2"/>
        <charset val="161"/>
      </rPr>
      <t>15</t>
    </r>
    <r>
      <rPr>
        <b/>
        <sz val="9"/>
        <color indexed="16"/>
        <rFont val="Arial"/>
        <family val="2"/>
        <charset val="161"/>
      </rPr>
      <t>)=–log10</t>
    </r>
    <r>
      <rPr>
        <b/>
        <vertAlign val="superscript"/>
        <sz val="9"/>
        <color indexed="16"/>
        <rFont val="Arial"/>
        <family val="2"/>
        <charset val="161"/>
      </rPr>
      <t>–5</t>
    </r>
    <r>
      <rPr>
        <b/>
        <sz val="9"/>
        <color indexed="16"/>
        <rFont val="Arial"/>
        <family val="2"/>
        <charset val="161"/>
      </rPr>
      <t>+log(0,51/0,49)</t>
    </r>
    <r>
      <rPr>
        <b/>
        <sz val="9"/>
        <color indexed="16"/>
        <rFont val="Symbol"/>
        <family val="1"/>
        <charset val="2"/>
      </rPr>
      <t>@</t>
    </r>
    <r>
      <rPr>
        <b/>
        <sz val="9"/>
        <color indexed="50"/>
        <rFont val="Arial"/>
        <family val="2"/>
        <charset val="161"/>
      </rPr>
      <t>5,02</t>
    </r>
  </si>
  <si>
    <r>
      <t>Η αγωγιμότητα</t>
    </r>
    <r>
      <rPr>
        <sz val="11"/>
        <color indexed="11"/>
        <rFont val="Arial"/>
        <family val="2"/>
        <charset val="161"/>
      </rPr>
      <t>*</t>
    </r>
    <r>
      <rPr>
        <sz val="11"/>
        <color indexed="43"/>
        <rFont val="Arial"/>
        <family val="2"/>
        <charset val="161"/>
      </rPr>
      <t xml:space="preserve"> των υδατικών διαλυμάτων και των τηγμάτων των ηλεκτρολυτών, εξηγήθηκε πολύ ικανοποιητικά για τα επιστημονικά δεδομένα της εποχής, από τον </t>
    </r>
    <r>
      <rPr>
        <b/>
        <sz val="11"/>
        <color indexed="53"/>
        <rFont val="Arial"/>
        <family val="2"/>
        <charset val="161"/>
      </rPr>
      <t xml:space="preserve">Svante Arrhenius, </t>
    </r>
    <r>
      <rPr>
        <sz val="11"/>
        <color indexed="43"/>
        <rFont val="Arial"/>
        <family val="2"/>
        <charset val="161"/>
      </rPr>
      <t xml:space="preserve">με τη </t>
    </r>
    <r>
      <rPr>
        <b/>
        <sz val="11"/>
        <color indexed="52"/>
        <rFont val="Arial"/>
        <family val="2"/>
        <charset val="161"/>
      </rPr>
      <t>θεωρία της ηλεκτρολυτικής διάστασης,</t>
    </r>
    <r>
      <rPr>
        <sz val="11"/>
        <color indexed="43"/>
        <rFont val="Arial"/>
        <family val="2"/>
        <charset val="161"/>
      </rPr>
      <t xml:space="preserve"> που διετύπωσε το 1887 και για την οποία τιμήθηκε με το βραβείο Nobel.</t>
    </r>
  </si>
  <si>
    <t>Σύμφωνα λοιπόν με τη θεωρία της ηλεκτρολυτικής διάστασης του Arrhenius…</t>
  </si>
  <si>
    <r>
      <t xml:space="preserve">Όταν ένας ηλεκτρολύτης διαλύεται στο νερό, τα μόριά του, υπό την επίδραση των μορίων του διαλύτη, </t>
    </r>
    <r>
      <rPr>
        <b/>
        <sz val="11"/>
        <color indexed="52"/>
        <rFont val="Arial"/>
        <family val="2"/>
        <charset val="161"/>
      </rPr>
      <t>διίστανται</t>
    </r>
    <r>
      <rPr>
        <sz val="11"/>
        <color indexed="43"/>
        <rFont val="Arial"/>
        <family val="2"/>
        <charset val="161"/>
      </rPr>
      <t xml:space="preserve"> σε </t>
    </r>
    <r>
      <rPr>
        <b/>
        <sz val="11"/>
        <color indexed="52"/>
        <rFont val="Arial"/>
        <family val="2"/>
        <charset val="161"/>
      </rPr>
      <t>κατιόντα</t>
    </r>
    <r>
      <rPr>
        <sz val="11"/>
        <color indexed="43"/>
        <rFont val="Arial"/>
        <family val="2"/>
        <charset val="161"/>
      </rPr>
      <t xml:space="preserve"> (θετικά φορτισμένα ιόντα) και </t>
    </r>
    <r>
      <rPr>
        <b/>
        <sz val="11"/>
        <color indexed="52"/>
        <rFont val="Arial"/>
        <family val="2"/>
        <charset val="161"/>
      </rPr>
      <t>ανιόντα</t>
    </r>
    <r>
      <rPr>
        <sz val="11"/>
        <color indexed="43"/>
        <rFont val="Arial"/>
        <family val="2"/>
        <charset val="161"/>
      </rPr>
      <t xml:space="preserve"> (αρνητικά φορτισμένα ιόντα). </t>
    </r>
  </si>
  <si>
    <t>Το συνολικό ηλεκτρικό φορτίο των κατιόντων είναι ίσο με το συνολικό ηλεκτρικό φορτίο των ανιόντων, με αποτέλεσμα το διάλυμα του ηλεκ-τρολύτη (ή το τήγμα του), να είναι ηλεκτρικά ουδέτερο.</t>
  </si>
  <si>
    <r>
      <t xml:space="preserve">Η διάσταση του ηλεκτρολύτη, που λαμβάνει χώρα με τη διάλυσή του στο νερό, γίνεται ανεξάρτητα από την εφαρμογή εξωτερικού ηλεκτρικού πε-δίου και μπορεί να είναι </t>
    </r>
    <r>
      <rPr>
        <b/>
        <sz val="11"/>
        <color indexed="52"/>
        <rFont val="Arial"/>
        <family val="2"/>
        <charset val="161"/>
      </rPr>
      <t>πλήρης</t>
    </r>
    <r>
      <rPr>
        <sz val="11"/>
        <color indexed="43"/>
        <rFont val="Arial"/>
        <family val="2"/>
        <charset val="161"/>
      </rPr>
      <t xml:space="preserve"> ή </t>
    </r>
    <r>
      <rPr>
        <b/>
        <sz val="11"/>
        <color indexed="52"/>
        <rFont val="Arial"/>
        <family val="2"/>
        <charset val="161"/>
      </rPr>
      <t>μερική.</t>
    </r>
    <r>
      <rPr>
        <sz val="11"/>
        <color indexed="43"/>
        <rFont val="Arial"/>
        <family val="2"/>
        <charset val="161"/>
      </rPr>
      <t xml:space="preserve">
</t>
    </r>
    <r>
      <rPr>
        <b/>
        <sz val="11"/>
        <color indexed="52"/>
        <rFont val="Arial"/>
        <family val="2"/>
        <charset val="161"/>
      </rPr>
      <t>Πλήρης</t>
    </r>
    <r>
      <rPr>
        <sz val="11"/>
        <color indexed="43"/>
        <rFont val="Arial"/>
        <family val="2"/>
        <charset val="161"/>
      </rPr>
      <t xml:space="preserve"> λέμε ότι είναι η διάσταση ενός ηλεκτρολύτη, στην περίπτωση που όλη η ποσότητα από αυτόν, που διαλύεται στο νερό, διίσταται, ενώ </t>
    </r>
    <r>
      <rPr>
        <b/>
        <sz val="11"/>
        <color indexed="52"/>
        <rFont val="Arial"/>
        <family val="2"/>
        <charset val="161"/>
      </rPr>
      <t>μερική</t>
    </r>
    <r>
      <rPr>
        <sz val="11"/>
        <color indexed="43"/>
        <rFont val="Arial"/>
        <family val="2"/>
        <charset val="161"/>
      </rPr>
      <t xml:space="preserve"> είναι η διάσταση του ηλεκτρολύτη, όταν μόνο ένα μέρος του, α-πό αυτό που διαλύθηκε στο νερό, παθαίνει διάσταση.</t>
    </r>
  </si>
  <si>
    <r>
      <t xml:space="preserve">Πρέπει σε αυτό το σημείο να επισημάνουμε κάποια σημεία της θεωρίας του </t>
    </r>
    <r>
      <rPr>
        <b/>
        <sz val="11"/>
        <color indexed="53"/>
        <rFont val="Arial"/>
        <family val="2"/>
        <charset val="161"/>
      </rPr>
      <t>Ar-rhenius,</t>
    </r>
    <r>
      <rPr>
        <sz val="11"/>
        <color indexed="43"/>
        <rFont val="Arial"/>
        <family val="2"/>
        <charset val="161"/>
      </rPr>
      <t xml:space="preserve"> τα οποία τροποποιήθηκαν αργότερα, καθώς αποκαλύφθηκε η εσωτερι-κή δομή των ατόμων (την οποία αγνοούσε ο </t>
    </r>
    <r>
      <rPr>
        <b/>
        <sz val="11"/>
        <color indexed="53"/>
        <rFont val="Arial"/>
        <family val="2"/>
        <charset val="161"/>
      </rPr>
      <t>Arrhenius</t>
    </r>
    <r>
      <rPr>
        <sz val="11"/>
        <color indexed="43"/>
        <rFont val="Arial"/>
        <family val="2"/>
        <charset val="161"/>
      </rPr>
      <t xml:space="preserve">) και στη συνέχεια ξεκίνη-σαν κάποιες προσπάθειες εξήγησης του σχηματισμού των χημικών δεσμών. </t>
    </r>
  </si>
  <si>
    <r>
      <t xml:space="preserve">Βρέθηκε λοιπόν ότι κάποιες χημικές ενώσεις είναι </t>
    </r>
    <r>
      <rPr>
        <b/>
        <sz val="11"/>
        <color indexed="52"/>
        <rFont val="Arial"/>
        <family val="2"/>
        <charset val="161"/>
      </rPr>
      <t>ιοντικές,</t>
    </r>
    <r>
      <rPr>
        <sz val="11"/>
        <color indexed="43"/>
        <rFont val="Arial"/>
        <family val="2"/>
        <charset val="161"/>
      </rPr>
      <t xml:space="preserve"> δηλαδή τα δομικά σωμάτιά τους είναι </t>
    </r>
    <r>
      <rPr>
        <b/>
        <sz val="11"/>
        <color indexed="52"/>
        <rFont val="Arial"/>
        <family val="2"/>
        <charset val="161"/>
      </rPr>
      <t>ιόντα</t>
    </r>
    <r>
      <rPr>
        <sz val="11"/>
        <color indexed="43"/>
        <rFont val="Arial"/>
        <family val="2"/>
        <charset val="161"/>
      </rPr>
      <t xml:space="preserve"> και κάποιες άλλες είναι </t>
    </r>
    <r>
      <rPr>
        <b/>
        <sz val="11"/>
        <color indexed="52"/>
        <rFont val="Arial"/>
        <family val="2"/>
        <charset val="161"/>
      </rPr>
      <t>μοριακές,</t>
    </r>
    <r>
      <rPr>
        <sz val="11"/>
        <color indexed="43"/>
        <rFont val="Arial"/>
        <family val="2"/>
        <charset val="161"/>
      </rPr>
      <t xml:space="preserve"> δηλαδή τα δομικά σωμάτιά τους είναι </t>
    </r>
    <r>
      <rPr>
        <b/>
        <sz val="11"/>
        <color indexed="52"/>
        <rFont val="Arial"/>
        <family val="2"/>
        <charset val="161"/>
      </rPr>
      <t>μόρια.</t>
    </r>
    <r>
      <rPr>
        <sz val="11"/>
        <color indexed="43"/>
        <rFont val="Arial"/>
        <family val="2"/>
        <charset val="161"/>
      </rPr>
      <t xml:space="preserve"> Αυτό ισχύει και για τους ηλεκτρολύτες.</t>
    </r>
  </si>
  <si>
    <r>
      <t xml:space="preserve">Ο </t>
    </r>
    <r>
      <rPr>
        <b/>
        <sz val="11"/>
        <color indexed="53"/>
        <rFont val="Arial"/>
        <family val="2"/>
        <charset val="161"/>
      </rPr>
      <t>Arrhenius</t>
    </r>
    <r>
      <rPr>
        <sz val="11"/>
        <color indexed="43"/>
        <rFont val="Arial"/>
        <family val="2"/>
        <charset val="161"/>
      </rPr>
      <t xml:space="preserve"> θεωρούσε ότι τα ιόντα που υπάρχουν στο διάλυμα ενός ηλεκτρολύ-τη, σχηματίζονται μετά τη διάλυση αυτού στο νερό. Στην περίπτωση όμως των ιο-ντικών ηλεκτρολυτών, τα ιόντα στα υδατικά διαλύματά τους προϋπήρχαν στο κρυσταλλικό πλέγμα του ηλεκτρολύτη, πριν αυτός διαλυθεί στο νερό.</t>
    </r>
  </si>
  <si>
    <r>
      <t xml:space="preserve">Αντίθετα, στην περίπτωση των ηλεκτρολυτών που είναι μοριακές ενώσεις, τα ιό-ντα που βρίσκουμε στα υδατικά διαλύματά τους, σχηματίζονται μετά τη διάλυσή των ηλεκτρολυτών στο νερό, εξαιτίας κάποιας αλληλεπίδρασης ανάμεσα στα μό-ρια του νερού, με αυτά του ηλεκτρολύτη.
Γι' αυτό το λόγο, στην περίπτωση ενός μοριακού ηλεκτρολύτη, μιλάμε για </t>
    </r>
    <r>
      <rPr>
        <b/>
        <sz val="11"/>
        <color indexed="52"/>
        <rFont val="Arial"/>
        <family val="2"/>
        <charset val="161"/>
      </rPr>
      <t>ιοντι-σμό</t>
    </r>
    <r>
      <rPr>
        <sz val="11"/>
        <color indexed="43"/>
        <rFont val="Arial"/>
        <family val="2"/>
        <charset val="161"/>
      </rPr>
      <t xml:space="preserve"> των μορίων του, μετά τη διάλυσή του στο νερό, υπονοώντας με τον όρο αυ-τό, μια διαδικασία παραγωγής ιόντων, που δεν υπήρχαν από πριν, ενώ στην περίπτωση ενός ιοντικού ηλεκτρολύτη, συνεχίζουμε να χρησιμοποιούμε τον όρο </t>
    </r>
    <r>
      <rPr>
        <b/>
        <sz val="11"/>
        <color indexed="52"/>
        <rFont val="Arial"/>
        <family val="2"/>
        <charset val="161"/>
      </rPr>
      <t>διάσταση.</t>
    </r>
    <r>
      <rPr>
        <sz val="11"/>
        <color indexed="43"/>
        <rFont val="Arial"/>
        <family val="2"/>
        <charset val="161"/>
      </rPr>
      <t xml:space="preserve"> </t>
    </r>
  </si>
  <si>
    <r>
      <t xml:space="preserve">Η διαδικασία διάστασης ενός ιοντικού ηλεκτρολύτη, για παράδειγμα του </t>
    </r>
    <r>
      <rPr>
        <b/>
        <sz val="11"/>
        <color indexed="52"/>
        <rFont val="Arial"/>
        <family val="2"/>
        <charset val="161"/>
      </rPr>
      <t>χλωρι-ούχου νατρίου (NaCl),</t>
    </r>
    <r>
      <rPr>
        <sz val="11"/>
        <color indexed="43"/>
        <rFont val="Arial"/>
        <family val="2"/>
        <charset val="161"/>
      </rPr>
      <t xml:space="preserve"> φαίνεται στη </t>
    </r>
    <r>
      <rPr>
        <sz val="11"/>
        <color indexed="48"/>
        <rFont val="Arial"/>
        <family val="2"/>
        <charset val="161"/>
      </rPr>
      <t>διπλανή εικόνα.</t>
    </r>
    <r>
      <rPr>
        <sz val="11"/>
        <color indexed="43"/>
        <rFont val="Arial"/>
        <family val="2"/>
        <charset val="161"/>
      </rPr>
      <t xml:space="preserve"> Το </t>
    </r>
    <r>
      <rPr>
        <b/>
        <sz val="11"/>
        <color indexed="52"/>
        <rFont val="Arial"/>
        <family val="2"/>
        <charset val="161"/>
      </rPr>
      <t>NaCl</t>
    </r>
    <r>
      <rPr>
        <sz val="11"/>
        <color indexed="43"/>
        <rFont val="Arial"/>
        <family val="2"/>
        <charset val="161"/>
      </rPr>
      <t xml:space="preserve"> αποτελείται από ιόντα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και </t>
    </r>
    <r>
      <rPr>
        <b/>
        <sz val="11"/>
        <color indexed="52"/>
        <rFont val="Arial"/>
        <family val="2"/>
        <charset val="161"/>
      </rPr>
      <t>Cl</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Όταν λοιπόν ένας κρύσταλλος </t>
    </r>
    <r>
      <rPr>
        <b/>
        <sz val="11"/>
        <color indexed="52"/>
        <rFont val="Arial"/>
        <family val="2"/>
        <charset val="161"/>
      </rPr>
      <t>NaCl</t>
    </r>
    <r>
      <rPr>
        <sz val="11"/>
        <color indexed="43"/>
        <rFont val="Arial"/>
        <family val="2"/>
        <charset val="161"/>
      </rPr>
      <t xml:space="preserve"> βρεθεί στο νερό, τότε τα μόρια του νερού προσανατολίζονται κατάλληλα γύρω από τα επιφανειακά ιόντα του κρυστάλλου, ασκώντας έλξεις σε αυτά. Αυτό συμβαίνει εξαιτίας του ότι, το μόριο του νερού είναι ένα ισχυρά πολωμένο μόριο</t>
    </r>
    <r>
      <rPr>
        <sz val="11"/>
        <color indexed="43"/>
        <rFont val="Arial"/>
        <family val="2"/>
        <charset val="161"/>
      </rPr>
      <t xml:space="preserve">, δηλαδή από την μία πλευρά του εμφανίζεται κάποιο κλάσμα θετικού ηλεκτρικού φορτίου και από την αντίθετη πλευρά του, ένα ίσο κλάσμα αρνητικού ηλεκτρικού φορτίου.  </t>
    </r>
  </si>
  <si>
    <t>Στα κατιόντα, τα μόρια του νερού πλησιάζουν έχοντας στραμμένη προς αυτά την πλευρά τους που εμφανίζει αρνητικό ηλεκτρικό φορτίο, ενώ το αντίθετο συμβαίνει όταν πλησιάζουν τα ανιόντα. Αυτή η επιλεκτική προσέγγιση των μορίων του νερού στα ιόντα του ηλεκτρολύτη έχει ως αποτέλεσμα να ασκούνται σ' αυτά τόσο μεγά-λες έλξεις, ώστε να αποσπώνται από το κρυσταλλικό πλέγμα και "τυλιγμένα" σε ένα νέφος μορίων του νερού, να απάγονται προς "αγνωστη κατεύθυνση".</t>
  </si>
  <si>
    <t xml:space="preserve">Όπως είναι φυσικό, σε λίγη ώρα, αυτή η δράση του νερού, επιφέρει την αποδό-μηση του κρυσταλλικού πλέγματος, ή αλλιώς τη διάλυση του ιοντικού ηλεκτρολύτη. Στο διάλυμα που προκύπτει, τα περιεχόμενα ιόντα κινούνται άτακτα προς όλες τις κατευθύνσεις. Σ' αυτή την κίνηση που κάνουν παρα-σύρουν και έναν αριθμό μο-ρίων του διαλύττη, από τα οποία περιβάλλονται.  </t>
  </si>
  <si>
    <r>
      <t xml:space="preserve">Το φαινόμενο αυτό, δηλαδή το να περιβάλλονται τα δομικά σωμάτια της διαλυμέ-νης ουσίας από τα μόρια του διαλύτη, ονομάζεται γενικά </t>
    </r>
    <r>
      <rPr>
        <b/>
        <sz val="11"/>
        <color indexed="52"/>
        <rFont val="Arial"/>
        <family val="2"/>
        <charset val="161"/>
      </rPr>
      <t xml:space="preserve">επιδιαλύτωση.
</t>
    </r>
    <r>
      <rPr>
        <sz val="11"/>
        <color indexed="43"/>
        <rFont val="Arial"/>
        <family val="2"/>
        <charset val="161"/>
      </rPr>
      <t xml:space="preserve"> Στη συνηθέστερη περίπτωση, που διαλύτης είναι το νερό, είναι λογικό το φαινό-μενο αυτό να ονομάζεται,  </t>
    </r>
    <r>
      <rPr>
        <b/>
        <sz val="11"/>
        <color indexed="52"/>
        <rFont val="Arial"/>
        <family val="2"/>
        <charset val="161"/>
      </rPr>
      <t>εφυδάτωση.</t>
    </r>
  </si>
  <si>
    <r>
      <t xml:space="preserve">Ας δούμε τώρα τι γίνεται στην περίπτωση του ιοντισμού ενός μοριακού ηλεκτρο-λύτη, που συμβαίνει όταν διαλυθεί αυτός στο νερό. Ως παράδειγμα τέτοιου ηλεκ-τρολύτη ας πάρουμε το </t>
    </r>
    <r>
      <rPr>
        <b/>
        <sz val="11"/>
        <color indexed="52"/>
        <rFont val="Arial"/>
        <family val="2"/>
        <charset val="161"/>
      </rPr>
      <t>υδροχλώριο (HCl)</t>
    </r>
    <r>
      <rPr>
        <sz val="11"/>
        <color indexed="43"/>
        <rFont val="Arial"/>
        <family val="2"/>
        <charset val="161"/>
      </rPr>
      <t>,</t>
    </r>
  </si>
  <si>
    <r>
      <t xml:space="preserve">Το μόριο του υδροχλωρίου, όπως φαίνεται και στη </t>
    </r>
    <r>
      <rPr>
        <sz val="11"/>
        <color indexed="48"/>
        <rFont val="Arial"/>
        <family val="2"/>
        <charset val="161"/>
      </rPr>
      <t xml:space="preserve">διπλανή εικόνα, </t>
    </r>
    <r>
      <rPr>
        <sz val="11"/>
        <color indexed="43"/>
        <rFont val="Arial"/>
        <family val="2"/>
        <charset val="161"/>
      </rPr>
      <t>είναι πολω-μένο, επειδή το άτομο του χλωρίου είναι ηλεκτραρνητικότερο του ατόμου του υ-δρογόνου και έλκει ισχυρότερα προς το μέρος του το κοινό ζευγάρι ηλεκτρονίων. Το αποτέλεσμα είναι, στο μόριο του υδροχλωρίου, από τη μεριά του ατόμου του υδρογόνου να εμφανίζεται κέντρο θετικού ηλεκτρικού φορτίου και από την πλευ-ρά του ατόμου του χλωρίου, κέντρο αρνητικού ηλεκτρικού φορτίου.</t>
    </r>
  </si>
  <si>
    <r>
      <t xml:space="preserve">Τα πολωμένα μόρια του υδροχλωρίου όταν διαλυθούν στο νερό, έλκουν προς το μέρος τους τα μόρια του διαλύτη. Στη </t>
    </r>
    <r>
      <rPr>
        <sz val="11"/>
        <color indexed="48"/>
        <rFont val="Arial"/>
        <family val="2"/>
        <charset val="161"/>
      </rPr>
      <t>διπλανή εικόνα,</t>
    </r>
    <r>
      <rPr>
        <sz val="11"/>
        <color indexed="43"/>
        <rFont val="Arial"/>
        <family val="2"/>
        <charset val="161"/>
      </rPr>
      <t xml:space="preserve"> φαίνεται ότι από τη μεριά του ατόμου του χλωρίου, το οποίο όπως αναφέρθηκε παραπάνω εμφανίζει κέ-ντρο αρνητικού ηλεκτρικού φορτίου, τα μόρια του νερού, που επίσης είναι πολω-μένα, πλησιάζουν έχοντας στραμμένη προς το άτομο του χλωρίου την πλευρά τους που έχει θετικό ηλεκτρικό φορτίο, ενώ το αντίθετο συμβαίνει με τα μόρια του νερού που πλησιάζουν το μόριο του υδροχλωρίου από τη μεριά του ατόμου του υδρογόνου.</t>
    </r>
  </si>
  <si>
    <t>Οι ελκτικές δυνάμεις που ασκούνται από τα μόρια του νερού στο άτομο του χλω-ρίου από τη μια μεριά, σε συνδυασμό με τις ελκτικές δυνάμεις που ασκούνται από τα μόρια του νερού στο άτομο του υδρογόνου, από την άλλη πλευρά του μορίου του υδροχλωρίου, έχουν ως αποτέλεσμα την απομά-κρυνση του ατόμου του υ-δρογόνου από το άτομο του χλωρίου. Όμως κατά την απομάκρυνση αυτή, το κοινό ζευγάρι ηλεκτρονίων που προκαλούσε την συνένωση των δύο ατόμων στο μόριο του υδροχλωρίου, παραμένει ολόκλη-ρο στην κατοχή του ατόμου του χλω-ρίου, δηλαδή περνάει εξολοκλήρου στην κατοχή του ηλεκτραρνητικότερου από τα δύο άτομα.</t>
  </si>
  <si>
    <r>
      <t xml:space="preserve">Καταλαβαίνουμε φυσικά, ότι το άτομο του χλωρίου, έχοντας πλέον στην πλήρη κατοχή του ολόκληρο το κοινό ζευγάρι ηλεκτρονίων, μέσω του οποίου συνδεόταν με το άτομο του υδρογόνου στο μόριο του υδροχλωρίου, θα εμφανίζεται ηλεκτρι-κά φορτισμένο με ένα στοιχειώδες αρνητικό ηλεκτρικό φορ-τίο, δηλαδή θα έχει μεταμορφωθεί σε </t>
    </r>
    <r>
      <rPr>
        <b/>
        <sz val="11"/>
        <color indexed="52"/>
        <rFont val="Arial"/>
        <family val="2"/>
        <charset val="161"/>
      </rPr>
      <t>ανιόν χλωρίου (Cl</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ενώ αντίστοιχα το άτομο του υδρογόνου θα έχει μεταμορφωθεί σε </t>
    </r>
    <r>
      <rPr>
        <b/>
        <sz val="11"/>
        <color indexed="52"/>
        <rFont val="Arial"/>
        <family val="2"/>
        <charset val="161"/>
      </rPr>
      <t>κατιόν υδρογόνου (H</t>
    </r>
    <r>
      <rPr>
        <b/>
        <vertAlign val="superscript"/>
        <sz val="11"/>
        <color indexed="52"/>
        <rFont val="Arial"/>
        <family val="2"/>
        <charset val="161"/>
      </rPr>
      <t>+</t>
    </r>
    <r>
      <rPr>
        <b/>
        <sz val="11"/>
        <color indexed="52"/>
        <rFont val="Arial"/>
        <family val="2"/>
        <charset val="161"/>
      </rPr>
      <t xml:space="preserve">). </t>
    </r>
  </si>
  <si>
    <t>Στη συνέχεια ας δούμε τι γίνεται όταν μέσα στο διάλυμα ή το τήγμα ενός ηλεκτρο-λύτη εφαρμόσουμε ένα ηλεκτρικό πεδίο. Αυτό είναι κάτι που επιτυγχάνεται όταν στο διάλυμα ή το τήγμα του ηλεκτρολύτη βυθίσουμε  δύο ηλεκτρόδια, συνδεμένα με τους πόλους μιας ηλεκτρικής πηγής (μπαταρίας).</t>
  </si>
  <si>
    <r>
      <t xml:space="preserve">Ως ένα όσο γίνεται απλούστερο παράδειγμα, σχετικά με τα παραπάνω, ας θεω-ρήσουμε ότι έχουμε σε ένα δοχείο, τήγμα ενός ιοντικού ηλεκτρολύτη, του </t>
    </r>
    <r>
      <rPr>
        <b/>
        <sz val="11"/>
        <color indexed="52"/>
        <rFont val="Arial"/>
        <family val="2"/>
        <charset val="161"/>
      </rPr>
      <t>χλω-ριούχου νατρίου (NaCl).</t>
    </r>
    <r>
      <rPr>
        <sz val="11"/>
        <color indexed="43"/>
        <rFont val="Arial"/>
        <family val="2"/>
        <charset val="161"/>
      </rPr>
      <t xml:space="preserve"> Στο τήγμα του </t>
    </r>
    <r>
      <rPr>
        <b/>
        <sz val="11"/>
        <color indexed="52"/>
        <rFont val="Arial"/>
        <family val="2"/>
        <charset val="161"/>
      </rPr>
      <t>NaCl,</t>
    </r>
    <r>
      <rPr>
        <sz val="11"/>
        <color indexed="43"/>
        <rFont val="Arial"/>
        <family val="2"/>
        <charset val="161"/>
      </rPr>
      <t xml:space="preserve"> όπου τα κατιόντα νατρίου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και τα ανιόντα χλωρίου </t>
    </r>
    <r>
      <rPr>
        <b/>
        <sz val="11"/>
        <color indexed="52"/>
        <rFont val="Arial"/>
        <family val="2"/>
        <charset val="161"/>
      </rPr>
      <t>Cl</t>
    </r>
    <r>
      <rPr>
        <b/>
        <vertAlign val="superscript"/>
        <sz val="11"/>
        <color indexed="52"/>
        <rFont val="Arial"/>
        <family val="2"/>
        <charset val="161"/>
      </rPr>
      <t>–</t>
    </r>
    <r>
      <rPr>
        <sz val="11"/>
        <color indexed="43"/>
        <rFont val="Arial"/>
        <family val="2"/>
        <charset val="161"/>
      </rPr>
      <t xml:space="preserve"> κινούνται άτακτα προς όλες τις κατευθύνσεις, βυθίζουμε δυο ηλεκτρόδια από γραφίτη, συνδεμένα με τους πόλους μιας ηλεκτρικής πηγής, όπως φαίνεται στη </t>
    </r>
    <r>
      <rPr>
        <sz val="11"/>
        <color indexed="48"/>
        <rFont val="Arial"/>
        <family val="2"/>
        <charset val="161"/>
      </rPr>
      <t>διπλανή εικόνα.</t>
    </r>
    <r>
      <rPr>
        <sz val="11"/>
        <color indexed="43"/>
        <rFont val="Arial"/>
        <family val="2"/>
        <charset val="161"/>
      </rPr>
      <t xml:space="preserve"> Από αυτά εκείνο που συνδέεται με το θετικό πόλο της πηγής ονομάζεται </t>
    </r>
    <r>
      <rPr>
        <b/>
        <sz val="11"/>
        <color indexed="52"/>
        <rFont val="Arial"/>
        <family val="2"/>
        <charset val="161"/>
      </rPr>
      <t>άνοδος,</t>
    </r>
    <r>
      <rPr>
        <sz val="11"/>
        <color indexed="43"/>
        <rFont val="Arial"/>
        <family val="2"/>
        <charset val="161"/>
      </rPr>
      <t xml:space="preserve"> ενώ εκείνο που συνδέεται με τον αρνητικό πόλο της πηγής ονομάζεται </t>
    </r>
    <r>
      <rPr>
        <b/>
        <sz val="11"/>
        <color indexed="52"/>
        <rFont val="Arial"/>
        <family val="2"/>
        <charset val="161"/>
      </rPr>
      <t>κάθοδος.</t>
    </r>
    <r>
      <rPr>
        <sz val="11"/>
        <color indexed="43"/>
        <rFont val="Arial"/>
        <family val="2"/>
        <charset val="161"/>
      </rPr>
      <t xml:space="preserve">   </t>
    </r>
  </si>
  <si>
    <r>
      <t xml:space="preserve">Όταν κλείσουμε το διακόπτη </t>
    </r>
    <r>
      <rPr>
        <b/>
        <sz val="11"/>
        <color indexed="52"/>
        <rFont val="Arial"/>
        <family val="2"/>
        <charset val="161"/>
      </rPr>
      <t>"δ",</t>
    </r>
    <r>
      <rPr>
        <sz val="11"/>
        <color indexed="43"/>
        <rFont val="Arial"/>
        <family val="2"/>
        <charset val="161"/>
      </rPr>
      <t xml:space="preserve"> η ηλεκτρική πηγή προκαλεί τη μετατόπιση κά-ποιων από τα ελεύθερα ηλεκτρόνια που υπάρχουν στην άνοδο, στο ηλεκτρόδιο της καθόδου. Το αποτέλεσμα είναι, η άνοδος να εμφανίσει θετικό ηλεκτρικό φορ-τίο και η κάθοδος αρνητικό.</t>
    </r>
  </si>
  <si>
    <r>
      <t xml:space="preserve">Είναι φανερό ότι το ηλεκτρικό πεδίο που σχηματίζεται από τα δύο αντίθετα φορτι-σμένα ηλεκτρόδια μέσα στο τήγμα του </t>
    </r>
    <r>
      <rPr>
        <b/>
        <sz val="11"/>
        <color indexed="52"/>
        <rFont val="Arial"/>
        <family val="2"/>
        <charset val="161"/>
      </rPr>
      <t>NaCl,</t>
    </r>
    <r>
      <rPr>
        <sz val="11"/>
        <color indexed="43"/>
        <rFont val="Arial"/>
        <family val="2"/>
        <charset val="161"/>
      </rPr>
      <t xml:space="preserve"> θα αναγκάσει τα ιόντα του τήγματος να κινηθούν τα μεν </t>
    </r>
    <r>
      <rPr>
        <b/>
        <sz val="11"/>
        <color indexed="52"/>
        <rFont val="Arial"/>
        <family val="2"/>
        <charset val="161"/>
      </rPr>
      <t>θετικά</t>
    </r>
    <r>
      <rPr>
        <sz val="11"/>
        <color indexed="43"/>
        <rFont val="Arial"/>
        <family val="2"/>
        <charset val="161"/>
      </rPr>
      <t xml:space="preserve"> προς την </t>
    </r>
    <r>
      <rPr>
        <b/>
        <sz val="11"/>
        <color indexed="52"/>
        <rFont val="Arial"/>
        <family val="2"/>
        <charset val="161"/>
      </rPr>
      <t>κάθοδο</t>
    </r>
    <r>
      <rPr>
        <sz val="11"/>
        <color indexed="43"/>
        <rFont val="Arial"/>
        <family val="2"/>
        <charset val="161"/>
      </rPr>
      <t xml:space="preserve"> (γι' αυτό εξάλλου ονομάζονται </t>
    </r>
    <r>
      <rPr>
        <b/>
        <sz val="11"/>
        <color indexed="52"/>
        <rFont val="Arial"/>
        <family val="2"/>
        <charset val="161"/>
      </rPr>
      <t>κατιό-ντα</t>
    </r>
    <r>
      <rPr>
        <sz val="11"/>
        <color indexed="43"/>
        <rFont val="Arial"/>
        <family val="2"/>
        <charset val="161"/>
      </rPr>
      <t xml:space="preserve">) τα δε </t>
    </r>
    <r>
      <rPr>
        <b/>
        <sz val="11"/>
        <color indexed="52"/>
        <rFont val="Arial"/>
        <family val="2"/>
        <charset val="161"/>
      </rPr>
      <t>αρνητικά</t>
    </r>
    <r>
      <rPr>
        <sz val="11"/>
        <color indexed="43"/>
        <rFont val="Arial"/>
        <family val="2"/>
        <charset val="161"/>
      </rPr>
      <t xml:space="preserve"> προς την </t>
    </r>
    <r>
      <rPr>
        <b/>
        <sz val="11"/>
        <color indexed="52"/>
        <rFont val="Arial"/>
        <family val="2"/>
        <charset val="161"/>
      </rPr>
      <t>άνοδο</t>
    </r>
    <r>
      <rPr>
        <sz val="11"/>
        <color indexed="43"/>
        <rFont val="Arial"/>
        <family val="2"/>
        <charset val="161"/>
      </rPr>
      <t xml:space="preserve"> </t>
    </r>
    <r>
      <rPr>
        <b/>
        <sz val="11"/>
        <color indexed="52"/>
        <rFont val="Arial"/>
        <family val="2"/>
        <charset val="161"/>
      </rPr>
      <t>(ανιόντα).</t>
    </r>
    <r>
      <rPr>
        <sz val="11"/>
        <color indexed="43"/>
        <rFont val="Arial"/>
        <family val="2"/>
        <charset val="161"/>
      </rPr>
      <t xml:space="preserve"> Θα έ-χουμε έτσι οργανωμένη κίνηση ηλεκτρικού φορτίου προς ορισμένη κατεύ-θυνση, δηλαδή </t>
    </r>
    <r>
      <rPr>
        <b/>
        <sz val="11"/>
        <color indexed="52"/>
        <rFont val="Arial"/>
        <family val="2"/>
        <charset val="161"/>
      </rPr>
      <t>ηλεκτρικό ρεύ-μα.</t>
    </r>
    <r>
      <rPr>
        <sz val="11"/>
        <color indexed="43"/>
        <rFont val="Arial"/>
        <family val="2"/>
        <charset val="161"/>
      </rPr>
      <t xml:space="preserve"> Αυτός είναι ο λόγος που λέμε ότι τα διαλύματα και τα τήγματα των ηλεκτρολυ-τών είναι αγωγοί του ηλεκτρικού ρεύματος, κάτι που προφανώς οφείλεται στα ιό-ντα που υπάρχουν μέσα σε αυτά.   </t>
    </r>
  </si>
  <si>
    <r>
      <t>Ένα</t>
    </r>
    <r>
      <rPr>
        <sz val="11"/>
        <color indexed="52"/>
        <rFont val="Arial"/>
        <family val="2"/>
        <charset val="161"/>
      </rPr>
      <t xml:space="preserve"> </t>
    </r>
    <r>
      <rPr>
        <b/>
        <sz val="11"/>
        <color indexed="52"/>
        <rFont val="Arial"/>
        <family val="2"/>
        <charset val="161"/>
      </rPr>
      <t>κατιόν Na</t>
    </r>
    <r>
      <rPr>
        <b/>
        <vertAlign val="superscript"/>
        <sz val="11"/>
        <color indexed="52"/>
        <rFont val="Arial"/>
        <family val="2"/>
        <charset val="161"/>
      </rPr>
      <t>+</t>
    </r>
    <r>
      <rPr>
        <sz val="11"/>
        <color indexed="52"/>
        <rFont val="Arial"/>
        <family val="2"/>
        <charset val="161"/>
      </rPr>
      <t xml:space="preserve"> </t>
    </r>
    <r>
      <rPr>
        <sz val="11"/>
        <color indexed="43"/>
        <rFont val="Arial"/>
        <family val="2"/>
        <charset val="161"/>
      </rPr>
      <t xml:space="preserve">φθάνοντας στην κάθοδο, αποσπά από αυτήν ένα ηλεκτρόνιο, από τα πολλά που διαθέτει και μετατρέπεται σε ηλεκτρικά ουδέτερο άτομο </t>
    </r>
    <r>
      <rPr>
        <b/>
        <sz val="11"/>
        <color indexed="52"/>
        <rFont val="Arial"/>
        <family val="2"/>
        <charset val="161"/>
      </rPr>
      <t>Na.</t>
    </r>
    <r>
      <rPr>
        <sz val="11"/>
        <color indexed="43"/>
        <rFont val="Arial"/>
        <family val="2"/>
        <charset val="161"/>
      </rPr>
      <t xml:space="preserve">
Το ηλεκτρόνιο, που απόσπασε από την κάθοδο το κατιόν </t>
    </r>
    <r>
      <rPr>
        <b/>
        <sz val="11"/>
        <color indexed="52"/>
        <rFont val="Arial"/>
        <family val="2"/>
        <charset val="161"/>
      </rPr>
      <t>Na</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μπορούμε να πούμε ότι αναπληρώνεται μέσα στο κύκλωμα, από το ηλεκτρόνιο που εγκατα-λείπει ένα </t>
    </r>
    <r>
      <rPr>
        <b/>
        <sz val="11"/>
        <color indexed="52"/>
        <rFont val="Arial"/>
        <family val="2"/>
        <charset val="161"/>
      </rPr>
      <t>ανιόν Cl</t>
    </r>
    <r>
      <rPr>
        <b/>
        <vertAlign val="superscript"/>
        <sz val="11"/>
        <color indexed="52"/>
        <rFont val="Arial"/>
        <family val="2"/>
        <charset val="161"/>
      </rPr>
      <t>–</t>
    </r>
    <r>
      <rPr>
        <sz val="11"/>
        <color indexed="43"/>
        <rFont val="Arial"/>
        <family val="2"/>
        <charset val="161"/>
      </rPr>
      <t xml:space="preserve"> στην άνοδο, μετατρεπόμενο έτσι σε ηλεκτρικά ουδέτερο άτομο </t>
    </r>
    <r>
      <rPr>
        <b/>
        <sz val="11"/>
        <color indexed="52"/>
        <rFont val="Arial"/>
        <family val="2"/>
        <charset val="161"/>
      </rPr>
      <t>Cl.</t>
    </r>
    <r>
      <rPr>
        <sz val="11"/>
        <color indexed="43"/>
        <rFont val="Arial"/>
        <family val="2"/>
        <charset val="161"/>
      </rPr>
      <t xml:space="preserve"> </t>
    </r>
  </si>
  <si>
    <r>
      <t xml:space="preserve">Όταν εκφορτίζονται δύο ανιόντα </t>
    </r>
    <r>
      <rPr>
        <b/>
        <sz val="11"/>
        <color indexed="52"/>
        <rFont val="Arial"/>
        <family val="2"/>
        <charset val="161"/>
      </rPr>
      <t>Cl</t>
    </r>
    <r>
      <rPr>
        <b/>
        <vertAlign val="superscript"/>
        <sz val="11"/>
        <color indexed="52"/>
        <rFont val="Arial"/>
        <family val="2"/>
        <charset val="161"/>
      </rPr>
      <t>–</t>
    </r>
    <r>
      <rPr>
        <sz val="11"/>
        <color indexed="43"/>
        <rFont val="Arial"/>
        <family val="2"/>
        <charset val="161"/>
      </rPr>
      <t xml:space="preserve"> στην άνοδο, πράγμα που σημαίνει ότι ταυτό-χρονα έχουν εκφορτιστεί δύο ιόντα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στην κάθοδο, τα δύο άτομα χλωρίου που προκύπτουν, ενώνονται μεταξύ τους και σχηματίζουν έτσι ένα </t>
    </r>
    <r>
      <rPr>
        <b/>
        <sz val="11"/>
        <color indexed="52"/>
        <rFont val="Arial"/>
        <family val="2"/>
        <charset val="161"/>
      </rPr>
      <t>μόριο χλωρίου</t>
    </r>
    <r>
      <rPr>
        <sz val="11"/>
        <color indexed="43"/>
        <rFont val="Arial"/>
        <family val="2"/>
        <charset val="161"/>
      </rPr>
      <t xml:space="preserve"> </t>
    </r>
    <r>
      <rPr>
        <b/>
        <sz val="11"/>
        <color indexed="52"/>
        <rFont val="Arial"/>
        <family val="2"/>
        <charset val="161"/>
      </rPr>
      <t>(Cl</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Δηλαδή έχουμε…</t>
    </r>
  </si>
  <si>
    <r>
      <t xml:space="preserve">Στο σημείο αυτό επαναλαμβάνεται και πάλι, ότι όλες αυτές οι χημικές μεταβολές που συμβαίνουν όταν περνά ηλεκτρικό ρεύμα μέσα από τον ηλεκτρολυτικό αγω-γό, συνιστούν το φαινόμενο της </t>
    </r>
    <r>
      <rPr>
        <b/>
        <sz val="11"/>
        <color indexed="52"/>
        <rFont val="Arial"/>
        <family val="2"/>
        <charset val="161"/>
      </rPr>
      <t xml:space="preserve">ηλεκτρόλυσης, </t>
    </r>
    <r>
      <rPr>
        <sz val="11"/>
        <color indexed="43"/>
        <rFont val="Arial"/>
        <family val="2"/>
        <charset val="161"/>
      </rPr>
      <t xml:space="preserve">η δε συσκευή εντός της οποίας πραγματοποιείται η ηλεκτρόλυση, ονομάζεται </t>
    </r>
    <r>
      <rPr>
        <b/>
        <sz val="11"/>
        <color indexed="52"/>
        <rFont val="Arial"/>
        <family val="2"/>
        <charset val="161"/>
      </rPr>
      <t>βολτάμετρο.</t>
    </r>
  </si>
  <si>
    <t xml:space="preserve">Στην περίπτωση που εντός του βολταμέτρου αντί του τήγματος του ηλεκτρολύτη, περιέχεται υδατικό διάλυμά του, η περιγραφή του φαινομένου της ηλεκτρόλυσης γίνεται δυσκολότερη, διότι τότε το είδος των ουσιών που σχηματίζονται στα ηλεκ-τρόδια ανόδου και καθόδου, εξαρτάται από διάφορους παράγοντες, όπως η συ-γκέντρωση του ηλεκτρολύτη στο διάλυμα, το είδος των εκφορτιζόμενων ιόντων και η φύση των χρησιμοποιούμενων ηλεκτροδίων. </t>
  </si>
  <si>
    <r>
      <t xml:space="preserve">Το </t>
    </r>
    <r>
      <rPr>
        <b/>
        <sz val="11"/>
        <color indexed="52"/>
        <rFont val="Arial"/>
        <family val="2"/>
        <charset val="161"/>
      </rPr>
      <t>NaCl</t>
    </r>
    <r>
      <rPr>
        <sz val="11"/>
        <color indexed="43"/>
        <rFont val="Arial"/>
        <family val="2"/>
        <charset val="161"/>
      </rPr>
      <t xml:space="preserve"> αποτελεί κλασικό παράδειγμα ιοντικής ένωσης, που σχηματίζεται από την αλληλεπίδραση ατόμων </t>
    </r>
    <r>
      <rPr>
        <b/>
        <sz val="11"/>
        <color indexed="52"/>
        <rFont val="Arial"/>
        <family val="2"/>
        <charset val="161"/>
      </rPr>
      <t>Na</t>
    </r>
    <r>
      <rPr>
        <sz val="11"/>
        <color indexed="43"/>
        <rFont val="Arial"/>
        <family val="2"/>
        <charset val="161"/>
      </rPr>
      <t xml:space="preserve"> με άτομα </t>
    </r>
    <r>
      <rPr>
        <b/>
        <sz val="11"/>
        <color indexed="52"/>
        <rFont val="Arial"/>
        <family val="2"/>
        <charset val="161"/>
      </rPr>
      <t>Cl,</t>
    </r>
    <r>
      <rPr>
        <sz val="11"/>
        <color indexed="43"/>
        <rFont val="Arial"/>
        <family val="2"/>
        <charset val="161"/>
      </rPr>
      <t xml:space="preserve"> (βλ.</t>
    </r>
    <r>
      <rPr>
        <b/>
        <sz val="11"/>
        <color indexed="51"/>
        <rFont val="Arial"/>
        <family val="2"/>
        <charset val="161"/>
      </rPr>
      <t xml:space="preserve"> "ιοντικός δεσμός"</t>
    </r>
    <r>
      <rPr>
        <sz val="11"/>
        <color indexed="43"/>
        <rFont val="Arial"/>
        <family val="2"/>
        <charset val="161"/>
      </rPr>
      <t xml:space="preserve">).
Υπενθυμίζεται ότι το άτομο </t>
    </r>
    <r>
      <rPr>
        <b/>
        <sz val="11"/>
        <color indexed="52"/>
        <rFont val="Arial"/>
        <family val="2"/>
        <charset val="161"/>
      </rPr>
      <t>Na</t>
    </r>
    <r>
      <rPr>
        <sz val="11"/>
        <color indexed="43"/>
        <rFont val="Arial"/>
        <family val="2"/>
        <charset val="161"/>
      </rPr>
      <t xml:space="preserve"> έχει ένα μόνο ηλεκτρόνιο στην εξωτερική στιβάδα του, ενώ το άτομο </t>
    </r>
    <r>
      <rPr>
        <b/>
        <sz val="11"/>
        <color indexed="52"/>
        <rFont val="Arial"/>
        <family val="2"/>
        <charset val="161"/>
      </rPr>
      <t>Cl</t>
    </r>
    <r>
      <rPr>
        <sz val="11"/>
        <color indexed="43"/>
        <rFont val="Arial"/>
        <family val="2"/>
        <charset val="161"/>
      </rPr>
      <t xml:space="preserve"> έχει επτά ηλεκτρόνια στην εξωτερική στιβάδα του και όταν αυτά τα άτομα πλησιάσουν αρκετά μεταξύ τους, το άτομο </t>
    </r>
    <r>
      <rPr>
        <b/>
        <sz val="11"/>
        <color indexed="52"/>
        <rFont val="Arial"/>
        <family val="2"/>
        <charset val="161"/>
      </rPr>
      <t>Cl</t>
    </r>
    <r>
      <rPr>
        <sz val="11"/>
        <color indexed="43"/>
        <rFont val="Arial"/>
        <family val="2"/>
        <charset val="161"/>
      </rPr>
      <t xml:space="preserve"> αποσπά το εξωτερι-κό ηλεκτρόνιο του ατόμου του </t>
    </r>
    <r>
      <rPr>
        <b/>
        <sz val="11"/>
        <color indexed="52"/>
        <rFont val="Arial"/>
        <family val="2"/>
        <charset val="161"/>
      </rPr>
      <t>Na,</t>
    </r>
    <r>
      <rPr>
        <sz val="11"/>
        <color indexed="43"/>
        <rFont val="Arial"/>
        <family val="2"/>
        <charset val="161"/>
      </rPr>
      <t xml:space="preserve"> με αποτέλεσμα τα δύο άτομα να αποκτήσουν ηλεκτρονιακή διαμόρφωση ευγενούς αερίου αλλά και ηλεκτρικό φορτίο, μετατρέ-πονται δηλαδή σε ιόντα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και </t>
    </r>
    <r>
      <rPr>
        <b/>
        <sz val="11"/>
        <color indexed="52"/>
        <rFont val="Arial"/>
        <family val="2"/>
        <charset val="161"/>
      </rPr>
      <t>Cl</t>
    </r>
    <r>
      <rPr>
        <b/>
        <vertAlign val="superscript"/>
        <sz val="11"/>
        <color indexed="52"/>
        <rFont val="Arial"/>
        <family val="2"/>
        <charset val="161"/>
      </rPr>
      <t>–</t>
    </r>
    <r>
      <rPr>
        <sz val="11"/>
        <color indexed="43"/>
        <rFont val="Arial"/>
        <family val="2"/>
        <charset val="161"/>
      </rPr>
      <t xml:space="preserve"> αντίστοιχα.</t>
    </r>
  </si>
  <si>
    <r>
      <t xml:space="preserve">Παρατηρούμε λοιπόν ότι κατά την ηλεκτρόλυση του τήγματος του </t>
    </r>
    <r>
      <rPr>
        <b/>
        <sz val="11"/>
        <color indexed="52"/>
        <rFont val="Arial"/>
        <family val="2"/>
        <charset val="161"/>
      </rPr>
      <t>NaCl</t>
    </r>
    <r>
      <rPr>
        <sz val="11"/>
        <color indexed="43"/>
        <rFont val="Arial"/>
        <family val="2"/>
        <charset val="161"/>
      </rPr>
      <t xml:space="preserve"> συμβαί-νουν τα ακριβώς αντίθετα από αυτά που συμβαίνουν κατά το σχηματισμό του </t>
    </r>
    <r>
      <rPr>
        <b/>
        <sz val="11"/>
        <color indexed="52"/>
        <rFont val="Arial"/>
        <family val="2"/>
        <charset val="161"/>
      </rPr>
      <t>NaCl.</t>
    </r>
    <r>
      <rPr>
        <sz val="11"/>
        <color indexed="43"/>
        <rFont val="Arial"/>
        <family val="2"/>
        <charset val="161"/>
      </rPr>
      <t xml:space="preserve"> Η ηλεκτρική πηγή αναγκάζει τα ιόντα από τα οποία αποτελείται το </t>
    </r>
    <r>
      <rPr>
        <b/>
        <sz val="11"/>
        <color indexed="52"/>
        <rFont val="Arial"/>
        <family val="2"/>
        <charset val="161"/>
      </rPr>
      <t>NaCl</t>
    </r>
    <r>
      <rPr>
        <sz val="11"/>
        <color indexed="43"/>
        <rFont val="Arial"/>
        <family val="2"/>
        <charset val="161"/>
      </rPr>
      <t xml:space="preserve"> να εκφορτιστούν και να γίνουν πάλι, ηλεκτρικά ουδέτερα άτομα.</t>
    </r>
  </si>
  <si>
    <r>
      <t xml:space="preserve">Πρέπει να σημειωθεί ότι κάτι τέτοιο μπορεί να το επιτύχει μία ηλεκτρική πηγή μό-νο εφόσον είναι αρκετά ισχυρή, διότι δεν είναι εύκολο να αποσπαστεί ένα ηλεκ-τρόνιο από το </t>
    </r>
    <r>
      <rPr>
        <b/>
        <sz val="11"/>
        <color indexed="52"/>
        <rFont val="Arial"/>
        <family val="2"/>
        <charset val="161"/>
      </rPr>
      <t>Cl</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ούτε είναι εύκολο να αναγκαστεί το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να προσλάβει από το περιβάλλον του ένα ηλεκτρόνιο, αφού και στις δύο περιπτώσεις καταστρέφεται η ευσταθής ηλεκτρονιακή διαμόρφωση της συμπληρωμένης εξω-τερικής στιβάδας, που χαρακτηρίζει και τα δύο παραπάνω ιόντα.</t>
    </r>
  </si>
  <si>
    <r>
      <t xml:space="preserve">Οι ηλεκτρολυτικοί αγωγοί παρουσιάζουν κάποιες διαφορές συγκρινόμενοι με τους κλασικούς αγωγούς του ηλεκτρικού ρεύματος, που είναι τα </t>
    </r>
    <r>
      <rPr>
        <b/>
        <sz val="10"/>
        <color indexed="52"/>
        <rFont val="Arial"/>
        <family val="2"/>
        <charset val="161"/>
      </rPr>
      <t>μέταλλα.</t>
    </r>
  </si>
  <si>
    <r>
      <t xml:space="preserve">Έτσι λοιπόν έχουμε τις παρακάτω διαφορές.
Στους </t>
    </r>
    <r>
      <rPr>
        <b/>
        <sz val="10"/>
        <color indexed="53"/>
        <rFont val="Arial"/>
        <family val="2"/>
        <charset val="161"/>
      </rPr>
      <t>μεταλλικούς</t>
    </r>
    <r>
      <rPr>
        <sz val="10"/>
        <color indexed="43"/>
        <rFont val="Arial"/>
        <family val="2"/>
        <charset val="161"/>
      </rPr>
      <t xml:space="preserve"> αγωγούς, </t>
    </r>
    <r>
      <rPr>
        <b/>
        <sz val="10"/>
        <color indexed="52"/>
        <rFont val="Arial"/>
        <family val="2"/>
        <charset val="161"/>
      </rPr>
      <t>φορείς</t>
    </r>
    <r>
      <rPr>
        <sz val="10"/>
        <color indexed="43"/>
        <rFont val="Arial"/>
        <family val="2"/>
        <charset val="161"/>
      </rPr>
      <t xml:space="preserve"> του ηλεκτρικού φορτίου είναι τα </t>
    </r>
    <r>
      <rPr>
        <b/>
        <sz val="10"/>
        <color indexed="53"/>
        <rFont val="Arial"/>
        <family val="2"/>
        <charset val="161"/>
      </rPr>
      <t>ελεύθερα ηλεκτρόνια</t>
    </r>
    <r>
      <rPr>
        <sz val="10"/>
        <color indexed="43"/>
        <rFont val="Arial"/>
        <family val="2"/>
        <charset val="161"/>
      </rPr>
      <t xml:space="preserve"> των μετάλλων, ενώ στους </t>
    </r>
    <r>
      <rPr>
        <b/>
        <sz val="10"/>
        <color indexed="51"/>
        <rFont val="Arial"/>
        <family val="2"/>
        <charset val="161"/>
      </rPr>
      <t>ηλεκτρολυτικούς</t>
    </r>
    <r>
      <rPr>
        <sz val="10"/>
        <color indexed="43"/>
        <rFont val="Arial"/>
        <family val="2"/>
        <charset val="161"/>
      </rPr>
      <t xml:space="preserve"> αγωγούς, φορείς του ηλεκτρικού φορτίου είναι τα </t>
    </r>
    <r>
      <rPr>
        <b/>
        <sz val="10"/>
        <color indexed="51"/>
        <rFont val="Arial"/>
        <family val="2"/>
        <charset val="161"/>
      </rPr>
      <t>ιόντα</t>
    </r>
    <r>
      <rPr>
        <sz val="10"/>
        <color indexed="43"/>
        <rFont val="Arial"/>
        <family val="2"/>
        <charset val="161"/>
      </rPr>
      <t xml:space="preserve"> που εμφανίζονται στα διαλύματά τους εξαιτίας της </t>
    </r>
    <r>
      <rPr>
        <b/>
        <sz val="10"/>
        <color indexed="52"/>
        <rFont val="Arial"/>
        <family val="2"/>
        <charset val="161"/>
      </rPr>
      <t>διάστασης</t>
    </r>
    <r>
      <rPr>
        <sz val="10"/>
        <color indexed="43"/>
        <rFont val="Arial"/>
        <family val="2"/>
        <charset val="161"/>
      </rPr>
      <t xml:space="preserve"> ή του </t>
    </r>
    <r>
      <rPr>
        <b/>
        <sz val="10"/>
        <color indexed="52"/>
        <rFont val="Arial"/>
        <family val="2"/>
        <charset val="161"/>
      </rPr>
      <t>ιοντισμού</t>
    </r>
    <r>
      <rPr>
        <sz val="10"/>
        <color indexed="43"/>
        <rFont val="Arial"/>
        <family val="2"/>
        <charset val="161"/>
      </rPr>
      <t xml:space="preserve"> που ακολουθεί τη διάλυση του ηλεκτρολύτη στο νερό.
Η </t>
    </r>
    <r>
      <rPr>
        <b/>
        <sz val="10"/>
        <color indexed="52"/>
        <rFont val="Arial"/>
        <family val="2"/>
        <charset val="161"/>
      </rPr>
      <t>αντίσταση</t>
    </r>
    <r>
      <rPr>
        <sz val="10"/>
        <color indexed="43"/>
        <rFont val="Arial"/>
        <family val="2"/>
        <charset val="161"/>
      </rPr>
      <t xml:space="preserve"> που προβάλλουν οι μεταλλικοί αγωγοί στη διέλευση του ηλεκτρικού ρεύματος από μέσα  τους, μεγαλώνει καθώς αυξάνεται η θερμοκρασία τους, ενώ το αντίθετο συμβαίνει στους ηλεκτρολυτικούς αγωγούς.
Κατά τη διέλευση του ηλεκτρικού ρεύματος μέσα από έναν ηλεκτρολυτικό αγωγό συμβαίνουν διάφορες χημικές αντιδράσεις. Όλες μαζί συνιστούν το φαινόμενο της </t>
    </r>
    <r>
      <rPr>
        <b/>
        <sz val="10"/>
        <color indexed="52"/>
        <rFont val="Arial"/>
        <family val="2"/>
        <charset val="161"/>
      </rPr>
      <t>ηλεκτρόλυσης,</t>
    </r>
    <r>
      <rPr>
        <sz val="10"/>
        <color indexed="43"/>
        <rFont val="Arial"/>
        <family val="2"/>
        <charset val="161"/>
      </rPr>
      <t xml:space="preserve"> ενώ σε καμιά περίπτωση δε συμβαίνει κάτι τέτοιο όταν το ηλεκτρικό ρεύμα διέρχεται μέσα από ένα μεταλλικό αγωγό.</t>
    </r>
  </si>
  <si>
    <r>
      <t xml:space="preserve">Το μόριο του υδροχλωρίου </t>
    </r>
    <r>
      <rPr>
        <b/>
        <sz val="10"/>
        <color indexed="52"/>
        <rFont val="Arial"/>
        <family val="2"/>
        <charset val="161"/>
      </rPr>
      <t>(HCl)</t>
    </r>
    <r>
      <rPr>
        <sz val="10"/>
        <color indexed="43"/>
        <rFont val="Arial"/>
        <family val="2"/>
        <charset val="161"/>
      </rPr>
      <t xml:space="preserve"> είναι πολωμένο, όπως συμβαίνει με όλα τα μόρια που σχηματίζονται από τη συνένωση δύο ατόμων διαφορετικής ηλεκτραρνητικότητας.</t>
    </r>
  </si>
  <si>
    <r>
      <t xml:space="preserve">Όταν κλείσει ο διακόπτης </t>
    </r>
    <r>
      <rPr>
        <b/>
        <sz val="10"/>
        <color indexed="52"/>
        <rFont val="Arial"/>
        <family val="2"/>
        <charset val="161"/>
      </rPr>
      <t>δ,</t>
    </r>
    <r>
      <rPr>
        <sz val="10"/>
        <color indexed="43"/>
        <rFont val="Arial"/>
        <family val="2"/>
        <charset val="161"/>
      </rPr>
      <t xml:space="preserve"> δημιουργείται ηλεκτρικό πεδίο από την ηλεκτρική πηγή μέσα στο τήγμα (ή το διάλυμα) του ηλεκτρολύτη, που αναγκάζει τα κατιόντα να κινηθούν προς την κάθοδο, όπου φθάνοντας εκφορτίζονται και τα ανιόντα προς την άνοδο, όπου επίσης όταν φθάσουν εκφορτίζονται.</t>
    </r>
  </si>
  <si>
    <t xml:space="preserve">Ο ρόλος της πηγής σε όλη αυτή τη διαδικασία είναι να ε-ξασφαλίσει τη διατήρηση του ηλεκτρικού πεδίου μέσα στο τήγμα (ή διάλυμα) του ηλεκτρολύτη, ώστε να μη διακόπτεται η κίνηση των ιόντων προς τα ηλεκτρόδια. Αυτό το επιτυγχάνει μεταφέροντας τα ηλεκτρόνια που αποσπά στην άνοδο από τα ανιόντα που φθάνουν και εκφορτίζονται εκεί, στην κάθοδο, όπου αναγκάζει τα καταφθάνοντα σ' αυτήν κατιόντα, να προσλάβουν τον απαιτούμενο αριθμό ηλεκτρονίων το καθένα, με αποτέλεσμα να εκφορτίζονται και αυτά. </t>
  </si>
  <si>
    <r>
      <t xml:space="preserve">Το τελικό αποτέλεσμα, από όλη την παραπάνω διαδικα-σία, είναι το </t>
    </r>
    <r>
      <rPr>
        <b/>
        <sz val="10"/>
        <color indexed="52"/>
        <rFont val="Arial"/>
        <family val="2"/>
        <charset val="161"/>
      </rPr>
      <t>NaCl</t>
    </r>
    <r>
      <rPr>
        <sz val="10"/>
        <color indexed="43"/>
        <rFont val="Arial"/>
        <family val="2"/>
        <charset val="161"/>
      </rPr>
      <t xml:space="preserve"> που υπήρχε αρχικά να μετατραπεί σε </t>
    </r>
    <r>
      <rPr>
        <b/>
        <sz val="10"/>
        <color indexed="52"/>
        <rFont val="Arial"/>
        <family val="2"/>
        <charset val="161"/>
      </rPr>
      <t>Na</t>
    </r>
    <r>
      <rPr>
        <sz val="10"/>
        <color indexed="43"/>
        <rFont val="Arial"/>
        <family val="2"/>
        <charset val="161"/>
      </rPr>
      <t xml:space="preserve"> που αποτίθεται στην κάθοδο και σε αέριο </t>
    </r>
    <r>
      <rPr>
        <b/>
        <sz val="10"/>
        <color indexed="52"/>
        <rFont val="Arial"/>
        <family val="2"/>
        <charset val="161"/>
      </rPr>
      <t>Cl</t>
    </r>
    <r>
      <rPr>
        <b/>
        <vertAlign val="subscript"/>
        <sz val="10"/>
        <color indexed="52"/>
        <rFont val="Arial"/>
        <family val="2"/>
        <charset val="161"/>
      </rPr>
      <t>2</t>
    </r>
    <r>
      <rPr>
        <sz val="10"/>
        <color indexed="43"/>
        <rFont val="Arial"/>
        <family val="2"/>
        <charset val="161"/>
      </rPr>
      <t xml:space="preserve"> που ελευθερώνεται στην άνοδο.</t>
    </r>
  </si>
  <si>
    <r>
      <t xml:space="preserve">Σύμφωνα με τον </t>
    </r>
    <r>
      <rPr>
        <b/>
        <sz val="12"/>
        <color indexed="8"/>
        <rFont val="Arial"/>
        <family val="2"/>
        <charset val="161"/>
      </rPr>
      <t>Arrhenius,</t>
    </r>
    <r>
      <rPr>
        <sz val="12"/>
        <color indexed="8"/>
        <rFont val="Arial"/>
        <family val="2"/>
        <charset val="161"/>
      </rPr>
      <t xml:space="preserve"> </t>
    </r>
    <r>
      <rPr>
        <b/>
        <sz val="12"/>
        <color indexed="8"/>
        <rFont val="Arial"/>
        <family val="2"/>
        <charset val="161"/>
      </rPr>
      <t>οξέα</t>
    </r>
    <r>
      <rPr>
        <sz val="12"/>
        <color indexed="8"/>
        <rFont val="Arial"/>
        <family val="2"/>
        <charset val="161"/>
      </rPr>
      <t xml:space="preserve"> είναι οι υδρογονούχες ενώσεις, οι οποίες όταν διαλυθούν στο νερό, απελευθερώνουν </t>
    </r>
    <r>
      <rPr>
        <b/>
        <sz val="12"/>
        <color indexed="8"/>
        <rFont val="Arial"/>
        <family val="2"/>
        <charset val="161"/>
      </rPr>
      <t>κατιόντα υδρογόνου (Η</t>
    </r>
    <r>
      <rPr>
        <b/>
        <vertAlign val="superscript"/>
        <sz val="12"/>
        <color indexed="8"/>
        <rFont val="Arial"/>
        <family val="2"/>
        <charset val="161"/>
      </rPr>
      <t>+</t>
    </r>
    <r>
      <rPr>
        <b/>
        <sz val="12"/>
        <color indexed="8"/>
        <rFont val="Arial"/>
        <family val="2"/>
        <charset val="161"/>
      </rPr>
      <t>).</t>
    </r>
    <r>
      <rPr>
        <sz val="12"/>
        <color indexed="8"/>
        <rFont val="Arial"/>
        <family val="2"/>
        <charset val="161"/>
      </rPr>
      <t xml:space="preserve">
Μπορούν να παρασταθούν με το </t>
    </r>
    <r>
      <rPr>
        <b/>
        <sz val="12"/>
        <color indexed="8"/>
        <rFont val="Arial"/>
        <family val="2"/>
        <charset val="161"/>
      </rPr>
      <t>γενικό</t>
    </r>
    <r>
      <rPr>
        <sz val="12"/>
        <color indexed="8"/>
        <rFont val="Arial"/>
        <family val="2"/>
        <charset val="161"/>
      </rPr>
      <t xml:space="preserve"> τύπο…
                                                 </t>
    </r>
    <r>
      <rPr>
        <b/>
        <sz val="12"/>
        <color indexed="8"/>
        <rFont val="Arial"/>
        <family val="2"/>
        <charset val="161"/>
      </rPr>
      <t>H</t>
    </r>
    <r>
      <rPr>
        <b/>
        <vertAlign val="subscript"/>
        <sz val="12"/>
        <color indexed="8"/>
        <rFont val="Arial"/>
        <family val="2"/>
        <charset val="161"/>
      </rPr>
      <t>x</t>
    </r>
    <r>
      <rPr>
        <b/>
        <sz val="12"/>
        <color indexed="8"/>
        <rFont val="Arial"/>
        <family val="2"/>
        <charset val="161"/>
      </rPr>
      <t>A</t>
    </r>
    <r>
      <rPr>
        <sz val="12"/>
        <color indexed="8"/>
        <rFont val="Arial"/>
        <family val="2"/>
        <charset val="161"/>
      </rPr>
      <t xml:space="preserve">
…όπου το </t>
    </r>
    <r>
      <rPr>
        <b/>
        <sz val="12"/>
        <color indexed="8"/>
        <rFont val="Arial"/>
        <family val="2"/>
        <charset val="161"/>
      </rPr>
      <t>"Α"</t>
    </r>
    <r>
      <rPr>
        <sz val="12"/>
        <color indexed="8"/>
        <rFont val="Arial"/>
        <family val="2"/>
        <charset val="161"/>
      </rPr>
      <t xml:space="preserve"> παριστάνει κάποιο </t>
    </r>
    <r>
      <rPr>
        <b/>
        <sz val="12"/>
        <color indexed="8"/>
        <rFont val="Arial"/>
        <family val="2"/>
        <charset val="161"/>
      </rPr>
      <t>αμέταλλο στοιχείο,</t>
    </r>
    <r>
      <rPr>
        <sz val="12"/>
        <color indexed="8"/>
        <rFont val="Arial"/>
        <family val="2"/>
        <charset val="161"/>
      </rPr>
      <t xml:space="preserve"> όπως για παράδειγμα συμβαίνει στο υδροβρώμιο που έχει χημικό τύπο...
                                                 </t>
    </r>
    <r>
      <rPr>
        <b/>
        <sz val="12"/>
        <color indexed="8"/>
        <rFont val="Arial"/>
        <family val="2"/>
        <charset val="161"/>
      </rPr>
      <t>HBr</t>
    </r>
    <r>
      <rPr>
        <sz val="12"/>
        <color indexed="8"/>
        <rFont val="Arial"/>
        <family val="2"/>
        <charset val="161"/>
      </rPr>
      <t xml:space="preserve">
...ή κάποια (πολυατομική) </t>
    </r>
    <r>
      <rPr>
        <b/>
        <sz val="12"/>
        <color indexed="8"/>
        <rFont val="Arial"/>
        <family val="2"/>
        <charset val="161"/>
      </rPr>
      <t>ρίζα,</t>
    </r>
    <r>
      <rPr>
        <sz val="12"/>
        <color indexed="8"/>
        <rFont val="Arial"/>
        <family val="2"/>
        <charset val="161"/>
      </rPr>
      <t xml:space="preserve"> όπως συμβαίνει στο νιτρικό οξύ που έχει χημικό τύπο...
                                                </t>
    </r>
    <r>
      <rPr>
        <b/>
        <sz val="12"/>
        <color indexed="8"/>
        <rFont val="Arial"/>
        <family val="2"/>
        <charset val="161"/>
      </rPr>
      <t>ΗΝΟ</t>
    </r>
    <r>
      <rPr>
        <b/>
        <vertAlign val="subscript"/>
        <sz val="12"/>
        <color indexed="8"/>
        <rFont val="Arial"/>
        <family val="2"/>
        <charset val="161"/>
      </rPr>
      <t>3</t>
    </r>
    <r>
      <rPr>
        <b/>
        <sz val="12"/>
        <color indexed="8"/>
        <rFont val="Arial"/>
        <family val="2"/>
        <charset val="161"/>
      </rPr>
      <t>.</t>
    </r>
  </si>
  <si>
    <r>
      <t xml:space="preserve">Το </t>
    </r>
    <r>
      <rPr>
        <b/>
        <sz val="12"/>
        <rFont val="Arial"/>
        <family val="2"/>
        <charset val="161"/>
      </rPr>
      <t>"x"</t>
    </r>
    <r>
      <rPr>
        <sz val="12"/>
        <rFont val="Arial"/>
        <family val="2"/>
        <charset val="161"/>
      </rPr>
      <t xml:space="preserve"> που εμφανίζεται δίπλα στο υδρογόνο, στον γενικό τύπο των οξέων, δεν είναι τίποτα άλλο από την απόλυτη τιμή του αριθ-μού οξείδωσης (ΑΟ) του </t>
    </r>
    <r>
      <rPr>
        <b/>
        <sz val="12"/>
        <rFont val="Arial"/>
        <family val="2"/>
        <charset val="161"/>
      </rPr>
      <t>Α.</t>
    </r>
    <r>
      <rPr>
        <sz val="12"/>
        <rFont val="Arial"/>
        <family val="2"/>
        <charset val="161"/>
      </rPr>
      <t xml:space="preserve"> Στα δύο παραδείγματα που δόθηκαν παραπάνω, το άτομο του βρωμίου μέσα στο μόριο του </t>
    </r>
    <r>
      <rPr>
        <b/>
        <sz val="12"/>
        <rFont val="Arial"/>
        <family val="2"/>
        <charset val="161"/>
      </rPr>
      <t>HBr,</t>
    </r>
    <r>
      <rPr>
        <sz val="12"/>
        <rFont val="Arial"/>
        <family val="2"/>
        <charset val="161"/>
      </rPr>
      <t xml:space="preserve"> αλ-λά και η νιτρική ρίζα μέσα στο μόριο του </t>
    </r>
    <r>
      <rPr>
        <b/>
        <sz val="12"/>
        <rFont val="Arial"/>
        <family val="2"/>
        <charset val="161"/>
      </rPr>
      <t>HNO</t>
    </r>
    <r>
      <rPr>
        <b/>
        <vertAlign val="subscript"/>
        <sz val="12"/>
        <rFont val="Arial"/>
        <family val="2"/>
        <charset val="161"/>
      </rPr>
      <t>3</t>
    </r>
    <r>
      <rPr>
        <b/>
        <sz val="12"/>
        <rFont val="Arial"/>
        <family val="2"/>
        <charset val="161"/>
      </rPr>
      <t>,</t>
    </r>
    <r>
      <rPr>
        <sz val="12"/>
        <rFont val="Arial"/>
        <family val="2"/>
        <charset val="161"/>
      </rPr>
      <t xml:space="preserve"> χαρακτηρίζονται από </t>
    </r>
    <r>
      <rPr>
        <b/>
        <sz val="12"/>
        <rFont val="Arial"/>
        <family val="2"/>
        <charset val="161"/>
      </rPr>
      <t>ΑΟ=–1,</t>
    </r>
    <r>
      <rPr>
        <sz val="12"/>
        <rFont val="Arial"/>
        <family val="2"/>
        <charset val="161"/>
      </rPr>
      <t xml:space="preserve"> άρα θα έχουμε </t>
    </r>
    <r>
      <rPr>
        <b/>
        <sz val="12"/>
        <rFont val="Arial"/>
        <family val="2"/>
        <charset val="161"/>
      </rPr>
      <t>"x=1".</t>
    </r>
    <r>
      <rPr>
        <sz val="12"/>
        <rFont val="Arial"/>
        <family val="2"/>
        <charset val="161"/>
      </rPr>
      <t xml:space="preserve"> Αυτός είναι ο λόγος που και τα δυο αυτά οξέα έχουν από ένα μόνο άτομο υδρογόνου στο μό-ριό τους.</t>
    </r>
  </si>
  <si>
    <r>
      <t xml:space="preserve">Τα </t>
    </r>
    <r>
      <rPr>
        <b/>
        <sz val="11"/>
        <color indexed="52"/>
        <rFont val="Arial"/>
        <family val="2"/>
        <charset val="161"/>
      </rPr>
      <t>οξέα</t>
    </r>
    <r>
      <rPr>
        <sz val="11"/>
        <color indexed="43"/>
        <rFont val="Arial"/>
        <family val="2"/>
        <charset val="161"/>
      </rPr>
      <t xml:space="preserve"> μαζί με τις </t>
    </r>
    <r>
      <rPr>
        <b/>
        <sz val="11"/>
        <color indexed="52"/>
        <rFont val="Arial"/>
        <family val="2"/>
        <charset val="161"/>
      </rPr>
      <t>βάσεις</t>
    </r>
    <r>
      <rPr>
        <sz val="11"/>
        <color indexed="43"/>
        <rFont val="Arial"/>
        <family val="2"/>
        <charset val="161"/>
      </rPr>
      <t xml:space="preserve"> και τα </t>
    </r>
    <r>
      <rPr>
        <b/>
        <sz val="11"/>
        <color indexed="52"/>
        <rFont val="Arial"/>
        <family val="2"/>
        <charset val="161"/>
      </rPr>
      <t>άλατα,</t>
    </r>
    <r>
      <rPr>
        <sz val="11"/>
        <color indexed="43"/>
        <rFont val="Arial"/>
        <family val="2"/>
        <charset val="161"/>
      </rPr>
      <t xml:space="preserve"> αποτελούν τους </t>
    </r>
    <r>
      <rPr>
        <b/>
        <sz val="11"/>
        <color indexed="52"/>
        <rFont val="Arial"/>
        <family val="2"/>
        <charset val="161"/>
      </rPr>
      <t>ηλεκτρολύτες.</t>
    </r>
    <r>
      <rPr>
        <sz val="11"/>
        <color indexed="43"/>
        <rFont val="Arial"/>
        <family val="2"/>
        <charset val="161"/>
      </rPr>
      <t xml:space="preserve"> Κατά τη διάλυση ενός ηλεκτρολύτη στο νερό, απελευθερώνονται ιόντα, με αποτέλεσμα το σχηματιζόμενο διάλυμα να είναι ηλεκτραγώγιμο, αφού διαθέτει ευκίνητα σωμάτια που φέρουν ηλεκτρικό φορτίο, δηλαδή τα ιόντα.</t>
    </r>
  </si>
  <si>
    <r>
      <t xml:space="preserve">Η διαδικασία απελευθέρωσης ιόντων από τον διαλυόμενο ηλεκτρολύτη, στο σχηματιζόμενο διάλυμα, ονομάστηκε από τον </t>
    </r>
    <r>
      <rPr>
        <b/>
        <sz val="11"/>
        <color indexed="53"/>
        <rFont val="Arial"/>
        <family val="2"/>
        <charset val="161"/>
      </rPr>
      <t>Arrhenius</t>
    </r>
    <r>
      <rPr>
        <sz val="11"/>
        <color indexed="43"/>
        <rFont val="Arial"/>
        <family val="2"/>
        <charset val="161"/>
      </rPr>
      <t xml:space="preserve"> </t>
    </r>
    <r>
      <rPr>
        <b/>
        <sz val="11"/>
        <color indexed="52"/>
        <rFont val="Arial"/>
        <family val="2"/>
        <charset val="161"/>
      </rPr>
      <t xml:space="preserve">ηλεκτρολυτική διάστα-ση, </t>
    </r>
    <r>
      <rPr>
        <sz val="11"/>
        <color indexed="43"/>
        <rFont val="Arial"/>
        <family val="2"/>
        <charset val="161"/>
      </rPr>
      <t xml:space="preserve">σήμερα όμως αυτός ο όρος είναι αποδεκτός μόνο στην περίπτωση που ο ηλεκτρολύτης είναι ιοντική ένωση, δηλαδή τα δομικά του συστατικά είναι ιόντα. Τέτοιοι ηλεκτρολύτες είναι τα υδροξείδια των μετάλλων, που ανήκουν στις βάσεις και τα άλατα. Για τα οξέα που είναι μοριακές ενώσεις όπως επίσης και για κά-ποιες μοριακές βάσεις, αντί του όρου διάσταση, χρησιμοποιείται ο όρος </t>
    </r>
    <r>
      <rPr>
        <b/>
        <sz val="11"/>
        <color indexed="52"/>
        <rFont val="Arial"/>
        <family val="2"/>
        <charset val="161"/>
      </rPr>
      <t>ιοντι-σμός,</t>
    </r>
    <r>
      <rPr>
        <sz val="11"/>
        <color indexed="43"/>
        <rFont val="Arial"/>
        <family val="2"/>
        <charset val="161"/>
      </rPr>
      <t xml:space="preserve"> υπονοώντας μια διαδικασία κατά την οποία σχηματίζονται ιόντα, που δεν υπήρχαν αρχικά. Για αναλυτικότερη περιγραφή των όρων "διάσταση" και "ιοντι-σμός", βλ. </t>
    </r>
    <r>
      <rPr>
        <b/>
        <sz val="11"/>
        <color indexed="51"/>
        <rFont val="Arial"/>
        <family val="2"/>
        <charset val="161"/>
      </rPr>
      <t>"ηλεκτρολύτες".</t>
    </r>
    <r>
      <rPr>
        <sz val="11"/>
        <color indexed="43"/>
        <rFont val="Arial"/>
        <family val="2"/>
        <charset val="161"/>
      </rPr>
      <t xml:space="preserve">   </t>
    </r>
  </si>
  <si>
    <r>
      <t xml:space="preserve">Πρέπει να σημειωθεί ότι τα </t>
    </r>
    <r>
      <rPr>
        <b/>
        <sz val="11"/>
        <color indexed="52"/>
        <rFont val="Arial"/>
        <family val="2"/>
        <charset val="161"/>
      </rPr>
      <t>υδατικά διαλύματα</t>
    </r>
    <r>
      <rPr>
        <sz val="11"/>
        <color indexed="43"/>
        <rFont val="Arial"/>
        <family val="2"/>
        <charset val="161"/>
      </rPr>
      <t xml:space="preserve"> των παραπάνω οξέων, ονομά-ζονται μετατρέποντας την κατάληξη του ονόματός τους σε </t>
    </r>
    <r>
      <rPr>
        <b/>
        <sz val="11"/>
        <color indexed="52"/>
        <rFont val="Arial"/>
        <family val="2"/>
        <charset val="161"/>
      </rPr>
      <t>"-ικό οξύ".</t>
    </r>
    <r>
      <rPr>
        <sz val="11"/>
        <color indexed="43"/>
        <rFont val="Arial"/>
        <family val="2"/>
        <charset val="161"/>
      </rPr>
      <t xml:space="preserve"> Έτσι το </t>
    </r>
    <r>
      <rPr>
        <b/>
        <sz val="11"/>
        <color indexed="52"/>
        <rFont val="Arial"/>
        <family val="2"/>
        <charset val="161"/>
      </rPr>
      <t>υ-δατικό διάλυμα του HCl,</t>
    </r>
    <r>
      <rPr>
        <sz val="11"/>
        <color indexed="43"/>
        <rFont val="Arial"/>
        <family val="2"/>
        <charset val="161"/>
      </rPr>
      <t xml:space="preserve"> που παριστάνεται ως </t>
    </r>
    <r>
      <rPr>
        <b/>
        <sz val="11"/>
        <color indexed="52"/>
        <rFont val="Arial"/>
        <family val="2"/>
        <charset val="161"/>
      </rPr>
      <t>HCl</t>
    </r>
    <r>
      <rPr>
        <b/>
        <vertAlign val="subscript"/>
        <sz val="11"/>
        <color indexed="52"/>
        <rFont val="Arial"/>
        <family val="2"/>
        <charset val="161"/>
      </rPr>
      <t>(aq)</t>
    </r>
    <r>
      <rPr>
        <b/>
        <sz val="11"/>
        <color indexed="52"/>
        <rFont val="Arial"/>
        <family val="2"/>
        <charset val="161"/>
      </rPr>
      <t>,</t>
    </r>
    <r>
      <rPr>
        <sz val="11"/>
        <color indexed="43"/>
        <rFont val="Arial"/>
        <family val="2"/>
        <charset val="161"/>
      </rPr>
      <t xml:space="preserve"> ονομάζεται </t>
    </r>
    <r>
      <rPr>
        <b/>
        <sz val="11"/>
        <color indexed="52"/>
        <rFont val="Arial"/>
        <family val="2"/>
        <charset val="161"/>
      </rPr>
      <t>"υδροχλω-ρικό οξύ"</t>
    </r>
    <r>
      <rPr>
        <sz val="11"/>
        <color indexed="43"/>
        <rFont val="Arial"/>
        <family val="2"/>
        <charset val="161"/>
      </rPr>
      <t xml:space="preserve"> και ανάλογα το </t>
    </r>
    <r>
      <rPr>
        <b/>
        <sz val="11"/>
        <color indexed="52"/>
        <rFont val="Arial"/>
        <family val="2"/>
        <charset val="161"/>
      </rPr>
      <t>HCN</t>
    </r>
    <r>
      <rPr>
        <b/>
        <vertAlign val="subscript"/>
        <sz val="11"/>
        <color indexed="52"/>
        <rFont val="Arial"/>
        <family val="2"/>
        <charset val="161"/>
      </rPr>
      <t>(aq)</t>
    </r>
    <r>
      <rPr>
        <sz val="11"/>
        <color indexed="43"/>
        <rFont val="Arial"/>
        <family val="2"/>
        <charset val="161"/>
      </rPr>
      <t xml:space="preserve"> οναμάζεται </t>
    </r>
    <r>
      <rPr>
        <b/>
        <sz val="11"/>
        <color indexed="52"/>
        <rFont val="Arial"/>
        <family val="2"/>
        <charset val="161"/>
      </rPr>
      <t>"υδροκυανικό οξύ"</t>
    </r>
    <r>
      <rPr>
        <sz val="11"/>
        <color indexed="43"/>
        <rFont val="Arial"/>
        <family val="2"/>
        <charset val="161"/>
      </rPr>
      <t xml:space="preserve"> ενώ το </t>
    </r>
    <r>
      <rPr>
        <b/>
        <sz val="11"/>
        <color indexed="52"/>
        <rFont val="Arial"/>
        <family val="2"/>
        <charset val="161"/>
      </rPr>
      <t>H</t>
    </r>
    <r>
      <rPr>
        <b/>
        <vertAlign val="subscript"/>
        <sz val="11"/>
        <color indexed="52"/>
        <rFont val="Arial"/>
        <family val="2"/>
        <charset val="161"/>
      </rPr>
      <t>2</t>
    </r>
    <r>
      <rPr>
        <b/>
        <sz val="11"/>
        <color indexed="52"/>
        <rFont val="Arial"/>
        <family val="2"/>
        <charset val="161"/>
      </rPr>
      <t>S</t>
    </r>
    <r>
      <rPr>
        <b/>
        <vertAlign val="subscript"/>
        <sz val="11"/>
        <color indexed="52"/>
        <rFont val="Arial"/>
        <family val="2"/>
        <charset val="161"/>
      </rPr>
      <t>(aq)</t>
    </r>
    <r>
      <rPr>
        <sz val="11"/>
        <color indexed="43"/>
        <rFont val="Arial"/>
        <family val="2"/>
        <charset val="161"/>
      </rPr>
      <t xml:space="preserve"> ονομάζεται </t>
    </r>
    <r>
      <rPr>
        <b/>
        <sz val="11"/>
        <color indexed="52"/>
        <rFont val="Arial"/>
        <family val="2"/>
        <charset val="161"/>
      </rPr>
      <t>"υδροθειικό οξύ".</t>
    </r>
  </si>
  <si>
    <t>Ταξινόμηση με βάση το είδος των ατόμων που συγκροτούν το μόριο του οξέος.</t>
  </si>
  <si>
    <r>
      <t xml:space="preserve">Στην περίπτωση αυτή τα οξέα διακρίνονται σε </t>
    </r>
    <r>
      <rPr>
        <b/>
        <sz val="11"/>
        <color indexed="52"/>
        <rFont val="Arial"/>
        <family val="2"/>
        <charset val="161"/>
      </rPr>
      <t>ανόργανα</t>
    </r>
    <r>
      <rPr>
        <sz val="11"/>
        <color indexed="43"/>
        <rFont val="Arial"/>
        <family val="2"/>
        <charset val="161"/>
      </rPr>
      <t xml:space="preserve"> και </t>
    </r>
    <r>
      <rPr>
        <b/>
        <sz val="11"/>
        <color indexed="52"/>
        <rFont val="Arial"/>
        <family val="2"/>
        <charset val="161"/>
      </rPr>
      <t>οργανικά.</t>
    </r>
    <r>
      <rPr>
        <sz val="11"/>
        <color indexed="43"/>
        <rFont val="Arial"/>
        <family val="2"/>
        <charset val="161"/>
      </rPr>
      <t xml:space="preserve"> Στα μόρια των οργανικών οξέων περιέχονται πάντα, ένα ή περισσότε-ρα άτομα άνθρακα </t>
    </r>
    <r>
      <rPr>
        <b/>
        <sz val="11"/>
        <color indexed="52"/>
        <rFont val="Arial"/>
        <family val="2"/>
        <charset val="161"/>
      </rPr>
      <t>(C),</t>
    </r>
    <r>
      <rPr>
        <sz val="11"/>
        <color indexed="43"/>
        <rFont val="Arial"/>
        <family val="2"/>
        <charset val="161"/>
      </rPr>
      <t xml:space="preserve"> όπως δηλαδή συμβαίνει με όλες τις οργανικές ενώσεις. Αυτός είναι εξάλλου ο λόγος που αυτές οι ενώσεις είναι σωστότερο να ονομάζονται </t>
    </r>
    <r>
      <rPr>
        <b/>
        <sz val="11"/>
        <color indexed="52"/>
        <rFont val="Arial"/>
        <family val="2"/>
        <charset val="161"/>
      </rPr>
      <t>ενώσεις του άνθρακα</t>
    </r>
    <r>
      <rPr>
        <sz val="11"/>
        <color indexed="43"/>
        <rFont val="Arial"/>
        <family val="2"/>
        <charset val="161"/>
      </rPr>
      <t xml:space="preserve"> και όχι οργανικές ενώσεις. Πρέπει να σημειωθεί όμως ότι </t>
    </r>
    <r>
      <rPr>
        <b/>
        <sz val="11"/>
        <color indexed="52"/>
        <rFont val="Arial"/>
        <family val="2"/>
        <charset val="161"/>
      </rPr>
      <t>το ανθρακικό οξύ (H</t>
    </r>
    <r>
      <rPr>
        <b/>
        <vertAlign val="subscript"/>
        <sz val="11"/>
        <color indexed="52"/>
        <rFont val="Arial"/>
        <family val="2"/>
        <charset val="161"/>
      </rPr>
      <t>2</t>
    </r>
    <r>
      <rPr>
        <b/>
        <sz val="11"/>
        <color indexed="52"/>
        <rFont val="Arial"/>
        <family val="2"/>
        <charset val="161"/>
      </rPr>
      <t>CO</t>
    </r>
    <r>
      <rPr>
        <b/>
        <vertAlign val="subscript"/>
        <sz val="11"/>
        <color indexed="52"/>
        <rFont val="Arial"/>
        <family val="2"/>
        <charset val="161"/>
      </rPr>
      <t>3</t>
    </r>
    <r>
      <rPr>
        <b/>
        <sz val="11"/>
        <color indexed="52"/>
        <rFont val="Arial"/>
        <family val="2"/>
        <charset val="161"/>
      </rPr>
      <t xml:space="preserve">) εξαιρείται </t>
    </r>
    <r>
      <rPr>
        <sz val="11"/>
        <color indexed="43"/>
        <rFont val="Arial"/>
        <family val="2"/>
        <charset val="161"/>
      </rPr>
      <t xml:space="preserve">στην παραπάνω ταξινόμηση και, αν και φέρει στο μόριό του ένα άτομο άνθρακα, κατατάσσεται στα ανόργανα οξέα. </t>
    </r>
  </si>
  <si>
    <r>
      <t xml:space="preserve">Τα συνηθέστερα οργανικά οξέα φέρουν στο μόριό τους ένα ή περισ-σότερα </t>
    </r>
    <r>
      <rPr>
        <b/>
        <sz val="11"/>
        <color indexed="52"/>
        <rFont val="Arial"/>
        <family val="2"/>
        <charset val="161"/>
      </rPr>
      <t>καρβοξύλια.</t>
    </r>
    <r>
      <rPr>
        <sz val="11"/>
        <color indexed="43"/>
        <rFont val="Arial"/>
        <family val="2"/>
        <charset val="161"/>
      </rPr>
      <t xml:space="preserve"> Το </t>
    </r>
    <r>
      <rPr>
        <b/>
        <sz val="11"/>
        <color indexed="52"/>
        <rFont val="Arial"/>
        <family val="2"/>
        <charset val="161"/>
      </rPr>
      <t>καρβοξύλιο</t>
    </r>
    <r>
      <rPr>
        <sz val="11"/>
        <color indexed="43"/>
        <rFont val="Arial"/>
        <family val="2"/>
        <charset val="161"/>
      </rPr>
      <t xml:space="preserve"> είναι μια ομάδα ατόμων ή όπως αλλιώς λέμε, μία </t>
    </r>
    <r>
      <rPr>
        <b/>
        <sz val="11"/>
        <color indexed="52"/>
        <rFont val="Arial"/>
        <family val="2"/>
        <charset val="161"/>
      </rPr>
      <t>ρίζα</t>
    </r>
    <r>
      <rPr>
        <b/>
        <sz val="11"/>
        <color indexed="11"/>
        <rFont val="Arial"/>
        <family val="2"/>
        <charset val="161"/>
      </rPr>
      <t>*</t>
    </r>
    <r>
      <rPr>
        <b/>
        <sz val="11"/>
        <color indexed="52"/>
        <rFont val="Arial"/>
        <family val="2"/>
        <charset val="161"/>
      </rPr>
      <t>,</t>
    </r>
    <r>
      <rPr>
        <sz val="11"/>
        <color indexed="43"/>
        <rFont val="Arial"/>
        <family val="2"/>
        <charset val="161"/>
      </rPr>
      <t xml:space="preserve"> της οποίας η παρουσία στο μόριο μιάς οργα-νικής ένωσης προσδίδει σ' αυτήν, δηλαδή στην ένωση, τον όξινο χαρα-κτήρα της.
Το καρβοξύλιο έχει χημικό τύπο...  
                                           </t>
    </r>
    <r>
      <rPr>
        <b/>
        <sz val="11"/>
        <color indexed="52"/>
        <rFont val="Arial"/>
        <family val="2"/>
        <charset val="161"/>
      </rPr>
      <t xml:space="preserve">    –COOH</t>
    </r>
  </si>
  <si>
    <r>
      <t xml:space="preserve">Στο </t>
    </r>
    <r>
      <rPr>
        <sz val="11"/>
        <color indexed="48"/>
        <rFont val="Arial"/>
        <family val="2"/>
        <charset val="161"/>
      </rPr>
      <t xml:space="preserve">διπλανό χώρο </t>
    </r>
    <r>
      <rPr>
        <sz val="11"/>
        <color indexed="43"/>
        <rFont val="Arial"/>
        <family val="2"/>
        <charset val="161"/>
      </rPr>
      <t xml:space="preserve">απεικονίζεται η ρίζα του καρβοξυλίου και το μόριο ενός οργανικού οξέος, του </t>
    </r>
    <r>
      <rPr>
        <b/>
        <sz val="11"/>
        <color indexed="52"/>
        <rFont val="Arial"/>
        <family val="2"/>
        <charset val="161"/>
      </rPr>
      <t>αιθανικού οξέος,</t>
    </r>
    <r>
      <rPr>
        <sz val="11"/>
        <color indexed="43"/>
        <rFont val="Arial"/>
        <family val="2"/>
        <charset val="161"/>
      </rPr>
      <t xml:space="preserve"> με τη χρήση των μορια-κών μοντέλων.</t>
    </r>
  </si>
  <si>
    <r>
      <t xml:space="preserve">Ταξινόμηση με βάση το πλήθος των ιόντων </t>
    </r>
    <r>
      <rPr>
        <b/>
        <sz val="11"/>
        <color indexed="16"/>
        <rFont val="Arial"/>
        <family val="2"/>
        <charset val="161"/>
      </rPr>
      <t>Η</t>
    </r>
    <r>
      <rPr>
        <b/>
        <vertAlign val="superscript"/>
        <sz val="11"/>
        <color indexed="16"/>
        <rFont val="Arial"/>
        <family val="2"/>
        <charset val="161"/>
      </rPr>
      <t>+</t>
    </r>
    <r>
      <rPr>
        <sz val="11"/>
        <color indexed="16"/>
        <rFont val="Arial"/>
        <family val="2"/>
        <charset val="161"/>
      </rPr>
      <t xml:space="preserve"> που ελευθερώνονται στο διάλυμα του οξέος από κάθε μόριο αυτού.</t>
    </r>
  </si>
  <si>
    <t>Ταξινόμηση με βάση την "προθυμία" των μορίων του οξέος να υφίστα-νται ιοντισμό, μετά τη διάλυσή τους στο νερό.</t>
  </si>
  <si>
    <r>
      <t>Ισχυρά</t>
    </r>
    <r>
      <rPr>
        <sz val="11"/>
        <color indexed="43"/>
        <rFont val="Arial"/>
        <family val="2"/>
        <charset val="161"/>
      </rPr>
      <t xml:space="preserve"> οξέα είναι εκείνα που μετά τη διάλυσή τους στο νερό, παθαί-νουν πλήρη ιοντισμό, δηλαδή όλα τα μόρια που βρίσκονται στην πο-σότητα του οξέος που διαλύεται, ιοντίζονται.</t>
    </r>
  </si>
  <si>
    <r>
      <t xml:space="preserve">Όπως φαίνεται και στην </t>
    </r>
    <r>
      <rPr>
        <sz val="10"/>
        <color indexed="48"/>
        <rFont val="Arial"/>
        <family val="2"/>
        <charset val="161"/>
      </rPr>
      <t>εικόνα που ακολουθεί,</t>
    </r>
    <r>
      <rPr>
        <sz val="10"/>
        <color indexed="43"/>
        <rFont val="Arial"/>
        <family val="2"/>
        <charset val="161"/>
      </rPr>
      <t xml:space="preserve"> κάθε</t>
    </r>
    <r>
      <rPr>
        <b/>
        <sz val="10"/>
        <color indexed="52"/>
        <rFont val="Arial"/>
        <family val="2"/>
        <charset val="161"/>
      </rPr>
      <t xml:space="preserve"> κατιόν Η</t>
    </r>
    <r>
      <rPr>
        <b/>
        <vertAlign val="superscript"/>
        <sz val="10"/>
        <color indexed="52"/>
        <rFont val="Arial"/>
        <family val="2"/>
        <charset val="161"/>
      </rPr>
      <t>+</t>
    </r>
    <r>
      <rPr>
        <sz val="10"/>
        <color indexed="43"/>
        <rFont val="Arial"/>
        <family val="2"/>
        <charset val="161"/>
      </rPr>
      <t xml:space="preserve"> που σχηματίζεται από τον ιοντισμό των μορίων ενός οξέος που έχει διαλυθεί στο νερό, ενώνεται αμέσως με </t>
    </r>
    <r>
      <rPr>
        <b/>
        <sz val="10"/>
        <color indexed="52"/>
        <rFont val="Arial"/>
        <family val="2"/>
        <charset val="161"/>
      </rPr>
      <t>ημιπολικό</t>
    </r>
    <r>
      <rPr>
        <sz val="10"/>
        <color indexed="43"/>
        <rFont val="Arial"/>
        <family val="2"/>
        <charset val="161"/>
      </rPr>
      <t xml:space="preserve"> δεσμό, με ένα μόριο νερού, σχηματίζοντας έτσι ένα περισσότερο σύνθετο κατιόν ,το </t>
    </r>
    <r>
      <rPr>
        <b/>
        <sz val="10"/>
        <color indexed="52"/>
        <rFont val="Arial"/>
        <family val="2"/>
        <charset val="161"/>
      </rPr>
      <t>οξώνιο</t>
    </r>
    <r>
      <rPr>
        <sz val="10"/>
        <color indexed="43"/>
        <rFont val="Arial"/>
        <family val="2"/>
        <charset val="161"/>
      </rPr>
      <t xml:space="preserve"> ή </t>
    </r>
    <r>
      <rPr>
        <b/>
        <sz val="10"/>
        <color indexed="52"/>
        <rFont val="Arial"/>
        <family val="2"/>
        <charset val="161"/>
      </rPr>
      <t>υδροξώνιο,</t>
    </r>
    <r>
      <rPr>
        <sz val="10"/>
        <color indexed="43"/>
        <rFont val="Arial"/>
        <family val="2"/>
        <charset val="161"/>
      </rPr>
      <t xml:space="preserve"> που έχει χημικό τύπο </t>
    </r>
    <r>
      <rPr>
        <b/>
        <sz val="10"/>
        <color indexed="52"/>
        <rFont val="Arial"/>
        <family val="2"/>
        <charset val="161"/>
      </rPr>
      <t>Η</t>
    </r>
    <r>
      <rPr>
        <b/>
        <vertAlign val="subscript"/>
        <sz val="10"/>
        <color indexed="52"/>
        <rFont val="Arial"/>
        <family val="2"/>
        <charset val="161"/>
      </rPr>
      <t>3</t>
    </r>
    <r>
      <rPr>
        <b/>
        <sz val="10"/>
        <color indexed="52"/>
        <rFont val="Arial"/>
        <family val="2"/>
        <charset val="161"/>
      </rPr>
      <t>Ο</t>
    </r>
    <r>
      <rPr>
        <b/>
        <vertAlign val="superscript"/>
        <sz val="10"/>
        <color indexed="52"/>
        <rFont val="Arial"/>
        <family val="2"/>
        <charset val="161"/>
      </rPr>
      <t>+</t>
    </r>
    <r>
      <rPr>
        <b/>
        <sz val="10"/>
        <color indexed="52"/>
        <rFont val="Arial"/>
        <family val="2"/>
        <charset val="161"/>
      </rPr>
      <t>.</t>
    </r>
  </si>
  <si>
    <r>
      <t xml:space="preserve">Όλα τα υπόλοιπα οξέα είναι </t>
    </r>
    <r>
      <rPr>
        <b/>
        <sz val="11"/>
        <color indexed="52"/>
        <rFont val="Arial"/>
        <family val="2"/>
        <charset val="161"/>
      </rPr>
      <t>ασθενή.</t>
    </r>
    <r>
      <rPr>
        <sz val="11"/>
        <color indexed="43"/>
        <rFont val="Arial"/>
        <family val="2"/>
        <charset val="161"/>
      </rPr>
      <t xml:space="preserve"> Αυτό σημαίνει, ότι μόνο ένα μέ-ρος από την ποσότητα ενός τέτοιου οξέος, που διαλύεται στο νερό, παθαίνει ιοντισμό. Για ένα ασθενές οξύ λοιπόν, λέμε ότι μέσα στο νε-ρό, υφίσταται </t>
    </r>
    <r>
      <rPr>
        <b/>
        <sz val="11"/>
        <color indexed="52"/>
        <rFont val="Arial"/>
        <family val="2"/>
        <charset val="161"/>
      </rPr>
      <t xml:space="preserve">μερικό ιοντισμό. </t>
    </r>
    <r>
      <rPr>
        <sz val="11"/>
        <color indexed="43"/>
        <rFont val="Arial"/>
        <family val="2"/>
        <charset val="161"/>
      </rPr>
      <t xml:space="preserve">Αυτό συμβαίνει επειδή μέσα στο διάλυ-μα του οξέος, παράλληλα με την αντίδραση ιοντισμού του οξέος, πραγ-ματοποιείται και μια άλλη αντίδραση, αυτή  του επανασχηματισμού των μορίων του οξέος από τα ιόντα του. </t>
    </r>
  </si>
  <si>
    <r>
      <t xml:space="preserve">Από τα παραπάνω γίνεται φανερό ότι ο ιοντισμός ενός ασθενούς ο-ξέος, αλλά και γενικότερα ενός ασθενή ηλεκτρολύτη, είναι διαδικασία </t>
    </r>
    <r>
      <rPr>
        <b/>
        <sz val="11"/>
        <color indexed="52"/>
        <rFont val="Arial"/>
        <family val="2"/>
        <charset val="161"/>
      </rPr>
      <t>αμφίδρομη</t>
    </r>
    <r>
      <rPr>
        <sz val="11"/>
        <color indexed="43"/>
        <rFont val="Arial"/>
        <family val="2"/>
        <charset val="161"/>
      </rPr>
      <t xml:space="preserve"> και αυτό μπορούμε να το δείξουμε, αν απλά γράψουμε ένα διπλό βέλος ανάμεσα στο πρώτο και δεύτερο μέλος της παραπάνω χημικής εξίσωσης, όπως φαίνεται παρακάτω...</t>
    </r>
  </si>
  <si>
    <t>ΟΞΙΝΟ ΘΕΙΙΚΟ ΑΝΙΟΝ (2η βαθμίδα ιοντισμού του θειικού οξέος)</t>
  </si>
  <si>
    <r>
      <t xml:space="preserve">Πρέπει να σημειωθεί ότι </t>
    </r>
    <r>
      <rPr>
        <b/>
        <sz val="11"/>
        <color indexed="52"/>
        <rFont val="Arial"/>
        <family val="2"/>
        <charset val="161"/>
      </rPr>
      <t>το αιθανικό οξύ είναι μονοπρωτι-κό,</t>
    </r>
    <r>
      <rPr>
        <sz val="11"/>
        <color indexed="43"/>
        <rFont val="Arial"/>
        <family val="2"/>
        <charset val="161"/>
      </rPr>
      <t xml:space="preserve"> καθόσον από τα τέσσερα άτομα υδρογόνου  που περιέ-χονται στο μόριό του, μόνο αυτό του καρβοξυλίου απόδε-σμεύεται ως κατιόν στο περιβάλλον,  κατά τον ιοντισμό του μορίου.</t>
    </r>
  </si>
  <si>
    <r>
      <t>Τα οξέα, ή ορθότερα τα υδατικά διαλύματά τους, εμφανίζουν κάποιες</t>
    </r>
    <r>
      <rPr>
        <b/>
        <sz val="11"/>
        <color indexed="52"/>
        <rFont val="Arial"/>
        <family val="2"/>
        <charset val="161"/>
      </rPr>
      <t xml:space="preserve"> κοινές ιδι-ότητες,</t>
    </r>
    <r>
      <rPr>
        <sz val="11"/>
        <color indexed="43"/>
        <rFont val="Arial"/>
        <family val="2"/>
        <charset val="161"/>
      </rPr>
      <t xml:space="preserve"> οι οποίες προφανώς οφείλονται σε κάποιο </t>
    </r>
    <r>
      <rPr>
        <b/>
        <sz val="11"/>
        <color indexed="52"/>
        <rFont val="Arial"/>
        <family val="2"/>
        <charset val="161"/>
      </rPr>
      <t>κοινό συστατικό</t>
    </r>
    <r>
      <rPr>
        <sz val="11"/>
        <color indexed="43"/>
        <rFont val="Arial"/>
        <family val="2"/>
        <charset val="161"/>
      </rPr>
      <t xml:space="preserve"> που έχουν αυτά. Αυτό το κοινό συστατικό καταλαβαίνουμε, ότι δε μπορεί να είναι άλλο από τα </t>
    </r>
    <r>
      <rPr>
        <b/>
        <sz val="11"/>
        <color indexed="52"/>
        <rFont val="Arial"/>
        <family val="2"/>
        <charset val="161"/>
      </rPr>
      <t>κατιόντα υδρογόνου (Η</t>
    </r>
    <r>
      <rPr>
        <b/>
        <vertAlign val="superscript"/>
        <sz val="11"/>
        <color indexed="52"/>
        <rFont val="Arial"/>
        <family val="2"/>
        <charset val="161"/>
      </rPr>
      <t>+</t>
    </r>
    <r>
      <rPr>
        <b/>
        <sz val="11"/>
        <color indexed="52"/>
        <rFont val="Arial"/>
        <family val="2"/>
        <charset val="161"/>
      </rPr>
      <t>), που απελευθερώνονται στα υδατικά διαλύματά των οξέων, μετά τη διάλυσή τους στο νερό.</t>
    </r>
  </si>
  <si>
    <r>
      <t xml:space="preserve">Ουσιαστικά με τον όρο αυτό, εννοούμε τις ιδιότητες που εμφανίζει ένα υδατικό διάλυμα εξαιτίας των κατιόντων </t>
    </r>
    <r>
      <rPr>
        <b/>
        <sz val="11"/>
        <color indexed="52"/>
        <rFont val="Arial"/>
        <family val="2"/>
        <charset val="161"/>
      </rPr>
      <t>Η</t>
    </r>
    <r>
      <rPr>
        <b/>
        <vertAlign val="superscript"/>
        <sz val="11"/>
        <color indexed="52"/>
        <rFont val="Arial"/>
        <family val="2"/>
        <charset val="161"/>
      </rPr>
      <t>+</t>
    </r>
    <r>
      <rPr>
        <sz val="11"/>
        <color indexed="43"/>
        <rFont val="Arial"/>
        <family val="2"/>
        <charset val="161"/>
      </rPr>
      <t xml:space="preserve"> που περιέχει.</t>
    </r>
  </si>
  <si>
    <t>Αντιδρούν με βάσεις, σχηματίζοντας άλατα και νερό.</t>
  </si>
  <si>
    <t>Αντιδρούν με τα δραστικότερα του υδρογόνου μέταλλα, οπότε σχη-ματίζεται το αντίστοιχο άλας του μετάλλου και ελευθερώνεται αέριο υδρογόνο.</t>
  </si>
  <si>
    <r>
      <t xml:space="preserve">Τα υδατικά διαλύματά τους άγουν το ηλεκτρικό ρεύμα. Όταν συμβαίνει αυτό, στο ηλεκτρόδιο της καθόδου εκλύεται αέριο υδρογόνο (δηλαδή </t>
    </r>
    <r>
      <rPr>
        <b/>
        <sz val="11"/>
        <color indexed="52"/>
        <rFont val="Arial"/>
        <family val="2"/>
        <charset val="161"/>
      </rPr>
      <t>Η</t>
    </r>
    <r>
      <rPr>
        <b/>
        <vertAlign val="subscript"/>
        <sz val="11"/>
        <color indexed="52"/>
        <rFont val="Arial"/>
        <family val="2"/>
        <charset val="161"/>
      </rPr>
      <t>2</t>
    </r>
    <r>
      <rPr>
        <sz val="11"/>
        <color indexed="43"/>
        <rFont val="Arial"/>
        <family val="2"/>
        <charset val="161"/>
      </rPr>
      <t xml:space="preserve">), (βλ. </t>
    </r>
    <r>
      <rPr>
        <b/>
        <sz val="11"/>
        <color indexed="51"/>
        <rFont val="Arial"/>
        <family val="2"/>
        <charset val="161"/>
      </rPr>
      <t>"ηλεκτρολύτες"</t>
    </r>
    <r>
      <rPr>
        <sz val="11"/>
        <color indexed="43"/>
        <rFont val="Arial"/>
        <family val="2"/>
        <charset val="161"/>
      </rPr>
      <t xml:space="preserve">). </t>
    </r>
  </si>
  <si>
    <r>
      <t>Οι</t>
    </r>
    <r>
      <rPr>
        <sz val="11"/>
        <rFont val="Arial"/>
        <family val="2"/>
        <charset val="161"/>
      </rPr>
      <t xml:space="preserve"> </t>
    </r>
    <r>
      <rPr>
        <b/>
        <sz val="10"/>
        <color indexed="52"/>
        <rFont val="Arial"/>
        <family val="2"/>
        <charset val="161"/>
      </rPr>
      <t>ρίζες</t>
    </r>
    <r>
      <rPr>
        <sz val="10"/>
        <color indexed="43"/>
        <rFont val="Arial"/>
        <family val="2"/>
        <charset val="161"/>
      </rPr>
      <t xml:space="preserve"> είναι </t>
    </r>
    <r>
      <rPr>
        <b/>
        <sz val="10"/>
        <color indexed="52"/>
        <rFont val="Arial"/>
        <family val="2"/>
        <charset val="161"/>
      </rPr>
      <t>αφόρτιστα συγκροτήματα ατόμων,</t>
    </r>
    <r>
      <rPr>
        <sz val="10"/>
        <color indexed="43"/>
        <rFont val="Arial"/>
        <family val="2"/>
        <charset val="161"/>
      </rPr>
      <t xml:space="preserve"> τα οποία απομένουν μετά την απομάκρυνση από ένα μόριο, ενός ή περισσοτέρων ατόμων, που συνήθως είναι άτομα υδρογόνου.</t>
    </r>
  </si>
  <si>
    <r>
      <t xml:space="preserve">Έτσι, αν από ένα μόριο νερού αποσπαστεί ένα άτομο υδρογόνου, η ρίζα που απομένει ονομάζεται </t>
    </r>
    <r>
      <rPr>
        <b/>
        <sz val="10"/>
        <color indexed="52"/>
        <rFont val="Arial"/>
        <family val="2"/>
        <charset val="161"/>
      </rPr>
      <t>υδροξύλιο</t>
    </r>
    <r>
      <rPr>
        <sz val="10"/>
        <color indexed="43"/>
        <rFont val="Arial"/>
        <family val="2"/>
        <charset val="161"/>
      </rPr>
      <t xml:space="preserve"> και έχει χημικό τύπο…
 </t>
    </r>
    <r>
      <rPr>
        <b/>
        <sz val="10"/>
        <color indexed="52"/>
        <rFont val="Arial"/>
        <family val="2"/>
        <charset val="161"/>
      </rPr>
      <t>–ΟΗ</t>
    </r>
    <r>
      <rPr>
        <sz val="10"/>
        <color indexed="43"/>
        <rFont val="Arial"/>
        <family val="2"/>
        <charset val="161"/>
      </rPr>
      <t xml:space="preserve"> ή αναλυτικότερα, </t>
    </r>
    <r>
      <rPr>
        <b/>
        <sz val="10"/>
        <color indexed="52"/>
        <rFont val="Arial"/>
        <family val="2"/>
        <charset val="161"/>
      </rPr>
      <t>–Ο–Η.</t>
    </r>
    <r>
      <rPr>
        <sz val="10"/>
        <color indexed="43"/>
        <rFont val="Arial"/>
        <family val="2"/>
        <charset val="161"/>
      </rPr>
      <t xml:space="preserve">  </t>
    </r>
  </si>
  <si>
    <r>
      <t xml:space="preserve">Παρατηρούμε ότι η ρίζα του υδροξυλίου διαθέτει ένα </t>
    </r>
    <r>
      <rPr>
        <b/>
        <sz val="10"/>
        <color indexed="52"/>
        <rFont val="Arial"/>
        <family val="2"/>
        <charset val="161"/>
      </rPr>
      <t>μονήρες</t>
    </r>
    <r>
      <rPr>
        <sz val="10"/>
        <color indexed="43"/>
        <rFont val="Arial"/>
        <family val="2"/>
        <charset val="161"/>
      </rPr>
      <t xml:space="preserve"> ηλεκτρόνιο, στην εξωτερική στιβάδα του ατόμου του οξυγόνου. Αυτό κάνει το υδροξύλιο να συμπεριφέρεται όπως και τα άτομα των </t>
    </r>
    <r>
      <rPr>
        <b/>
        <sz val="10"/>
        <color indexed="52"/>
        <rFont val="Arial"/>
        <family val="2"/>
        <charset val="161"/>
      </rPr>
      <t>αλογόνων,</t>
    </r>
    <r>
      <rPr>
        <sz val="10"/>
        <color indexed="43"/>
        <rFont val="Arial"/>
        <family val="2"/>
        <charset val="161"/>
      </rPr>
      <t xml:space="preserve"> τα οποία επίσης φέρουν στην εξωτερική στιβάδα τους συνολικά 7 ηλεκτρόνια από τα οποία τα 6 σχηματίζουν ζεύγη και το ένα είναι μονήρες</t>
    </r>
    <r>
      <rPr>
        <sz val="10"/>
        <color indexed="43"/>
        <rFont val="Arial"/>
        <family val="2"/>
        <charset val="161"/>
      </rPr>
      <t xml:space="preserve">.
Το γεγονός ότι το άτομο του οξυγόνου στη ρίζα του υδροξυλίου χρειάζεται ένα μόλις ηλεκτρόνιο για να αποκτήσει συμπληρωμένη εξωτερική στιβάδα, κάνει τη ρίζα αυτή ένα πολύ δραστικό σωμάτιο, που γρήγορα θα καταφέρει να ενωθεί με κάτι άλλο από το περιβάλλον του, ώστε το άτομο του οξυγόνου να αποκτήσει ευσταθή ηλεκτρονιακή διαμόρφωση. </t>
    </r>
  </si>
  <si>
    <r>
      <t xml:space="preserve">Έτσι, αν το υδροξύλιο με ένα άτομο χλωρίου, δια-μοιραστούν τα μονήρη ηλεκτρόνιά τους, θα ενωθούν μεταξύ τους με έναν ομοιοπολικό δεσμό, σχηματίζοντας το μόριο του </t>
    </r>
    <r>
      <rPr>
        <b/>
        <sz val="10"/>
        <color indexed="52"/>
        <rFont val="Arial"/>
        <family val="2"/>
        <charset val="161"/>
      </rPr>
      <t>υποχλωριώδους οξέος,</t>
    </r>
    <r>
      <rPr>
        <sz val="10"/>
        <color indexed="43"/>
        <rFont val="Arial"/>
        <family val="2"/>
        <charset val="161"/>
      </rPr>
      <t xml:space="preserve"> που έχει τον παρακάτω ηλεκτρονιακό τύπο... </t>
    </r>
  </si>
  <si>
    <r>
      <t>Αν πάλι το υδροξύλιο αλληλεπιδράσει με το άτομο κάποιου μετάλλου, π.χ. του</t>
    </r>
    <r>
      <rPr>
        <sz val="10"/>
        <rFont val="Arial"/>
        <family val="2"/>
        <charset val="161"/>
      </rPr>
      <t xml:space="preserve"> </t>
    </r>
    <r>
      <rPr>
        <sz val="10"/>
        <color indexed="43"/>
        <rFont val="Arial"/>
        <family val="2"/>
        <charset val="161"/>
      </rPr>
      <t xml:space="preserve">νατρίου, θα αποσπάσει από αυτό το μοναδικό εξωτερικό ηλεκτρόνιο που διαθέτει </t>
    </r>
    <r>
      <rPr>
        <b/>
        <sz val="10"/>
        <color indexed="52"/>
        <rFont val="Arial"/>
        <family val="2"/>
        <charset val="161"/>
      </rPr>
      <t>(Z</t>
    </r>
    <r>
      <rPr>
        <b/>
        <vertAlign val="subscript"/>
        <sz val="10"/>
        <color indexed="52"/>
        <rFont val="Arial"/>
        <family val="2"/>
        <charset val="161"/>
      </rPr>
      <t>Na</t>
    </r>
    <r>
      <rPr>
        <b/>
        <sz val="10"/>
        <color indexed="52"/>
        <rFont val="Arial"/>
        <family val="2"/>
        <charset val="161"/>
      </rPr>
      <t>=11),</t>
    </r>
    <r>
      <rPr>
        <sz val="10"/>
        <color indexed="43"/>
        <rFont val="Arial"/>
        <family val="2"/>
        <charset val="161"/>
      </rPr>
      <t xml:space="preserve"> με άμεση συνέπεια και το άτομο νατρίου και το υδροξύλιο να μετατραπούν στα ιόντα </t>
    </r>
    <r>
      <rPr>
        <b/>
        <sz val="10"/>
        <color indexed="52"/>
        <rFont val="Arial"/>
        <family val="2"/>
        <charset val="161"/>
      </rPr>
      <t>Na</t>
    </r>
    <r>
      <rPr>
        <b/>
        <vertAlign val="superscript"/>
        <sz val="10"/>
        <color indexed="52"/>
        <rFont val="Arial"/>
        <family val="2"/>
        <charset val="161"/>
      </rPr>
      <t>+</t>
    </r>
    <r>
      <rPr>
        <sz val="10"/>
        <color indexed="43"/>
        <rFont val="Arial"/>
        <family val="2"/>
        <charset val="161"/>
      </rPr>
      <t xml:space="preserve"> και </t>
    </r>
    <r>
      <rPr>
        <b/>
        <sz val="10"/>
        <color indexed="52"/>
        <rFont val="Arial"/>
        <family val="2"/>
        <charset val="161"/>
      </rPr>
      <t>OH</t>
    </r>
    <r>
      <rPr>
        <b/>
        <vertAlign val="superscript"/>
        <sz val="10"/>
        <color indexed="52"/>
        <rFont val="Arial"/>
        <family val="2"/>
        <charset val="161"/>
      </rPr>
      <t>–</t>
    </r>
    <r>
      <rPr>
        <sz val="10"/>
        <color indexed="43"/>
        <rFont val="Arial"/>
        <family val="2"/>
        <charset val="161"/>
      </rPr>
      <t xml:space="preserve"> αντίστοιχα. </t>
    </r>
  </si>
  <si>
    <r>
      <t>Το κατ' αυτό τον τρόπο σχηματιζόμενο</t>
    </r>
    <r>
      <rPr>
        <sz val="10"/>
        <rFont val="Arial"/>
        <family val="2"/>
        <charset val="161"/>
      </rPr>
      <t xml:space="preserve"> </t>
    </r>
    <r>
      <rPr>
        <b/>
        <sz val="10"/>
        <color indexed="52"/>
        <rFont val="Arial"/>
        <family val="2"/>
        <charset val="161"/>
      </rPr>
      <t>ιόν υδροξυλίου (OH</t>
    </r>
    <r>
      <rPr>
        <b/>
        <vertAlign val="superscript"/>
        <sz val="10"/>
        <color indexed="52"/>
        <rFont val="Arial"/>
        <family val="2"/>
        <charset val="161"/>
      </rPr>
      <t>–</t>
    </r>
    <r>
      <rPr>
        <b/>
        <sz val="10"/>
        <color indexed="52"/>
        <rFont val="Arial"/>
        <family val="2"/>
        <charset val="161"/>
      </rPr>
      <t>),</t>
    </r>
    <r>
      <rPr>
        <sz val="10"/>
        <color indexed="43"/>
        <rFont val="Arial"/>
        <family val="2"/>
        <charset val="161"/>
      </rPr>
      <t xml:space="preserve"> ονομάζεται </t>
    </r>
    <r>
      <rPr>
        <b/>
        <sz val="10"/>
        <color indexed="52"/>
        <rFont val="Arial"/>
        <family val="2"/>
        <charset val="161"/>
      </rPr>
      <t>υδροξείδιο</t>
    </r>
    <r>
      <rPr>
        <sz val="10"/>
        <color indexed="43"/>
        <rFont val="Arial"/>
        <family val="2"/>
        <charset val="161"/>
      </rPr>
      <t xml:space="preserve"> και έχει ηλεκτρονιακό τύπο…</t>
    </r>
  </si>
  <si>
    <t xml:space="preserve">Ανάλογη συμπεριφορά, με αυτή του υδροξυλίου, παρουσιάζουν και οι περισσότερες από τις υπόλοιπες ρίζες. </t>
  </si>
  <si>
    <r>
      <t xml:space="preserve">Για να γίνει καλύτερα κατανοητό τι σημαίνει ισχυρό και τι ασθενές οξύ, δίνεται το ακόλουθο παράδειγμα…
Έστω λοιπόν, ότι σε ορισμένη ποσότητα νερού δια-λύονται </t>
    </r>
    <r>
      <rPr>
        <b/>
        <sz val="10"/>
        <color indexed="52"/>
        <rFont val="Arial"/>
        <family val="2"/>
        <charset val="161"/>
      </rPr>
      <t>0,4mol HCl.</t>
    </r>
    <r>
      <rPr>
        <sz val="10"/>
        <color indexed="43"/>
        <rFont val="Arial"/>
        <family val="2"/>
        <charset val="161"/>
      </rPr>
      <t xml:space="preserve"> Το </t>
    </r>
    <r>
      <rPr>
        <b/>
        <sz val="10"/>
        <color indexed="52"/>
        <rFont val="Arial"/>
        <family val="2"/>
        <charset val="161"/>
      </rPr>
      <t>HCl</t>
    </r>
    <r>
      <rPr>
        <sz val="10"/>
        <color indexed="43"/>
        <rFont val="Arial"/>
        <family val="2"/>
        <charset val="161"/>
      </rPr>
      <t xml:space="preserve"> είναι ισχυρό οξύ και άρα ιοντίζεται πλήρως στο νερό. Μπορούμε να δείξουμε τι συμβαίνει κάνοντας την παρακάτω κατάστρωση... </t>
    </r>
  </si>
  <si>
    <r>
      <t xml:space="preserve">Ας δούμε τώρα τι γίνεται στην περίπτωση που το διαλυόμενο στο νερό οξύ είναι ασθενές. Για παρά-δειγμα, έστω ότι διαλύονται στο νερό πάλι </t>
    </r>
    <r>
      <rPr>
        <b/>
        <sz val="10"/>
        <color indexed="52"/>
        <rFont val="Arial"/>
        <family val="2"/>
        <charset val="161"/>
      </rPr>
      <t>0,4mol</t>
    </r>
    <r>
      <rPr>
        <sz val="10"/>
        <color indexed="43"/>
        <rFont val="Arial"/>
        <family val="2"/>
        <charset val="161"/>
      </rPr>
      <t xml:space="preserve"> του ασθενούς οξέος </t>
    </r>
    <r>
      <rPr>
        <b/>
        <sz val="10"/>
        <color indexed="52"/>
        <rFont val="Arial"/>
        <family val="2"/>
        <charset val="161"/>
      </rPr>
      <t>ΗΑ.</t>
    </r>
    <r>
      <rPr>
        <sz val="10"/>
        <color indexed="43"/>
        <rFont val="Arial"/>
        <family val="2"/>
        <charset val="161"/>
      </rPr>
      <t xml:space="preserve"> Η αντίδραση ιοντισμού του ασθενούς οξέος είναι </t>
    </r>
    <r>
      <rPr>
        <b/>
        <sz val="10"/>
        <color indexed="52"/>
        <rFont val="Arial"/>
        <family val="2"/>
        <charset val="161"/>
      </rPr>
      <t>αμφίδρομη</t>
    </r>
    <r>
      <rPr>
        <sz val="10"/>
        <color indexed="43"/>
        <rFont val="Arial"/>
        <family val="2"/>
        <charset val="161"/>
      </rPr>
      <t xml:space="preserve"> και όπως </t>
    </r>
    <r>
      <rPr>
        <b/>
        <sz val="10"/>
        <color indexed="52"/>
        <rFont val="Arial"/>
        <family val="2"/>
        <charset val="161"/>
      </rPr>
      <t>κάθε αμφίδρομη αντίδραση, καταλήγει σε κατάσταση χημικής ισορροπίας.</t>
    </r>
    <r>
      <rPr>
        <sz val="10"/>
        <color indexed="43"/>
        <rFont val="Arial"/>
        <family val="2"/>
        <charset val="161"/>
      </rPr>
      <t xml:space="preserve"> </t>
    </r>
  </si>
  <si>
    <r>
      <t xml:space="preserve">Έστω λοιπόν ότι μέχρι να αποκατασταθεί ισορροπία, ιοντίστηκαν </t>
    </r>
    <r>
      <rPr>
        <b/>
        <sz val="10"/>
        <color indexed="52"/>
        <rFont val="Arial"/>
        <family val="2"/>
        <charset val="161"/>
      </rPr>
      <t>0,12mol</t>
    </r>
    <r>
      <rPr>
        <sz val="10"/>
        <color indexed="43"/>
        <rFont val="Arial"/>
        <family val="2"/>
        <charset val="161"/>
      </rPr>
      <t xml:space="preserve"> του οξέος. Μπορούμε να κατάστρώσουμε τον παρακάτω πίνακα…</t>
    </r>
  </si>
  <si>
    <r>
      <t xml:space="preserve">Το πηλίκο της ποσότητας του ασθενούς οξέος που ιοντίστηκε, μέχρι να αποκατασταθεί χημική ισορροπία, προς τη συνολική ποσότητα του ασθενούς οξέος που διαλύσαμε, είναι ένα μέτρο του πόσο πολύ προχώρησε ο ιοντισμός του ασθενούς οξέος και ονομάζεται </t>
    </r>
    <r>
      <rPr>
        <b/>
        <sz val="10"/>
        <color indexed="52"/>
        <rFont val="Arial"/>
        <family val="2"/>
        <charset val="161"/>
      </rPr>
      <t>βαθμός ιοντισμού "a".</t>
    </r>
    <r>
      <rPr>
        <sz val="10"/>
        <color indexed="43"/>
        <rFont val="Arial"/>
        <family val="2"/>
        <charset val="161"/>
      </rPr>
      <t xml:space="preserve"> Στο συγκεκριμένο παράδειγμα είναι προφανώς...</t>
    </r>
  </si>
  <si>
    <r>
      <t xml:space="preserve">Η τιμή που βρέθηκε για το βαθμό ιοντισμού του α-σθενούς οξέος δείχνει ότι μέχρι να αποκατασταθεί ισορροπία, ιοντίστηκε το </t>
    </r>
    <r>
      <rPr>
        <b/>
        <sz val="10"/>
        <color indexed="52"/>
        <rFont val="Arial"/>
        <family val="2"/>
        <charset val="161"/>
      </rPr>
      <t>30%</t>
    </r>
    <r>
      <rPr>
        <sz val="10"/>
        <color indexed="43"/>
        <rFont val="Arial"/>
        <family val="2"/>
        <charset val="161"/>
      </rPr>
      <t xml:space="preserve"> της ποσότητας του οξέος που διαλύσαμε, ή αλλιώς από κάθε εκατοντάδα μορίων του οξέος που διαλύσαμε στο νερό, ιοντίστηκαν 30 μόρια.</t>
    </r>
  </si>
  <si>
    <r>
      <t xml:space="preserve">Υπενθυμίζεται ότι στην κατάσταση χημικής ισορροπίας (ΚΧΙ), στην οποία καταλήγει μια αμφίδρομη αντίδραση, οι ποσότητες όλων των ουσιών που συμμετέχουν στην αντίδραση, σταθεροποιούνται χρονικά, διότι οι δύο αντιδράσεις αντίθετης κατεύθυνσης, που συνιστούν από κοινού την αμφίδρομη αντίδραση, πραγματοποιούνται το ίδιο γρήγορα. Αυτό στην περίπτωση του ασθενούς οξέος </t>
    </r>
    <r>
      <rPr>
        <b/>
        <sz val="10"/>
        <color indexed="52"/>
        <rFont val="Arial"/>
        <family val="2"/>
        <charset val="161"/>
      </rPr>
      <t>ΗΑ,</t>
    </r>
    <r>
      <rPr>
        <sz val="10"/>
        <color indexed="43"/>
        <rFont val="Arial"/>
        <family val="2"/>
        <charset val="161"/>
      </rPr>
      <t xml:space="preserve"> σημαίνει απλά, ότι όσο γρήγορα καταστρέφονται τα μόρια του οξέος, κατά τον ιοντισμό τους, το ίδιο γρήγορα επανασχηματίζονται από τα ιόντα τους.</t>
    </r>
  </si>
  <si>
    <r>
      <t xml:space="preserve">Τη διαδικασία απελευθέρωσης ιόντων, από τη διαλυόμενη ουσία, στο διαλύτη, όπου αυτή διαλύεται, ο Arrhenius την ονόμασε </t>
    </r>
    <r>
      <rPr>
        <b/>
        <sz val="11"/>
        <color indexed="53"/>
        <rFont val="Arial"/>
        <family val="2"/>
        <charset val="161"/>
      </rPr>
      <t>"διάσταση",</t>
    </r>
    <r>
      <rPr>
        <sz val="11"/>
        <color indexed="43"/>
        <rFont val="Arial"/>
        <family val="2"/>
        <charset val="161"/>
      </rPr>
      <t xml:space="preserve"> ανεξάρτητα από το είδος του ηλεκτρολύτη που περιέχεται στο ηλεκτρολυτικό διάλυμα. 
Σήμερα όμως ο όρος αυτός χρησιμοποιείται μόνο στην περίπτωση των ιοντικών ηλεκτρολυτών, ενώ για τους μοριακούς ηλεκτρολύτες χρησιμοποιείται ο όρος </t>
    </r>
    <r>
      <rPr>
        <b/>
        <sz val="11"/>
        <color indexed="53"/>
        <rFont val="Arial"/>
        <family val="2"/>
        <charset val="161"/>
      </rPr>
      <t>"ιοντισμός".</t>
    </r>
  </si>
  <si>
    <r>
      <t>…</t>
    </r>
    <r>
      <rPr>
        <b/>
        <sz val="11"/>
        <color indexed="52"/>
        <rFont val="Arial"/>
        <family val="2"/>
        <charset val="161"/>
      </rPr>
      <t>τα υδροξείδια των μετάλλων,</t>
    </r>
    <r>
      <rPr>
        <sz val="11"/>
        <color indexed="43"/>
        <rFont val="Arial"/>
        <family val="2"/>
        <charset val="161"/>
      </rPr>
      <t xml:space="preserve"> διαλυόμενα στο νερό </t>
    </r>
    <r>
      <rPr>
        <b/>
        <sz val="11"/>
        <color indexed="52"/>
        <rFont val="Arial"/>
        <family val="2"/>
        <charset val="161"/>
      </rPr>
      <t>παθαίνουν διάσταση,</t>
    </r>
    <r>
      <rPr>
        <sz val="11"/>
        <color indexed="43"/>
        <rFont val="Arial"/>
        <family val="2"/>
        <charset val="161"/>
      </rPr>
      <t xml:space="preserve"> ενώ </t>
    </r>
    <r>
      <rPr>
        <b/>
        <sz val="11"/>
        <color indexed="53"/>
        <rFont val="Arial"/>
        <family val="2"/>
        <charset val="161"/>
      </rPr>
      <t>βάσεις μοριακές</t>
    </r>
    <r>
      <rPr>
        <sz val="11"/>
        <color indexed="43"/>
        <rFont val="Arial"/>
        <family val="2"/>
        <charset val="161"/>
      </rPr>
      <t xml:space="preserve"> όπως η αμμωνία και τα παράγωγά της </t>
    </r>
    <r>
      <rPr>
        <b/>
        <sz val="11"/>
        <color indexed="53"/>
        <rFont val="Arial"/>
        <family val="2"/>
        <charset val="161"/>
      </rPr>
      <t>ιοντίζονται.</t>
    </r>
  </si>
  <si>
    <t>Η ταξινόμηση των βάσεων μπορεί να γίνει με διάφορα κριτήρια. Αναλυτικότερα, μπορεί να έχουμε…</t>
  </si>
  <si>
    <t>Ταξινόμηση ανάλογα με το είδος των στοιχείων, που με αλληλεπίδραση των ατόμων τους, σχηματίστηκε η βάση.</t>
  </si>
  <si>
    <r>
      <t xml:space="preserve">Στην περίπτωση αυτή οι βάσεις, όπως και τα οξέα, διακρίνονται σε </t>
    </r>
    <r>
      <rPr>
        <b/>
        <sz val="11"/>
        <color indexed="52"/>
        <rFont val="Arial"/>
        <family val="2"/>
        <charset val="161"/>
      </rPr>
      <t>ανόργανες</t>
    </r>
    <r>
      <rPr>
        <sz val="11"/>
        <color indexed="43"/>
        <rFont val="Arial"/>
        <family val="2"/>
        <charset val="161"/>
      </rPr>
      <t xml:space="preserve"> και </t>
    </r>
    <r>
      <rPr>
        <b/>
        <sz val="11"/>
        <color indexed="52"/>
        <rFont val="Arial"/>
        <family val="2"/>
        <charset val="161"/>
      </rPr>
      <t>οργανικές.</t>
    </r>
    <r>
      <rPr>
        <sz val="11"/>
        <color indexed="43"/>
        <rFont val="Arial"/>
        <family val="2"/>
        <charset val="161"/>
      </rPr>
      <t xml:space="preserve"> 
Οι </t>
    </r>
    <r>
      <rPr>
        <b/>
        <sz val="11"/>
        <color indexed="52"/>
        <rFont val="Arial"/>
        <family val="2"/>
        <charset val="161"/>
      </rPr>
      <t>οργανικές</t>
    </r>
    <r>
      <rPr>
        <sz val="11"/>
        <color indexed="43"/>
        <rFont val="Arial"/>
        <family val="2"/>
        <charset val="161"/>
      </rPr>
      <t xml:space="preserve"> βάσεις είναι </t>
    </r>
    <r>
      <rPr>
        <b/>
        <sz val="11"/>
        <color indexed="52"/>
        <rFont val="Arial"/>
        <family val="2"/>
        <charset val="161"/>
      </rPr>
      <t>μοριακές</t>
    </r>
    <r>
      <rPr>
        <sz val="11"/>
        <color indexed="43"/>
        <rFont val="Arial"/>
        <family val="2"/>
        <charset val="161"/>
      </rPr>
      <t xml:space="preserve"> ενώσεις και στα μόριά τους περιέχονται πάντα, ένα ή περισσότερα άτομα άνθρακα </t>
    </r>
    <r>
      <rPr>
        <b/>
        <sz val="11"/>
        <color indexed="52"/>
        <rFont val="Arial"/>
        <family val="2"/>
        <charset val="161"/>
      </rPr>
      <t>(C),</t>
    </r>
    <r>
      <rPr>
        <sz val="11"/>
        <color indexed="43"/>
        <rFont val="Arial"/>
        <family val="2"/>
        <charset val="161"/>
      </rPr>
      <t xml:space="preserve"> όπως συμβαίνει με όλες τις οργανικές ενώσεις.
Μια συνηθισμένη κατηγορία οργανικών βάσεων είναι οι </t>
    </r>
    <r>
      <rPr>
        <b/>
        <sz val="11"/>
        <color indexed="52"/>
        <rFont val="Arial"/>
        <family val="2"/>
        <charset val="161"/>
      </rPr>
      <t>αμίνες,</t>
    </r>
    <r>
      <rPr>
        <sz val="11"/>
        <color indexed="43"/>
        <rFont val="Arial"/>
        <family val="2"/>
        <charset val="161"/>
      </rPr>
      <t xml:space="preserve"> οι ο-ποίες προκύπτουν όταν υποκατασταθούν ένα ή περισσότερα από τα  άτομα υδρογόνου, που περιέχονται στο μόριο της αμμωνίας, από ισάριθμα </t>
    </r>
    <r>
      <rPr>
        <b/>
        <sz val="11"/>
        <color indexed="52"/>
        <rFont val="Arial"/>
        <family val="2"/>
        <charset val="161"/>
      </rPr>
      <t>αλκύλια</t>
    </r>
    <r>
      <rPr>
        <sz val="11"/>
        <color indexed="11"/>
        <rFont val="Arial"/>
        <family val="2"/>
        <charset val="161"/>
      </rPr>
      <t>*</t>
    </r>
    <r>
      <rPr>
        <b/>
        <sz val="11"/>
        <color indexed="52"/>
        <rFont val="Arial"/>
        <family val="2"/>
        <charset val="161"/>
      </rPr>
      <t>.</t>
    </r>
    <r>
      <rPr>
        <sz val="11"/>
        <color indexed="43"/>
        <rFont val="Arial"/>
        <family val="2"/>
        <charset val="161"/>
      </rPr>
      <t xml:space="preserve"> Μερικές αμίνες είναι οι... 
           </t>
    </r>
    <r>
      <rPr>
        <b/>
        <sz val="11"/>
        <color indexed="52"/>
        <rFont val="Arial"/>
        <family val="2"/>
        <charset val="161"/>
      </rPr>
      <t>CH</t>
    </r>
    <r>
      <rPr>
        <b/>
        <vertAlign val="subscript"/>
        <sz val="11"/>
        <color indexed="52"/>
        <rFont val="Arial"/>
        <family val="2"/>
        <charset val="161"/>
      </rPr>
      <t>3</t>
    </r>
    <r>
      <rPr>
        <b/>
        <sz val="11"/>
        <color indexed="52"/>
        <rFont val="Arial"/>
        <family val="2"/>
        <charset val="161"/>
      </rPr>
      <t>-NH</t>
    </r>
    <r>
      <rPr>
        <b/>
        <vertAlign val="subscript"/>
        <sz val="11"/>
        <color indexed="52"/>
        <rFont val="Arial"/>
        <family val="2"/>
        <charset val="161"/>
      </rPr>
      <t xml:space="preserve">2           </t>
    </r>
    <r>
      <rPr>
        <b/>
        <sz val="11"/>
        <color indexed="52"/>
        <rFont val="Arial"/>
        <family val="2"/>
        <charset val="161"/>
      </rPr>
      <t>:</t>
    </r>
    <r>
      <rPr>
        <sz val="11"/>
        <color indexed="43"/>
        <rFont val="Arial"/>
        <family val="2"/>
        <charset val="161"/>
      </rPr>
      <t xml:space="preserve"> μέθυλ-αμίνη
          </t>
    </r>
    <r>
      <rPr>
        <b/>
        <sz val="11"/>
        <color indexed="52"/>
        <rFont val="Arial"/>
        <family val="2"/>
        <charset val="161"/>
      </rPr>
      <t>(CH</t>
    </r>
    <r>
      <rPr>
        <b/>
        <vertAlign val="subscript"/>
        <sz val="11"/>
        <color indexed="52"/>
        <rFont val="Arial"/>
        <family val="2"/>
        <charset val="161"/>
      </rPr>
      <t>3</t>
    </r>
    <r>
      <rPr>
        <b/>
        <sz val="11"/>
        <color indexed="52"/>
        <rFont val="Arial"/>
        <family val="2"/>
        <charset val="161"/>
      </rPr>
      <t>)</t>
    </r>
    <r>
      <rPr>
        <b/>
        <vertAlign val="subscript"/>
        <sz val="11"/>
        <color indexed="52"/>
        <rFont val="Arial"/>
        <family val="2"/>
        <charset val="161"/>
      </rPr>
      <t>2</t>
    </r>
    <r>
      <rPr>
        <b/>
        <sz val="11"/>
        <color indexed="52"/>
        <rFont val="Arial"/>
        <family val="2"/>
        <charset val="161"/>
      </rPr>
      <t>NH        :</t>
    </r>
    <r>
      <rPr>
        <sz val="11"/>
        <color indexed="43"/>
        <rFont val="Arial"/>
        <family val="2"/>
        <charset val="161"/>
      </rPr>
      <t xml:space="preserve"> διμέθυλ-αμίνη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-CH</t>
    </r>
    <r>
      <rPr>
        <b/>
        <vertAlign val="subscript"/>
        <sz val="11"/>
        <color indexed="52"/>
        <rFont val="Arial"/>
        <family val="2"/>
        <charset val="161"/>
      </rPr>
      <t>2</t>
    </r>
    <r>
      <rPr>
        <b/>
        <sz val="11"/>
        <color indexed="52"/>
        <rFont val="Arial"/>
        <family val="2"/>
        <charset val="161"/>
      </rPr>
      <t>-NH</t>
    </r>
    <r>
      <rPr>
        <b/>
        <vertAlign val="subscript"/>
        <sz val="11"/>
        <color indexed="52"/>
        <rFont val="Arial"/>
        <family val="2"/>
        <charset val="161"/>
      </rPr>
      <t xml:space="preserve">2 </t>
    </r>
    <r>
      <rPr>
        <b/>
        <sz val="11"/>
        <color indexed="52"/>
        <rFont val="Arial"/>
        <family val="2"/>
        <charset val="161"/>
      </rPr>
      <t>:</t>
    </r>
    <r>
      <rPr>
        <sz val="11"/>
        <color indexed="43"/>
        <rFont val="Arial"/>
        <family val="2"/>
        <charset val="161"/>
      </rPr>
      <t xml:space="preserve"> αίθυλ-αμίνη</t>
    </r>
  </si>
  <si>
    <r>
      <t xml:space="preserve">Προφανώς το μόριο της μεθυλ-αμίνης σχηματίζεται όταν ένα άτομο υδρογόνου στο μόριο της αμμωνίας </t>
    </r>
    <r>
      <rPr>
        <b/>
        <sz val="11"/>
        <color indexed="52"/>
        <rFont val="Arial"/>
        <family val="2"/>
        <charset val="161"/>
      </rPr>
      <t>(ΝΗ</t>
    </r>
    <r>
      <rPr>
        <b/>
        <vertAlign val="subscript"/>
        <sz val="11"/>
        <color indexed="52"/>
        <rFont val="Arial"/>
        <family val="2"/>
        <charset val="161"/>
      </rPr>
      <t>3</t>
    </r>
    <r>
      <rPr>
        <b/>
        <sz val="11"/>
        <color indexed="52"/>
        <rFont val="Arial"/>
        <family val="2"/>
        <charset val="161"/>
      </rPr>
      <t>),</t>
    </r>
    <r>
      <rPr>
        <sz val="11"/>
        <color indexed="43"/>
        <rFont val="Arial"/>
        <family val="2"/>
        <charset val="161"/>
      </rPr>
      <t xml:space="preserve"> υποκατασταθεί από ένα μεθύλιο, ενώ όταν υποκατασταθεί και δεύτερο άτομο υδρογόνου από ακόμη ένα μεθύλιο, σχηματίζεται το μόριο της διμέθυλ-αμίνης. Τέλος, για το σχηματισμό του μορίου της αίθυλ-αμίνης, είναι φανερό ότι υπο-καθίσταται ένα άτομο υδρογόνου, στο μόριο της αμμωνίας, από ένα αιθύλιο.</t>
    </r>
  </si>
  <si>
    <r>
      <t xml:space="preserve">Ταξινόμηση ανάλογα με το πόσα </t>
    </r>
    <r>
      <rPr>
        <b/>
        <sz val="11"/>
        <color indexed="10"/>
        <rFont val="Arial"/>
        <family val="2"/>
        <charset val="161"/>
      </rPr>
      <t>mol OH</t>
    </r>
    <r>
      <rPr>
        <b/>
        <vertAlign val="superscript"/>
        <sz val="11"/>
        <color indexed="10"/>
        <rFont val="Arial"/>
        <family val="2"/>
        <charset val="161"/>
      </rPr>
      <t>–</t>
    </r>
    <r>
      <rPr>
        <sz val="11"/>
        <color indexed="51"/>
        <rFont val="Arial"/>
        <family val="2"/>
        <charset val="161"/>
      </rPr>
      <t xml:space="preserve"> απελευθερώνονται στο διά-λυμα της βάσης, όταν πάθει </t>
    </r>
    <r>
      <rPr>
        <b/>
        <sz val="11"/>
        <color indexed="10"/>
        <rFont val="Arial"/>
        <family val="2"/>
        <charset val="161"/>
      </rPr>
      <t>πλήρη</t>
    </r>
    <r>
      <rPr>
        <sz val="11"/>
        <color indexed="51"/>
        <rFont val="Arial"/>
        <family val="2"/>
        <charset val="161"/>
      </rPr>
      <t xml:space="preserve"> διάσταση ή ιοντισμό </t>
    </r>
    <r>
      <rPr>
        <b/>
        <sz val="11"/>
        <color indexed="10"/>
        <rFont val="Arial"/>
        <family val="2"/>
        <charset val="161"/>
      </rPr>
      <t>1mol</t>
    </r>
    <r>
      <rPr>
        <sz val="11"/>
        <color indexed="51"/>
        <rFont val="Arial"/>
        <family val="2"/>
        <charset val="161"/>
      </rPr>
      <t xml:space="preserve"> αυτής. </t>
    </r>
  </si>
  <si>
    <t>Ταξινόμηση ανάλογα με το ποσοστό διάστασης ή ιοντισμού της βάσης, όταν διαλυθεί στο νερό.</t>
  </si>
  <si>
    <r>
      <t xml:space="preserve">Βασιζόμενοι σε αυτό το κριτήριο, κατατάσσουμε τις βάσεις σε </t>
    </r>
    <r>
      <rPr>
        <b/>
        <sz val="11"/>
        <color indexed="52"/>
        <rFont val="Arial"/>
        <family val="2"/>
        <charset val="161"/>
      </rPr>
      <t>ισχυρές</t>
    </r>
    <r>
      <rPr>
        <sz val="11"/>
        <color indexed="43"/>
        <rFont val="Arial"/>
        <family val="2"/>
        <charset val="161"/>
      </rPr>
      <t xml:space="preserve"> και </t>
    </r>
    <r>
      <rPr>
        <b/>
        <sz val="11"/>
        <color indexed="52"/>
        <rFont val="Arial"/>
        <family val="2"/>
        <charset val="161"/>
      </rPr>
      <t>ασθενείς.</t>
    </r>
  </si>
  <si>
    <r>
      <t xml:space="preserve">Ισχυρές </t>
    </r>
    <r>
      <rPr>
        <sz val="11"/>
        <color indexed="43"/>
        <rFont val="Arial"/>
        <family val="2"/>
        <charset val="161"/>
      </rPr>
      <t>βάσεις είναι όλες οι ιοντικές βάσεις, δηλαδή τα υδροξείδια των μετάλλων. Αυτές οι βάσεις μετά τη διάλυσή τους στο νερό, παθαίνουν πλήρη διάσταση. Αυτό δείχνεται με τις αντίστοιχες χημικές εξισώσεις διάστασης, όπως οι παρακάτω…</t>
    </r>
  </si>
  <si>
    <r>
      <t>Ασθενείς</t>
    </r>
    <r>
      <rPr>
        <sz val="11"/>
        <color indexed="43"/>
        <rFont val="Arial"/>
        <family val="2"/>
        <charset val="161"/>
      </rPr>
      <t xml:space="preserve"> βάσεις είναι οι μοριακές βάσεις, όπως για παράδειγμα η αμμωνία και οι αμίνες. Στα υδατικά διαλύματα αυτών των βάσεων, δεν συμβαίνει μόνο ο ιοντισμός αυτών, αλλά και ο επανασχηματισμός τους από τα ιόντα που σχηματίστηκαν κατά τον ιοντισμό τους.
Με άλλα λόγια, ο ιοντισμός των ασθενών βάσεων, στα υδατικά διαλύ-ματα αυτών, είναι μια αμφίδρομη διαδικασία και ως τέτοια, κάποια στιγ-μή καταλήγει σε </t>
    </r>
    <r>
      <rPr>
        <b/>
        <sz val="11"/>
        <color indexed="52"/>
        <rFont val="Arial"/>
        <family val="2"/>
        <charset val="161"/>
      </rPr>
      <t>κατάσταση χημικής ισορροπίας (ΚΧΙ).</t>
    </r>
    <r>
      <rPr>
        <sz val="11"/>
        <color indexed="43"/>
        <rFont val="Arial"/>
        <family val="2"/>
        <charset val="161"/>
      </rPr>
      <t xml:space="preserve">  
Όταν όμως συμβεί αυτό, μόνο ένα μέρος από την ποσότητα της βάσης που διαλύθηκε στο νερό, θα έχει υποστεί ιοντισμό, όπως φαίνεται και στο παράδειγμα που δίνεται στο </t>
    </r>
    <r>
      <rPr>
        <sz val="11"/>
        <color indexed="48"/>
        <rFont val="Arial"/>
        <family val="2"/>
        <charset val="161"/>
      </rPr>
      <t xml:space="preserve">διπλανό χώρο. </t>
    </r>
  </si>
  <si>
    <r>
      <t xml:space="preserve">Παρατηρούμε ότι η αμμωνία, αλλά και τα αλκυλιωμένα πα-ράγωγά της, είναι </t>
    </r>
    <r>
      <rPr>
        <b/>
        <sz val="11"/>
        <color indexed="52"/>
        <rFont val="Arial"/>
        <family val="2"/>
        <charset val="161"/>
      </rPr>
      <t>μονόξινε</t>
    </r>
    <r>
      <rPr>
        <sz val="11"/>
        <color indexed="43"/>
        <rFont val="Arial"/>
        <family val="2"/>
        <charset val="161"/>
      </rPr>
      <t xml:space="preserve">ς βάσεις, αφού από τον ιοντισμό ενός μορίου τους σχηματίζεται κάθε φορά ένα μόνο υδρο-ξείδιο </t>
    </r>
    <r>
      <rPr>
        <b/>
        <sz val="11"/>
        <color indexed="52"/>
        <rFont val="Arial"/>
        <family val="2"/>
        <charset val="161"/>
      </rPr>
      <t>(OH</t>
    </r>
    <r>
      <rPr>
        <b/>
        <vertAlign val="superscript"/>
        <sz val="11"/>
        <color indexed="52"/>
        <rFont val="Arial"/>
        <family val="2"/>
        <charset val="161"/>
      </rPr>
      <t>–</t>
    </r>
    <r>
      <rPr>
        <b/>
        <sz val="11"/>
        <color indexed="52"/>
        <rFont val="Arial"/>
        <family val="2"/>
        <charset val="161"/>
      </rPr>
      <t>).</t>
    </r>
  </si>
  <si>
    <r>
      <t>Οι βάσεις εμφανίζουν κάποιες</t>
    </r>
    <r>
      <rPr>
        <b/>
        <sz val="11"/>
        <color indexed="52"/>
        <rFont val="Arial"/>
        <family val="2"/>
        <charset val="161"/>
      </rPr>
      <t xml:space="preserve"> κοινές ιδιότητες,</t>
    </r>
    <r>
      <rPr>
        <sz val="11"/>
        <color indexed="43"/>
        <rFont val="Arial"/>
        <family val="2"/>
        <charset val="161"/>
      </rPr>
      <t xml:space="preserve"> οι οποίες προφανώς οφείλονται σε κάποιο </t>
    </r>
    <r>
      <rPr>
        <b/>
        <sz val="11"/>
        <color indexed="52"/>
        <rFont val="Arial"/>
        <family val="2"/>
        <charset val="161"/>
      </rPr>
      <t>κοινό συστατικό</t>
    </r>
    <r>
      <rPr>
        <sz val="11"/>
        <color indexed="43"/>
        <rFont val="Arial"/>
        <family val="2"/>
        <charset val="161"/>
      </rPr>
      <t xml:space="preserve"> των διαλυμάτων τους. Αυτό το κοινό συστατικό που περιέχεται στα διαλύματα όλων των βάσεων, αντιλαμβανόμαστε ότι δε μπορεί να είναι άλλο από το </t>
    </r>
    <r>
      <rPr>
        <b/>
        <sz val="11"/>
        <color indexed="52"/>
        <rFont val="Arial"/>
        <family val="2"/>
        <charset val="161"/>
      </rPr>
      <t>ανιόν υδροξειδίου (OH</t>
    </r>
    <r>
      <rPr>
        <b/>
        <vertAlign val="superscript"/>
        <sz val="11"/>
        <color indexed="52"/>
        <rFont val="Arial"/>
        <family val="2"/>
        <charset val="161"/>
      </rPr>
      <t>–</t>
    </r>
    <r>
      <rPr>
        <b/>
        <sz val="11"/>
        <color indexed="52"/>
        <rFont val="Arial"/>
        <family val="2"/>
        <charset val="161"/>
      </rPr>
      <t xml:space="preserve">), </t>
    </r>
    <r>
      <rPr>
        <sz val="11"/>
        <color indexed="43"/>
        <rFont val="Arial"/>
        <family val="2"/>
        <charset val="161"/>
      </rPr>
      <t>που απελευθερώνουν οι βάσεις μετά τη διάλυσή τους στο νερό.</t>
    </r>
    <r>
      <rPr>
        <b/>
        <sz val="11"/>
        <color indexed="52"/>
        <rFont val="Arial"/>
        <family val="2"/>
        <charset val="161"/>
      </rPr>
      <t/>
    </r>
  </si>
  <si>
    <r>
      <t xml:space="preserve">Ουσιαστικά με αυτό τον όρο, εννοούμε τις ιδιότητες που εμφανίζει ένα υδατικό διάλυμα εξαιτίας των ανιόντων </t>
    </r>
    <r>
      <rPr>
        <b/>
        <sz val="11"/>
        <color indexed="52"/>
        <rFont val="Arial"/>
        <family val="2"/>
        <charset val="161"/>
      </rPr>
      <t>ΟΗ</t>
    </r>
    <r>
      <rPr>
        <b/>
        <vertAlign val="superscript"/>
        <sz val="11"/>
        <color indexed="52"/>
        <rFont val="Arial"/>
        <family val="2"/>
        <charset val="161"/>
      </rPr>
      <t>–</t>
    </r>
    <r>
      <rPr>
        <sz val="11"/>
        <color indexed="43"/>
        <rFont val="Arial"/>
        <family val="2"/>
        <charset val="161"/>
      </rPr>
      <t xml:space="preserve"> που περιέχει, ή ορθότερα, για εκείνους που γνωρίζουν περισσότερα, εξαιτίας του ότι σ΄αυτό (το διάλυμα), περιέχονται περισ-σότερα ανιόντα υδροξειδίου, από ότι </t>
    </r>
    <r>
      <rPr>
        <b/>
        <sz val="11"/>
        <color rgb="FFFF9900"/>
        <rFont val="Arial"/>
        <family val="2"/>
        <charset val="161"/>
      </rPr>
      <t>οξώνια</t>
    </r>
    <r>
      <rPr>
        <sz val="11"/>
        <color indexed="43"/>
        <rFont val="Arial"/>
        <family val="2"/>
        <charset val="161"/>
      </rPr>
      <t xml:space="preserve"> </t>
    </r>
    <r>
      <rPr>
        <b/>
        <sz val="11"/>
        <color rgb="FFFF9900"/>
        <rFont val="Arial"/>
        <family val="2"/>
        <charset val="161"/>
      </rPr>
      <t>(Η</t>
    </r>
    <r>
      <rPr>
        <b/>
        <vertAlign val="subscript"/>
        <sz val="11"/>
        <color rgb="FFFF9900"/>
        <rFont val="Arial"/>
        <family val="2"/>
        <charset val="161"/>
      </rPr>
      <t>3</t>
    </r>
    <r>
      <rPr>
        <b/>
        <sz val="11"/>
        <color rgb="FFFF9900"/>
        <rFont val="Arial"/>
        <family val="2"/>
        <charset val="161"/>
      </rPr>
      <t>Ο</t>
    </r>
    <r>
      <rPr>
        <b/>
        <vertAlign val="superscript"/>
        <sz val="11"/>
        <color rgb="FFFF9900"/>
        <rFont val="Arial"/>
        <family val="2"/>
        <charset val="161"/>
      </rPr>
      <t>+</t>
    </r>
    <r>
      <rPr>
        <b/>
        <sz val="11"/>
        <color rgb="FFFF9900"/>
        <rFont val="Arial"/>
        <family val="2"/>
        <charset val="161"/>
      </rPr>
      <t>)..</t>
    </r>
  </si>
  <si>
    <t>Αντιδρούν με οξέα, σχηματίζοντας άλατα και νερό.</t>
  </si>
  <si>
    <r>
      <t xml:space="preserve">Τα υδατικά διαλύματά τους άγουν το ηλεκτρικό ρεύμα. Όταν συμβαίνει αυτό, στο ηλεκτρόδιο της ανόδου εκλύεται αέριο οξυγόνο (δηλαδή </t>
    </r>
    <r>
      <rPr>
        <b/>
        <sz val="11"/>
        <color indexed="52"/>
        <rFont val="Arial"/>
        <family val="2"/>
        <charset val="161"/>
      </rPr>
      <t>Ο</t>
    </r>
    <r>
      <rPr>
        <b/>
        <vertAlign val="subscript"/>
        <sz val="11"/>
        <color indexed="52"/>
        <rFont val="Arial"/>
        <family val="2"/>
        <charset val="161"/>
      </rPr>
      <t>2</t>
    </r>
    <r>
      <rPr>
        <sz val="11"/>
        <color indexed="43"/>
        <rFont val="Arial"/>
        <family val="2"/>
        <charset val="161"/>
      </rPr>
      <t xml:space="preserve">), (βλ. </t>
    </r>
    <r>
      <rPr>
        <b/>
        <sz val="11"/>
        <color indexed="51"/>
        <rFont val="Arial"/>
        <family val="2"/>
        <charset val="161"/>
      </rPr>
      <t>"ηλεκτρολύτες"</t>
    </r>
    <r>
      <rPr>
        <sz val="11"/>
        <color indexed="43"/>
        <rFont val="Arial"/>
        <family val="2"/>
        <charset val="161"/>
      </rPr>
      <t xml:space="preserve">). </t>
    </r>
  </si>
  <si>
    <t>…στην αρχή της σελίδας</t>
  </si>
  <si>
    <r>
      <t xml:space="preserve">Για να γίνει καλύτερα κατανοητό τι σημαίνει ισχυρή και τι ασθενής βάση, δίνεται το ακόλουθο παράδειγμα…
Έστω λοιπόν ότι σε ορισμένη ποσότητα νερού δια-λύονται </t>
    </r>
    <r>
      <rPr>
        <b/>
        <sz val="10"/>
        <color indexed="52"/>
        <rFont val="Arial"/>
        <family val="2"/>
        <charset val="161"/>
      </rPr>
      <t>0,4mol NaOH.</t>
    </r>
    <r>
      <rPr>
        <sz val="10"/>
        <color indexed="43"/>
        <rFont val="Arial"/>
        <family val="2"/>
        <charset val="161"/>
      </rPr>
      <t xml:space="preserve"> Το </t>
    </r>
    <r>
      <rPr>
        <b/>
        <sz val="10"/>
        <color indexed="52"/>
        <rFont val="Arial"/>
        <family val="2"/>
        <charset val="161"/>
      </rPr>
      <t>NaOH</t>
    </r>
    <r>
      <rPr>
        <sz val="10"/>
        <color indexed="43"/>
        <rFont val="Arial"/>
        <family val="2"/>
        <charset val="161"/>
      </rPr>
      <t xml:space="preserve"> είναι </t>
    </r>
    <r>
      <rPr>
        <b/>
        <sz val="10"/>
        <color indexed="52"/>
        <rFont val="Arial"/>
        <family val="2"/>
        <charset val="161"/>
      </rPr>
      <t>ισχυρή</t>
    </r>
    <r>
      <rPr>
        <sz val="10"/>
        <color indexed="43"/>
        <rFont val="Arial"/>
        <family val="2"/>
        <charset val="161"/>
      </rPr>
      <t xml:space="preserve"> βάση, όπως συμβαίνει με όλες τις ιοντικές βάσεις και άρα διίσταται πλήρως στο νερό. Αυτό μπορεί να δειχθεί με  την παρακάτω κατάστρωση... </t>
    </r>
  </si>
  <si>
    <r>
      <t xml:space="preserve">Ας δούμε τώρα τι γίνεται στην περίπτωση που η διαλυόμενη στο νερό βάση είναι </t>
    </r>
    <r>
      <rPr>
        <b/>
        <sz val="10"/>
        <color indexed="52"/>
        <rFont val="Arial"/>
        <family val="2"/>
        <charset val="161"/>
      </rPr>
      <t>ασθενής.</t>
    </r>
    <r>
      <rPr>
        <sz val="10"/>
        <color indexed="43"/>
        <rFont val="Arial"/>
        <family val="2"/>
        <charset val="161"/>
      </rPr>
      <t xml:space="preserve"> Για παράδειγμα, έστω ότι διαλύονται στο νερό </t>
    </r>
    <r>
      <rPr>
        <b/>
        <sz val="10"/>
        <color indexed="52"/>
        <rFont val="Arial"/>
        <family val="2"/>
        <charset val="161"/>
      </rPr>
      <t>0,4mol</t>
    </r>
    <r>
      <rPr>
        <sz val="10"/>
        <color indexed="43"/>
        <rFont val="Arial"/>
        <family val="2"/>
        <charset val="161"/>
      </rPr>
      <t xml:space="preserve"> </t>
    </r>
    <r>
      <rPr>
        <b/>
        <sz val="10"/>
        <color indexed="52"/>
        <rFont val="Arial"/>
        <family val="2"/>
        <charset val="161"/>
      </rPr>
      <t>ΝΗ</t>
    </r>
    <r>
      <rPr>
        <b/>
        <vertAlign val="subscript"/>
        <sz val="10"/>
        <color indexed="52"/>
        <rFont val="Arial"/>
        <family val="2"/>
        <charset val="161"/>
      </rPr>
      <t>3</t>
    </r>
    <r>
      <rPr>
        <b/>
        <sz val="10"/>
        <color indexed="52"/>
        <rFont val="Arial"/>
        <family val="2"/>
        <charset val="161"/>
      </rPr>
      <t>.</t>
    </r>
    <r>
      <rPr>
        <sz val="10"/>
        <color indexed="43"/>
        <rFont val="Arial"/>
        <family val="2"/>
        <charset val="161"/>
      </rPr>
      <t xml:space="preserve"> Η αντίδραση ιοντισμού της αμμωνίας είναι </t>
    </r>
    <r>
      <rPr>
        <b/>
        <sz val="10"/>
        <color indexed="52"/>
        <rFont val="Arial"/>
        <family val="2"/>
        <charset val="161"/>
      </rPr>
      <t>αμφίδρομη</t>
    </r>
    <r>
      <rPr>
        <sz val="10"/>
        <color indexed="43"/>
        <rFont val="Arial"/>
        <family val="2"/>
        <charset val="161"/>
      </rPr>
      <t xml:space="preserve"> και όπως </t>
    </r>
    <r>
      <rPr>
        <b/>
        <sz val="10"/>
        <color indexed="52"/>
        <rFont val="Arial"/>
        <family val="2"/>
        <charset val="161"/>
      </rPr>
      <t>κάθε αμφίδρομη αντίδραση, καταλήγει σε κατάσταση χημικής ισορροπίας.</t>
    </r>
    <r>
      <rPr>
        <sz val="10"/>
        <color indexed="43"/>
        <rFont val="Arial"/>
        <family val="2"/>
        <charset val="161"/>
      </rPr>
      <t xml:space="preserve"> </t>
    </r>
  </si>
  <si>
    <r>
      <t xml:space="preserve">Έστω λοιπόν ότι μέχρι να αποκατασταθεί ισορροπία, ιοντίστηκαν </t>
    </r>
    <r>
      <rPr>
        <b/>
        <sz val="10"/>
        <color indexed="52"/>
        <rFont val="Arial"/>
        <family val="2"/>
        <charset val="161"/>
      </rPr>
      <t>0,16mol ΝΗ</t>
    </r>
    <r>
      <rPr>
        <b/>
        <vertAlign val="subscript"/>
        <sz val="10"/>
        <color indexed="52"/>
        <rFont val="Arial"/>
        <family val="2"/>
        <charset val="161"/>
      </rPr>
      <t>3</t>
    </r>
    <r>
      <rPr>
        <b/>
        <sz val="10"/>
        <color indexed="52"/>
        <rFont val="Arial"/>
        <family val="2"/>
        <charset val="161"/>
      </rPr>
      <t>.</t>
    </r>
    <r>
      <rPr>
        <sz val="10"/>
        <color indexed="43"/>
        <rFont val="Arial"/>
        <family val="2"/>
        <charset val="161"/>
      </rPr>
      <t xml:space="preserve"> Μπορούμε να κατάστρώσου-με τον παρακάτω πίνακα…</t>
    </r>
  </si>
  <si>
    <r>
      <t xml:space="preserve">Το πηλίκο της ποσότητας της ασθενούς βάσης που ιοντίστηκε, μέχρι να αποκατασταθεί χημική ισορροπία, προς τη συνολική ποσότητα της ασθενούς βάσης που διαλύσαμε, είναι ένα μέτρο του πόσο πολύ προχώρησε  ο ιοντισμός της ασθενούς βάσης και ονομάζεται </t>
    </r>
    <r>
      <rPr>
        <b/>
        <sz val="10"/>
        <color indexed="52"/>
        <rFont val="Arial"/>
        <family val="2"/>
        <charset val="161"/>
      </rPr>
      <t>βαθμός ιοντισμού "α".</t>
    </r>
    <r>
      <rPr>
        <sz val="10"/>
        <color indexed="43"/>
        <rFont val="Arial"/>
        <family val="2"/>
        <charset val="161"/>
      </rPr>
      <t xml:space="preserve"> Στο συγκεκριμένο παράδειγμα είναι προφανώς...</t>
    </r>
  </si>
  <si>
    <r>
      <t xml:space="preserve">Η τιμή που βρέθηκε για το βαθμό ιοντισμού της α-σθενούς βάσης δείχνει ότι μέχρι να αποκατασταθεί ισορροπία ιοντίστηκε το </t>
    </r>
    <r>
      <rPr>
        <b/>
        <sz val="10"/>
        <color indexed="52"/>
        <rFont val="Arial"/>
        <family val="2"/>
        <charset val="161"/>
      </rPr>
      <t>40%</t>
    </r>
    <r>
      <rPr>
        <sz val="10"/>
        <color indexed="43"/>
        <rFont val="Arial"/>
        <family val="2"/>
        <charset val="161"/>
      </rPr>
      <t xml:space="preserve"> της ποσότητας της βάσης που διαλύσαμε, ή αλλιώς από κάθε εκατοντάδα μορίων της αμμωνίας που διαλύσαμε στο νερό, ιοντίστηκαν 40 μόρια.</t>
    </r>
  </si>
  <si>
    <r>
      <t xml:space="preserve">Υπενθυμίζεται ότι </t>
    </r>
    <r>
      <rPr>
        <b/>
        <sz val="10"/>
        <color indexed="52"/>
        <rFont val="Arial"/>
        <family val="2"/>
        <charset val="161"/>
      </rPr>
      <t>μετά την αποκατάσταση χημικής ισορροπίας (ΧΙ),</t>
    </r>
    <r>
      <rPr>
        <sz val="10"/>
        <color indexed="43"/>
        <rFont val="Arial"/>
        <family val="2"/>
        <charset val="161"/>
      </rPr>
      <t xml:space="preserve"> στην οποία καταλήγει μια αμφίδρομη αντίδραση, </t>
    </r>
    <r>
      <rPr>
        <b/>
        <sz val="10"/>
        <color indexed="52"/>
        <rFont val="Arial"/>
        <family val="2"/>
        <charset val="161"/>
      </rPr>
      <t>οι ποσότητες όλων των ουσιών που συμμετέχουν στην αντίδραση, παραμένουν χρονικά αμετάβλητες,</t>
    </r>
    <r>
      <rPr>
        <sz val="10"/>
        <color indexed="43"/>
        <rFont val="Arial"/>
        <family val="2"/>
        <charset val="161"/>
      </rPr>
      <t xml:space="preserve"> διότι οι δύο αντιδράσεις αντίθετης κατεύθυνσης, που συνιστούν από κοινού την αμφίδρομη αντίδραση, πραγματοποιούνται το ίδιο γρήγορα. Αυτό στην περίπτωση του παραδείγματος της αμμωνίας, σημαίνει απλά, ότι όσο γρήγορα καταστρέφονται τα μόριά της, κατά τον ιοντισμό τους, το ίδιο γρήγορα επανασχηματίζονται από τα ιόντα τους.</t>
    </r>
  </si>
  <si>
    <r>
      <t xml:space="preserve">Βλέπουμε ότι κατά τον ιοντισμό του υδροφθορίου, ένα μόριο νε-ρού καταφέρνει και αποσπά από ένα μόριο του οξέος, ένα κατι-όν υδρογόνου, δηλαδή ένα πρωτόνιο </t>
    </r>
    <r>
      <rPr>
        <b/>
        <sz val="12"/>
        <rFont val="Arial"/>
        <family val="2"/>
        <charset val="161"/>
      </rPr>
      <t>(Η</t>
    </r>
    <r>
      <rPr>
        <b/>
        <vertAlign val="superscript"/>
        <sz val="12"/>
        <rFont val="Arial"/>
        <family val="2"/>
        <charset val="161"/>
      </rPr>
      <t>+</t>
    </r>
    <r>
      <rPr>
        <b/>
        <sz val="12"/>
        <rFont val="Arial"/>
        <family val="2"/>
        <charset val="161"/>
      </rPr>
      <t>).</t>
    </r>
    <r>
      <rPr>
        <sz val="12"/>
        <rFont val="Arial"/>
        <family val="2"/>
        <charset val="161"/>
      </rPr>
      <t xml:space="preserve"> Το αποτέλεσμα είναι, το νερό να μετατραπεί σε </t>
    </r>
    <r>
      <rPr>
        <b/>
        <sz val="12"/>
        <rFont val="Arial"/>
        <family val="2"/>
        <charset val="161"/>
      </rPr>
      <t>οξώνιο</t>
    </r>
    <r>
      <rPr>
        <sz val="12"/>
        <rFont val="Arial"/>
        <family val="2"/>
        <charset val="161"/>
      </rPr>
      <t xml:space="preserve"> </t>
    </r>
    <r>
      <rPr>
        <b/>
        <sz val="12"/>
        <rFont val="Arial"/>
        <family val="2"/>
        <charset val="161"/>
      </rPr>
      <t>(Η</t>
    </r>
    <r>
      <rPr>
        <b/>
        <vertAlign val="subscript"/>
        <sz val="12"/>
        <rFont val="Arial"/>
        <family val="2"/>
        <charset val="161"/>
      </rPr>
      <t>3</t>
    </r>
    <r>
      <rPr>
        <b/>
        <sz val="12"/>
        <rFont val="Arial"/>
        <family val="2"/>
        <charset val="161"/>
      </rPr>
      <t>Ο</t>
    </r>
    <r>
      <rPr>
        <b/>
        <vertAlign val="superscript"/>
        <sz val="12"/>
        <rFont val="Arial"/>
        <family val="2"/>
        <charset val="161"/>
      </rPr>
      <t>+</t>
    </r>
    <r>
      <rPr>
        <b/>
        <sz val="12"/>
        <rFont val="Arial"/>
        <family val="2"/>
        <charset val="161"/>
      </rPr>
      <t>),</t>
    </r>
    <r>
      <rPr>
        <sz val="12"/>
        <rFont val="Arial"/>
        <family val="2"/>
        <charset val="161"/>
      </rPr>
      <t xml:space="preserve"> ενώ από το μόριο του υδροφθορίου </t>
    </r>
    <r>
      <rPr>
        <b/>
        <sz val="12"/>
        <rFont val="Arial"/>
        <family val="2"/>
        <charset val="161"/>
      </rPr>
      <t>(HF)</t>
    </r>
    <r>
      <rPr>
        <sz val="12"/>
        <rFont val="Arial"/>
        <family val="2"/>
        <charset val="161"/>
      </rPr>
      <t xml:space="preserve"> απομένει το </t>
    </r>
    <r>
      <rPr>
        <b/>
        <sz val="12"/>
        <rFont val="Arial"/>
        <family val="2"/>
        <charset val="161"/>
      </rPr>
      <t>φθοριόν</t>
    </r>
    <r>
      <rPr>
        <sz val="12"/>
        <rFont val="Arial"/>
        <family val="2"/>
        <charset val="161"/>
      </rPr>
      <t xml:space="preserve"> </t>
    </r>
    <r>
      <rPr>
        <b/>
        <sz val="12"/>
        <rFont val="Arial"/>
        <family val="2"/>
        <charset val="161"/>
      </rPr>
      <t>(F</t>
    </r>
    <r>
      <rPr>
        <b/>
        <vertAlign val="superscript"/>
        <sz val="12"/>
        <rFont val="Arial"/>
        <family val="2"/>
        <charset val="161"/>
      </rPr>
      <t>–</t>
    </r>
    <r>
      <rPr>
        <b/>
        <sz val="12"/>
        <rFont val="Arial"/>
        <family val="2"/>
        <charset val="161"/>
      </rPr>
      <t>).</t>
    </r>
    <r>
      <rPr>
        <sz val="12"/>
        <rFont val="Arial"/>
        <family val="2"/>
        <charset val="161"/>
      </rPr>
      <t xml:space="preserve"> 
Είναι φανερό, ότι σύμφωνα με τη </t>
    </r>
    <r>
      <rPr>
        <b/>
        <sz val="12"/>
        <rFont val="Arial"/>
        <family val="2"/>
        <charset val="161"/>
      </rPr>
      <t>θεωρία περί οξέων και βά-σεων των Brönsted και Lowry (BLΤ),</t>
    </r>
    <r>
      <rPr>
        <sz val="12"/>
        <rFont val="Arial"/>
        <family val="2"/>
        <charset val="161"/>
      </rPr>
      <t xml:space="preserve"> στη μεταφορά πρωτο-νίου που περιγράφηκε παραπάνω, το </t>
    </r>
    <r>
      <rPr>
        <b/>
        <sz val="12"/>
        <rFont val="Arial"/>
        <family val="2"/>
        <charset val="161"/>
      </rPr>
      <t>υδροφθόριο</t>
    </r>
    <r>
      <rPr>
        <sz val="12"/>
        <rFont val="Arial"/>
        <family val="2"/>
        <charset val="161"/>
      </rPr>
      <t xml:space="preserve"> έδρασε ως </t>
    </r>
    <r>
      <rPr>
        <b/>
        <sz val="12"/>
        <rFont val="Arial"/>
        <family val="2"/>
        <charset val="161"/>
      </rPr>
      <t>δότης Η</t>
    </r>
    <r>
      <rPr>
        <b/>
        <vertAlign val="superscript"/>
        <sz val="12"/>
        <rFont val="Arial"/>
        <family val="2"/>
        <charset val="161"/>
      </rPr>
      <t>+</t>
    </r>
    <r>
      <rPr>
        <b/>
        <sz val="12"/>
        <rFont val="Arial"/>
        <family val="2"/>
        <charset val="161"/>
      </rPr>
      <t>,</t>
    </r>
    <r>
      <rPr>
        <sz val="12"/>
        <rFont val="Arial"/>
        <family val="2"/>
        <charset val="161"/>
      </rPr>
      <t xml:space="preserve"> </t>
    </r>
    <r>
      <rPr>
        <b/>
        <sz val="12"/>
        <rFont val="Arial"/>
        <family val="2"/>
        <charset val="161"/>
      </rPr>
      <t>(οξύ BL)</t>
    </r>
    <r>
      <rPr>
        <sz val="12"/>
        <rFont val="Arial"/>
        <family val="2"/>
        <charset val="161"/>
      </rPr>
      <t xml:space="preserve"> και το </t>
    </r>
    <r>
      <rPr>
        <b/>
        <sz val="12"/>
        <rFont val="Arial"/>
        <family val="2"/>
        <charset val="161"/>
      </rPr>
      <t>H</t>
    </r>
    <r>
      <rPr>
        <b/>
        <vertAlign val="subscript"/>
        <sz val="12"/>
        <rFont val="Arial"/>
        <family val="2"/>
        <charset val="161"/>
      </rPr>
      <t>2</t>
    </r>
    <r>
      <rPr>
        <b/>
        <sz val="12"/>
        <rFont val="Arial"/>
        <family val="2"/>
        <charset val="161"/>
      </rPr>
      <t>O</t>
    </r>
    <r>
      <rPr>
        <sz val="12"/>
        <rFont val="Arial"/>
        <family val="2"/>
        <charset val="161"/>
      </rPr>
      <t xml:space="preserve"> ως </t>
    </r>
    <r>
      <rPr>
        <b/>
        <sz val="12"/>
        <rFont val="Arial"/>
        <family val="2"/>
        <charset val="161"/>
      </rPr>
      <t>δέκτης Η</t>
    </r>
    <r>
      <rPr>
        <b/>
        <vertAlign val="superscript"/>
        <sz val="12"/>
        <rFont val="Arial"/>
        <family val="2"/>
        <charset val="161"/>
      </rPr>
      <t>+</t>
    </r>
    <r>
      <rPr>
        <b/>
        <sz val="12"/>
        <rFont val="Arial"/>
        <family val="2"/>
        <charset val="161"/>
      </rPr>
      <t>, (βάση BL).</t>
    </r>
  </si>
  <si>
    <r>
      <t xml:space="preserve">Η παραπάνω αντίδραση όμως είναι </t>
    </r>
    <r>
      <rPr>
        <b/>
        <sz val="12"/>
        <rFont val="Arial"/>
        <family val="2"/>
        <charset val="161"/>
      </rPr>
      <t>αμφίδρομη.</t>
    </r>
    <r>
      <rPr>
        <sz val="12"/>
        <rFont val="Arial"/>
        <family val="2"/>
        <charset val="161"/>
      </rPr>
      <t xml:space="preserve"> Κατά την πραγ-ματοποίησή της λοιπόν προς τα αριστερά, τα πράγματα εξελίσ-σονται προς την αντίθετη κατεύθυνση από αυτήν που περιγρά-φηκε λίγο πριν, δηλαδή το </t>
    </r>
    <r>
      <rPr>
        <b/>
        <sz val="12"/>
        <rFont val="Arial"/>
        <family val="2"/>
        <charset val="161"/>
      </rPr>
      <t>φθοριόν (F</t>
    </r>
    <r>
      <rPr>
        <b/>
        <vertAlign val="superscript"/>
        <sz val="12"/>
        <rFont val="Arial"/>
        <family val="2"/>
        <charset val="161"/>
      </rPr>
      <t>–</t>
    </r>
    <r>
      <rPr>
        <b/>
        <sz val="12"/>
        <rFont val="Arial"/>
        <family val="2"/>
        <charset val="161"/>
      </rPr>
      <t>)</t>
    </r>
    <r>
      <rPr>
        <sz val="12"/>
        <rFont val="Arial"/>
        <family val="2"/>
        <charset val="161"/>
      </rPr>
      <t xml:space="preserve"> αποσπά από το οξώνιο ένα πρωτόνιο </t>
    </r>
    <r>
      <rPr>
        <b/>
        <sz val="12"/>
        <rFont val="Arial"/>
        <family val="2"/>
        <charset val="161"/>
      </rPr>
      <t>(H</t>
    </r>
    <r>
      <rPr>
        <b/>
        <vertAlign val="superscript"/>
        <sz val="12"/>
        <rFont val="Arial"/>
        <family val="2"/>
        <charset val="161"/>
      </rPr>
      <t>+</t>
    </r>
    <r>
      <rPr>
        <b/>
        <sz val="12"/>
        <rFont val="Arial"/>
        <family val="2"/>
        <charset val="161"/>
      </rPr>
      <t>),</t>
    </r>
    <r>
      <rPr>
        <sz val="12"/>
        <rFont val="Arial"/>
        <family val="2"/>
        <charset val="161"/>
      </rPr>
      <t xml:space="preserve"> δρά δηλαδή ως </t>
    </r>
    <r>
      <rPr>
        <b/>
        <sz val="12"/>
        <rFont val="Arial"/>
        <family val="2"/>
        <charset val="161"/>
      </rPr>
      <t xml:space="preserve">βάση BL, </t>
    </r>
    <r>
      <rPr>
        <sz val="12"/>
        <rFont val="Arial"/>
        <family val="2"/>
        <charset val="161"/>
      </rPr>
      <t xml:space="preserve">οπότε ξανασχημα-τίζεται το μόριο του </t>
    </r>
    <r>
      <rPr>
        <b/>
        <sz val="12"/>
        <rFont val="Arial"/>
        <family val="2"/>
        <charset val="161"/>
      </rPr>
      <t>HF,</t>
    </r>
    <r>
      <rPr>
        <sz val="12"/>
        <rFont val="Arial"/>
        <family val="2"/>
        <charset val="161"/>
      </rPr>
      <t xml:space="preserve"> ενώ το </t>
    </r>
    <r>
      <rPr>
        <b/>
        <sz val="12"/>
        <rFont val="Arial"/>
        <family val="2"/>
        <charset val="161"/>
      </rPr>
      <t>οξώνιο</t>
    </r>
    <r>
      <rPr>
        <sz val="12"/>
        <rFont val="Arial"/>
        <family val="2"/>
        <charset val="161"/>
      </rPr>
      <t xml:space="preserve"> που λειτουργεί ως </t>
    </r>
    <r>
      <rPr>
        <b/>
        <sz val="12"/>
        <rFont val="Arial"/>
        <family val="2"/>
        <charset val="161"/>
      </rPr>
      <t>δότης</t>
    </r>
    <r>
      <rPr>
        <sz val="12"/>
        <rFont val="Arial"/>
        <family val="2"/>
        <charset val="161"/>
      </rPr>
      <t xml:space="preserve"> </t>
    </r>
    <r>
      <rPr>
        <b/>
        <sz val="12"/>
        <rFont val="Arial"/>
        <family val="2"/>
        <charset val="161"/>
      </rPr>
      <t xml:space="preserve">πρωτονίου (οξύ BL), </t>
    </r>
    <r>
      <rPr>
        <sz val="12"/>
        <rFont val="Arial"/>
        <family val="2"/>
        <charset val="161"/>
      </rPr>
      <t xml:space="preserve">ξαναγίνεται νερό.  </t>
    </r>
  </si>
  <si>
    <r>
      <t xml:space="preserve">Παρατηρούμε ότι </t>
    </r>
    <r>
      <rPr>
        <b/>
        <sz val="12"/>
        <rFont val="Arial"/>
        <family val="2"/>
        <charset val="161"/>
      </rPr>
      <t>όταν μια ουσία δρα ως οξύ BL, μετατρέπε-ται σε μια ουσία που δρα ως βάση BL</t>
    </r>
    <r>
      <rPr>
        <sz val="12"/>
        <rFont val="Arial"/>
        <family val="2"/>
        <charset val="161"/>
      </rPr>
      <t xml:space="preserve"> και αντίστροφα.
Το </t>
    </r>
    <r>
      <rPr>
        <b/>
        <sz val="12"/>
        <rFont val="Arial"/>
        <family val="2"/>
        <charset val="161"/>
      </rPr>
      <t>HF (οξύ BL),</t>
    </r>
    <r>
      <rPr>
        <sz val="12"/>
        <rFont val="Arial"/>
        <family val="2"/>
        <charset val="161"/>
      </rPr>
      <t xml:space="preserve"> ιοντιζόμενο γίνεται </t>
    </r>
    <r>
      <rPr>
        <b/>
        <sz val="12"/>
        <rFont val="Arial"/>
        <family val="2"/>
        <charset val="161"/>
      </rPr>
      <t>F</t>
    </r>
    <r>
      <rPr>
        <b/>
        <vertAlign val="superscript"/>
        <sz val="12"/>
        <rFont val="Arial"/>
        <family val="2"/>
        <charset val="161"/>
      </rPr>
      <t>–</t>
    </r>
    <r>
      <rPr>
        <b/>
        <sz val="12"/>
        <rFont val="Arial"/>
        <family val="2"/>
        <charset val="161"/>
      </rPr>
      <t xml:space="preserve"> (βάση BL).</t>
    </r>
    <r>
      <rPr>
        <sz val="12"/>
        <rFont val="Arial"/>
        <family val="2"/>
        <charset val="161"/>
      </rPr>
      <t xml:space="preserve"> Κατά τον ιο-ντισμό επίσης του HF, το </t>
    </r>
    <r>
      <rPr>
        <b/>
        <sz val="12"/>
        <rFont val="Arial"/>
        <family val="2"/>
        <charset val="161"/>
      </rPr>
      <t>νερό</t>
    </r>
    <r>
      <rPr>
        <sz val="12"/>
        <rFont val="Arial"/>
        <family val="2"/>
        <charset val="161"/>
      </rPr>
      <t xml:space="preserve"> δρα ως </t>
    </r>
    <r>
      <rPr>
        <b/>
        <sz val="12"/>
        <rFont val="Arial"/>
        <family val="2"/>
        <charset val="161"/>
      </rPr>
      <t xml:space="preserve">βάση BL, </t>
    </r>
    <r>
      <rPr>
        <sz val="12"/>
        <rFont val="Arial"/>
        <family val="2"/>
        <charset val="161"/>
      </rPr>
      <t xml:space="preserve">μετατρεπόμε-νο σε </t>
    </r>
    <r>
      <rPr>
        <b/>
        <sz val="12"/>
        <rFont val="Arial"/>
        <family val="2"/>
        <charset val="161"/>
      </rPr>
      <t xml:space="preserve">οξώνιο (οξύ BL). </t>
    </r>
  </si>
  <si>
    <r>
      <t xml:space="preserve">Γενικά μια αρχική μορφή που μπορεί να είναι οξύ BL ή βάση BL και η τελική στην οποία μετατρέπεται, χάνοντας ή προσλαμβά-νοντας αντίστοιχα ένα πρωτόνιο, λέμε ότι συνιστούν ένα </t>
    </r>
    <r>
      <rPr>
        <b/>
        <sz val="12"/>
        <rFont val="Arial"/>
        <family val="2"/>
        <charset val="161"/>
      </rPr>
      <t>συζυγές ζεύγος.</t>
    </r>
    <r>
      <rPr>
        <sz val="12"/>
        <rFont val="Arial"/>
        <family val="2"/>
        <charset val="161"/>
      </rPr>
      <t xml:space="preserve"> Οι δύο μορφές που αποτελούν το συζυγές ζεύγος ονο-μάζονται </t>
    </r>
    <r>
      <rPr>
        <b/>
        <sz val="12"/>
        <rFont val="Arial"/>
        <family val="2"/>
        <charset val="161"/>
      </rPr>
      <t>συζυγείς μορφές.</t>
    </r>
    <r>
      <rPr>
        <sz val="12"/>
        <rFont val="Arial"/>
        <family val="2"/>
        <charset val="161"/>
      </rPr>
      <t xml:space="preserve"> Από αυτές η μία χαρακτηρίζεται ως </t>
    </r>
    <r>
      <rPr>
        <b/>
        <sz val="12"/>
        <rFont val="Arial"/>
        <family val="2"/>
        <charset val="161"/>
      </rPr>
      <t>όξινη</t>
    </r>
    <r>
      <rPr>
        <sz val="12"/>
        <rFont val="Arial"/>
        <family val="2"/>
        <charset val="161"/>
      </rPr>
      <t xml:space="preserve"> και η άλλη ως </t>
    </r>
    <r>
      <rPr>
        <b/>
        <sz val="12"/>
        <rFont val="Arial"/>
        <family val="2"/>
        <charset val="161"/>
      </rPr>
      <t>βασική.</t>
    </r>
    <r>
      <rPr>
        <sz val="12"/>
        <rFont val="Arial"/>
        <family val="2"/>
        <charset val="161"/>
      </rPr>
      <t xml:space="preserve"> Προφανώς σε κάθε περίπτωση, </t>
    </r>
    <r>
      <rPr>
        <b/>
        <sz val="12"/>
        <rFont val="Arial"/>
        <family val="2"/>
        <charset val="161"/>
      </rPr>
      <t>η όξινη μορφή είναι "πλουσιότερη" της βασικής κατά ένα κα-τιόν υδρογόνου (Η</t>
    </r>
    <r>
      <rPr>
        <b/>
        <vertAlign val="superscript"/>
        <sz val="12"/>
        <rFont val="Arial"/>
        <family val="2"/>
        <charset val="161"/>
      </rPr>
      <t>+</t>
    </r>
    <r>
      <rPr>
        <b/>
        <sz val="12"/>
        <rFont val="Arial"/>
        <family val="2"/>
        <charset val="161"/>
      </rPr>
      <t xml:space="preserve"> πρωτόνιο). </t>
    </r>
    <r>
      <rPr>
        <sz val="12"/>
        <rFont val="Arial"/>
        <family val="2"/>
        <charset val="161"/>
      </rPr>
      <t xml:space="preserve">   </t>
    </r>
  </si>
  <si>
    <r>
      <t xml:space="preserve">Καταλαβαίνουμε λοιπόν ότι στο παραπάνω παράδειγμα, το </t>
    </r>
    <r>
      <rPr>
        <b/>
        <sz val="12"/>
        <rFont val="Arial"/>
        <family val="2"/>
        <charset val="161"/>
      </rPr>
      <t>HF</t>
    </r>
    <r>
      <rPr>
        <sz val="12"/>
        <rFont val="Arial"/>
        <family val="2"/>
        <charset val="161"/>
      </rPr>
      <t xml:space="preserve"> και το </t>
    </r>
    <r>
      <rPr>
        <b/>
        <sz val="12"/>
        <rFont val="Arial"/>
        <family val="2"/>
        <charset val="161"/>
      </rPr>
      <t>F</t>
    </r>
    <r>
      <rPr>
        <b/>
        <vertAlign val="superscript"/>
        <sz val="12"/>
        <rFont val="Arial"/>
        <family val="2"/>
        <charset val="161"/>
      </rPr>
      <t>–</t>
    </r>
    <r>
      <rPr>
        <sz val="12"/>
        <rFont val="Arial"/>
        <family val="2"/>
        <charset val="161"/>
      </rPr>
      <t xml:space="preserve"> αποτελούν ένα </t>
    </r>
    <r>
      <rPr>
        <b/>
        <sz val="12"/>
        <rFont val="Arial"/>
        <family val="2"/>
        <charset val="161"/>
      </rPr>
      <t xml:space="preserve">συζυγές ζεύγος, </t>
    </r>
    <r>
      <rPr>
        <sz val="12"/>
        <rFont val="Arial"/>
        <family val="2"/>
        <charset val="161"/>
      </rPr>
      <t xml:space="preserve">στο οποίο το </t>
    </r>
    <r>
      <rPr>
        <b/>
        <sz val="12"/>
        <rFont val="Arial"/>
        <family val="2"/>
        <charset val="161"/>
      </rPr>
      <t>HF</t>
    </r>
    <r>
      <rPr>
        <sz val="12"/>
        <rFont val="Arial"/>
        <family val="2"/>
        <charset val="161"/>
      </rPr>
      <t xml:space="preserve"> απο-τελεί την συζυγή όξινη μορφή του </t>
    </r>
    <r>
      <rPr>
        <b/>
        <sz val="12"/>
        <rFont val="Arial"/>
        <family val="2"/>
        <charset val="161"/>
      </rPr>
      <t>F</t>
    </r>
    <r>
      <rPr>
        <b/>
        <vertAlign val="superscript"/>
        <sz val="12"/>
        <rFont val="Arial"/>
        <family val="2"/>
        <charset val="161"/>
      </rPr>
      <t>–</t>
    </r>
    <r>
      <rPr>
        <b/>
        <sz val="12"/>
        <rFont val="Arial"/>
        <family val="2"/>
        <charset val="161"/>
      </rPr>
      <t>,</t>
    </r>
    <r>
      <rPr>
        <sz val="12"/>
        <rFont val="Arial"/>
        <family val="2"/>
        <charset val="161"/>
      </rPr>
      <t xml:space="preserve"> ενώ το </t>
    </r>
    <r>
      <rPr>
        <b/>
        <sz val="12"/>
        <rFont val="Arial"/>
        <family val="2"/>
        <charset val="161"/>
      </rPr>
      <t>F</t>
    </r>
    <r>
      <rPr>
        <b/>
        <vertAlign val="superscript"/>
        <sz val="12"/>
        <rFont val="Arial"/>
        <family val="2"/>
        <charset val="161"/>
      </rPr>
      <t>–</t>
    </r>
    <r>
      <rPr>
        <sz val="12"/>
        <rFont val="Arial"/>
        <family val="2"/>
        <charset val="161"/>
      </rPr>
      <t xml:space="preserve"> είναι η συζυγής βασική μορφή του </t>
    </r>
    <r>
      <rPr>
        <b/>
        <sz val="12"/>
        <rFont val="Arial"/>
        <family val="2"/>
        <charset val="161"/>
      </rPr>
      <t>HF.</t>
    </r>
    <r>
      <rPr>
        <sz val="12"/>
        <rFont val="Arial"/>
        <family val="2"/>
        <charset val="161"/>
      </rPr>
      <t xml:space="preserve">
Κατά τον ίδιο τρόπο προκύπτει ότι και το ζεύγος </t>
    </r>
    <r>
      <rPr>
        <b/>
        <sz val="12"/>
        <rFont val="Arial"/>
        <family val="2"/>
        <charset val="161"/>
      </rPr>
      <t>Η</t>
    </r>
    <r>
      <rPr>
        <b/>
        <vertAlign val="subscript"/>
        <sz val="12"/>
        <rFont val="Arial"/>
        <family val="2"/>
        <charset val="161"/>
      </rPr>
      <t>2</t>
    </r>
    <r>
      <rPr>
        <b/>
        <sz val="12"/>
        <rFont val="Arial"/>
        <family val="2"/>
        <charset val="161"/>
      </rPr>
      <t>Ο/Η</t>
    </r>
    <r>
      <rPr>
        <b/>
        <vertAlign val="subscript"/>
        <sz val="12"/>
        <rFont val="Arial"/>
        <family val="2"/>
        <charset val="161"/>
      </rPr>
      <t>3</t>
    </r>
    <r>
      <rPr>
        <b/>
        <sz val="12"/>
        <rFont val="Arial"/>
        <family val="2"/>
        <charset val="161"/>
      </rPr>
      <t>Ο</t>
    </r>
    <r>
      <rPr>
        <b/>
        <vertAlign val="superscript"/>
        <sz val="12"/>
        <rFont val="Arial"/>
        <family val="2"/>
        <charset val="161"/>
      </rPr>
      <t>+</t>
    </r>
    <r>
      <rPr>
        <sz val="12"/>
        <rFont val="Arial"/>
        <family val="2"/>
        <charset val="161"/>
      </rPr>
      <t xml:space="preserve"> είναι και αυτό </t>
    </r>
    <r>
      <rPr>
        <b/>
        <sz val="12"/>
        <rFont val="Arial"/>
        <family val="2"/>
        <charset val="161"/>
      </rPr>
      <t>συζυγές.</t>
    </r>
    <r>
      <rPr>
        <sz val="12"/>
        <rFont val="Arial"/>
        <family val="2"/>
        <charset val="161"/>
      </rPr>
      <t xml:space="preserve"> Το νερό να αποτελεί τη συζυγή βασική μορφή του οξωνίου, ενώ το οξώνιο είναι η συζυγής όξινη μορφή του νε-ρού.</t>
    </r>
  </si>
  <si>
    <r>
      <t xml:space="preserve">Αν για να διακρίνουμε τα δύο ζεύγη μεταξύ τους, αποδώσουμε στις δύο μορφές του 1ου ζεύγους τον αριθμό </t>
    </r>
    <r>
      <rPr>
        <b/>
        <sz val="12"/>
        <rFont val="Arial"/>
        <family val="2"/>
        <charset val="161"/>
      </rPr>
      <t>"1"</t>
    </r>
    <r>
      <rPr>
        <sz val="12"/>
        <rFont val="Arial"/>
        <family val="2"/>
        <charset val="161"/>
      </rPr>
      <t xml:space="preserve"> και στις δύο μορφές του 2ου ζεύγους τον αριθμό </t>
    </r>
    <r>
      <rPr>
        <b/>
        <sz val="12"/>
        <rFont val="Arial"/>
        <family val="2"/>
        <charset val="161"/>
      </rPr>
      <t>"2",</t>
    </r>
    <r>
      <rPr>
        <sz val="12"/>
        <rFont val="Arial"/>
        <family val="2"/>
        <charset val="161"/>
      </rPr>
      <t xml:space="preserve"> η χημική εξίσωση ιοντι-σμού του </t>
    </r>
    <r>
      <rPr>
        <b/>
        <sz val="12"/>
        <rFont val="Arial"/>
        <family val="2"/>
        <charset val="161"/>
      </rPr>
      <t>HF</t>
    </r>
    <r>
      <rPr>
        <sz val="12"/>
        <rFont val="Arial"/>
        <family val="2"/>
        <charset val="161"/>
      </rPr>
      <t xml:space="preserve"> θα "εμπλουτιστεί" ως εξής…
                    </t>
    </r>
    <r>
      <rPr>
        <b/>
        <sz val="12"/>
        <rFont val="Arial"/>
        <family val="2"/>
        <charset val="161"/>
      </rPr>
      <t>HF   +    H</t>
    </r>
    <r>
      <rPr>
        <b/>
        <vertAlign val="subscript"/>
        <sz val="12"/>
        <rFont val="Arial"/>
        <family val="2"/>
        <charset val="161"/>
      </rPr>
      <t>2</t>
    </r>
    <r>
      <rPr>
        <b/>
        <sz val="12"/>
        <rFont val="Arial"/>
        <family val="2"/>
        <charset val="161"/>
      </rPr>
      <t xml:space="preserve">O    </t>
    </r>
    <r>
      <rPr>
        <b/>
        <sz val="12"/>
        <rFont val="Wingdings 3"/>
        <family val="1"/>
        <charset val="2"/>
      </rPr>
      <t>D</t>
    </r>
    <r>
      <rPr>
        <b/>
        <sz val="12"/>
        <rFont val="Arial"/>
        <family val="2"/>
        <charset val="161"/>
      </rPr>
      <t xml:space="preserve">    H</t>
    </r>
    <r>
      <rPr>
        <b/>
        <vertAlign val="subscript"/>
        <sz val="12"/>
        <rFont val="Arial"/>
        <family val="2"/>
        <charset val="161"/>
      </rPr>
      <t>3</t>
    </r>
    <r>
      <rPr>
        <b/>
        <sz val="12"/>
        <rFont val="Arial"/>
        <family val="2"/>
        <charset val="161"/>
      </rPr>
      <t>O</t>
    </r>
    <r>
      <rPr>
        <b/>
        <vertAlign val="superscript"/>
        <sz val="12"/>
        <rFont val="Arial"/>
        <family val="2"/>
        <charset val="161"/>
      </rPr>
      <t>+</t>
    </r>
    <r>
      <rPr>
        <b/>
        <sz val="12"/>
        <rFont val="Arial"/>
        <family val="2"/>
        <charset val="161"/>
      </rPr>
      <t xml:space="preserve">   +    F</t>
    </r>
    <r>
      <rPr>
        <b/>
        <vertAlign val="superscript"/>
        <sz val="12"/>
        <rFont val="Arial"/>
        <family val="2"/>
        <charset val="161"/>
      </rPr>
      <t xml:space="preserve">–
                           </t>
    </r>
    <r>
      <rPr>
        <b/>
        <sz val="11"/>
        <rFont val="Arial"/>
        <family val="2"/>
        <charset val="161"/>
      </rPr>
      <t>οξύ BL</t>
    </r>
    <r>
      <rPr>
        <b/>
        <vertAlign val="subscript"/>
        <sz val="11"/>
        <rFont val="Arial"/>
        <family val="2"/>
        <charset val="161"/>
      </rPr>
      <t>1</t>
    </r>
    <r>
      <rPr>
        <b/>
        <sz val="11"/>
        <rFont val="Arial"/>
        <family val="2"/>
        <charset val="161"/>
      </rPr>
      <t xml:space="preserve">   βάση BL</t>
    </r>
    <r>
      <rPr>
        <b/>
        <vertAlign val="subscript"/>
        <sz val="11"/>
        <rFont val="Arial"/>
        <family val="2"/>
        <charset val="161"/>
      </rPr>
      <t>2</t>
    </r>
    <r>
      <rPr>
        <b/>
        <sz val="11"/>
        <rFont val="Arial"/>
        <family val="2"/>
        <charset val="161"/>
      </rPr>
      <t xml:space="preserve">     οξύ BL</t>
    </r>
    <r>
      <rPr>
        <b/>
        <vertAlign val="subscript"/>
        <sz val="11"/>
        <rFont val="Arial"/>
        <family val="2"/>
        <charset val="161"/>
      </rPr>
      <t>2</t>
    </r>
    <r>
      <rPr>
        <b/>
        <sz val="11"/>
        <rFont val="Arial"/>
        <family val="2"/>
        <charset val="161"/>
      </rPr>
      <t xml:space="preserve">    βάση BL</t>
    </r>
    <r>
      <rPr>
        <b/>
        <vertAlign val="subscript"/>
        <sz val="11"/>
        <rFont val="Arial"/>
        <family val="2"/>
        <charset val="161"/>
      </rPr>
      <t>1</t>
    </r>
  </si>
  <si>
    <r>
      <t xml:space="preserve">Ανάλογα ισχύουν και στην περίπτωση ιοντισμού μιάς ασθενούς βάσης, π.χ. της </t>
    </r>
    <r>
      <rPr>
        <b/>
        <sz val="12"/>
        <rFont val="Arial"/>
        <family val="2"/>
        <charset val="161"/>
      </rPr>
      <t>αμμωνίας (ΝΗ</t>
    </r>
    <r>
      <rPr>
        <b/>
        <vertAlign val="subscript"/>
        <sz val="12"/>
        <rFont val="Arial"/>
        <family val="2"/>
        <charset val="161"/>
      </rPr>
      <t>3</t>
    </r>
    <r>
      <rPr>
        <b/>
        <sz val="12"/>
        <rFont val="Arial"/>
        <family val="2"/>
        <charset val="161"/>
      </rPr>
      <t>).
                   NH</t>
    </r>
    <r>
      <rPr>
        <b/>
        <vertAlign val="subscript"/>
        <sz val="12"/>
        <rFont val="Arial"/>
        <family val="2"/>
        <charset val="161"/>
      </rPr>
      <t>3</t>
    </r>
    <r>
      <rPr>
        <b/>
        <sz val="12"/>
        <rFont val="Arial"/>
        <family val="2"/>
        <charset val="161"/>
      </rPr>
      <t xml:space="preserve">    +    H</t>
    </r>
    <r>
      <rPr>
        <b/>
        <vertAlign val="subscript"/>
        <sz val="12"/>
        <rFont val="Arial"/>
        <family val="2"/>
        <charset val="161"/>
      </rPr>
      <t>2</t>
    </r>
    <r>
      <rPr>
        <b/>
        <sz val="12"/>
        <rFont val="Arial"/>
        <family val="2"/>
        <charset val="161"/>
      </rPr>
      <t xml:space="preserve">O    </t>
    </r>
    <r>
      <rPr>
        <b/>
        <sz val="12"/>
        <rFont val="Wingdings 3"/>
        <family val="1"/>
        <charset val="2"/>
      </rPr>
      <t>D</t>
    </r>
    <r>
      <rPr>
        <b/>
        <sz val="12"/>
        <rFont val="Arial"/>
        <family val="2"/>
        <charset val="161"/>
      </rPr>
      <t xml:space="preserve">    NH</t>
    </r>
    <r>
      <rPr>
        <b/>
        <vertAlign val="subscript"/>
        <sz val="12"/>
        <rFont val="Arial"/>
        <family val="2"/>
        <charset val="161"/>
      </rPr>
      <t>4</t>
    </r>
    <r>
      <rPr>
        <b/>
        <vertAlign val="superscript"/>
        <sz val="12"/>
        <rFont val="Arial"/>
        <family val="2"/>
        <charset val="161"/>
      </rPr>
      <t>+</t>
    </r>
    <r>
      <rPr>
        <b/>
        <sz val="12"/>
        <rFont val="Arial"/>
        <family val="2"/>
        <charset val="161"/>
      </rPr>
      <t xml:space="preserve">    +    OH</t>
    </r>
    <r>
      <rPr>
        <b/>
        <vertAlign val="superscript"/>
        <sz val="12"/>
        <rFont val="Arial"/>
        <family val="2"/>
        <charset val="161"/>
      </rPr>
      <t>–</t>
    </r>
    <r>
      <rPr>
        <b/>
        <sz val="12"/>
        <rFont val="Arial"/>
        <family val="2"/>
        <charset val="161"/>
      </rPr>
      <t xml:space="preserve">
               </t>
    </r>
    <r>
      <rPr>
        <b/>
        <sz val="11"/>
        <rFont val="Arial"/>
        <family val="2"/>
        <charset val="161"/>
      </rPr>
      <t>βάση BL</t>
    </r>
    <r>
      <rPr>
        <b/>
        <vertAlign val="subscript"/>
        <sz val="11"/>
        <rFont val="Arial"/>
        <family val="2"/>
        <charset val="161"/>
      </rPr>
      <t>1</t>
    </r>
    <r>
      <rPr>
        <b/>
        <sz val="11"/>
        <rFont val="Arial"/>
        <family val="2"/>
        <charset val="161"/>
      </rPr>
      <t xml:space="preserve">    οξύ BL</t>
    </r>
    <r>
      <rPr>
        <b/>
        <vertAlign val="subscript"/>
        <sz val="11"/>
        <rFont val="Arial"/>
        <family val="2"/>
        <charset val="161"/>
      </rPr>
      <t>2</t>
    </r>
    <r>
      <rPr>
        <b/>
        <sz val="11"/>
        <rFont val="Arial"/>
        <family val="2"/>
        <charset val="161"/>
      </rPr>
      <t xml:space="preserve">       οξύ BL</t>
    </r>
    <r>
      <rPr>
        <b/>
        <vertAlign val="subscript"/>
        <sz val="11"/>
        <rFont val="Arial"/>
        <family val="2"/>
        <charset val="161"/>
      </rPr>
      <t>1</t>
    </r>
    <r>
      <rPr>
        <b/>
        <sz val="11"/>
        <rFont val="Arial"/>
        <family val="2"/>
        <charset val="161"/>
      </rPr>
      <t xml:space="preserve">      βάση BL</t>
    </r>
    <r>
      <rPr>
        <b/>
        <vertAlign val="subscript"/>
        <sz val="11"/>
        <rFont val="Arial"/>
        <family val="2"/>
        <charset val="161"/>
      </rPr>
      <t>2</t>
    </r>
  </si>
  <si>
    <r>
      <t xml:space="preserve">Η θεωρία περί οξέων και βάσεων των Brönsted και Lowry </t>
    </r>
    <r>
      <rPr>
        <b/>
        <sz val="11"/>
        <color indexed="52"/>
        <rFont val="Arial"/>
        <family val="2"/>
        <charset val="161"/>
      </rPr>
      <t>(BLT),</t>
    </r>
    <r>
      <rPr>
        <sz val="11"/>
        <color indexed="43"/>
        <rFont val="Arial"/>
        <family val="2"/>
        <charset val="161"/>
      </rPr>
      <t xml:space="preserve"> είναι μεταγενέ-στερη εκείνης του Arrhenius. Η αποδοχή της </t>
    </r>
    <r>
      <rPr>
        <b/>
        <sz val="11"/>
        <color indexed="52"/>
        <rFont val="Arial"/>
        <family val="2"/>
        <charset val="161"/>
      </rPr>
      <t>BLT</t>
    </r>
    <r>
      <rPr>
        <sz val="11"/>
        <color indexed="43"/>
        <rFont val="Arial"/>
        <family val="2"/>
        <charset val="161"/>
      </rPr>
      <t xml:space="preserve"> συνεπάγεται μια σειρά από ση-μαντικές αλλαγές, στον τρόπο με τον οποίο διαχειριζόμαστε γενικότερα τις έννοι-ες των οξέων και βάσεων. Αυτές οι αλλαγές είναι οι παρακάτω...</t>
    </r>
  </si>
  <si>
    <t xml:space="preserve">Στους ορισμούς οξέος και βάσης, στη BLT, δε γίνεται καμιά αναφορά στο νερό. </t>
  </si>
  <si>
    <t>Στη BLT όταν εκδηλώνεται ο όξινος χαρακτήρας μιάς ουσίας, ταυτό-χρονα εκδηλώνεται και ο βασικός χαρακτήρας μιάς άλλης, ενώ στη θεωρία του Arrhenius η δράση ενός οξέος εμφανίζεται να είναι ανεξάρ-τητη από τη δράση μιάς βάσης.</t>
  </si>
  <si>
    <r>
      <t xml:space="preserve">Στη BLT, οξύ ή βάση μπορεί να είναι και κάποιο ιόν. Για παράδειγμα στην περίπτωση ιοντισμού του υδροφθορίου μέσα στο νερό, που πα-ρουσιάστηκε στο διπλανό χώρο, το </t>
    </r>
    <r>
      <rPr>
        <b/>
        <sz val="11"/>
        <color indexed="52"/>
        <rFont val="Arial"/>
        <family val="2"/>
        <charset val="161"/>
      </rPr>
      <t>οξώνιο (Η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είναι </t>
    </r>
    <r>
      <rPr>
        <b/>
        <sz val="11"/>
        <color indexed="52"/>
        <rFont val="Arial"/>
        <family val="2"/>
        <charset val="161"/>
      </rPr>
      <t>οξύ BL,</t>
    </r>
    <r>
      <rPr>
        <sz val="11"/>
        <color indexed="43"/>
        <rFont val="Arial"/>
        <family val="2"/>
        <charset val="161"/>
      </rPr>
      <t xml:space="preserve"> όπως και το </t>
    </r>
    <r>
      <rPr>
        <b/>
        <sz val="11"/>
        <color indexed="52"/>
        <rFont val="Arial"/>
        <family val="2"/>
        <charset val="161"/>
      </rPr>
      <t>μόριο</t>
    </r>
    <r>
      <rPr>
        <sz val="11"/>
        <color indexed="43"/>
        <rFont val="Arial"/>
        <family val="2"/>
        <charset val="161"/>
      </rPr>
      <t xml:space="preserve"> του </t>
    </r>
    <r>
      <rPr>
        <b/>
        <sz val="11"/>
        <color indexed="52"/>
        <rFont val="Arial"/>
        <family val="2"/>
        <charset val="161"/>
      </rPr>
      <t>υδροφθορίου (HF),</t>
    </r>
    <r>
      <rPr>
        <sz val="11"/>
        <color indexed="43"/>
        <rFont val="Arial"/>
        <family val="2"/>
        <charset val="161"/>
      </rPr>
      <t xml:space="preserve"> ενώ το </t>
    </r>
    <r>
      <rPr>
        <b/>
        <sz val="11"/>
        <color indexed="52"/>
        <rFont val="Arial"/>
        <family val="2"/>
        <charset val="161"/>
      </rPr>
      <t>νερό</t>
    </r>
    <r>
      <rPr>
        <sz val="11"/>
        <color indexed="43"/>
        <rFont val="Arial"/>
        <family val="2"/>
        <charset val="161"/>
      </rPr>
      <t xml:space="preserve"> και το </t>
    </r>
    <r>
      <rPr>
        <b/>
        <sz val="11"/>
        <color indexed="52"/>
        <rFont val="Arial"/>
        <family val="2"/>
        <charset val="161"/>
      </rPr>
      <t>φθοριόν (F</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δρουν ως </t>
    </r>
    <r>
      <rPr>
        <b/>
        <sz val="11"/>
        <color indexed="52"/>
        <rFont val="Arial"/>
        <family val="2"/>
        <charset val="161"/>
      </rPr>
      <t>βάσεις BL.</t>
    </r>
  </si>
  <si>
    <r>
      <t xml:space="preserve">Στη BLT εμφανίζονται ουσίες, που άλλοτε δρουν ως οξέα BL και άλλο-τε ως βάσεις BL. Αυτές οι ουσίες ονομάζονται </t>
    </r>
    <r>
      <rPr>
        <b/>
        <sz val="11"/>
        <color indexed="52"/>
        <rFont val="Arial"/>
        <family val="2"/>
        <charset val="161"/>
      </rPr>
      <t>αμφολύτες</t>
    </r>
    <r>
      <rPr>
        <sz val="11"/>
        <color indexed="43"/>
        <rFont val="Arial"/>
        <family val="2"/>
        <charset val="161"/>
      </rPr>
      <t xml:space="preserve"> ή </t>
    </r>
    <r>
      <rPr>
        <b/>
        <sz val="11"/>
        <color indexed="52"/>
        <rFont val="Arial"/>
        <family val="2"/>
        <charset val="161"/>
      </rPr>
      <t>αμφιπρω-τικές</t>
    </r>
    <r>
      <rPr>
        <sz val="11"/>
        <color indexed="43"/>
        <rFont val="Arial"/>
        <family val="2"/>
        <charset val="161"/>
      </rPr>
      <t xml:space="preserve"> και μια τέτοια είναι το νερό, το οποίο στην περίπτωση ιοντισμού του υδροφθορίου δρα ως βάση BL, ενώ στην περίπτωση ιοντισμού της αμμωνίας, δρα ως οξύ BL. </t>
    </r>
  </si>
  <si>
    <r>
      <t xml:space="preserve">Γενικά, από όλα τα παραπάνω, ειδικότερα όμως από τα παραδείγματα ιοντισμού του </t>
    </r>
    <r>
      <rPr>
        <b/>
        <sz val="11"/>
        <color indexed="52"/>
        <rFont val="Arial"/>
        <family val="2"/>
        <charset val="161"/>
      </rPr>
      <t>HF</t>
    </r>
    <r>
      <rPr>
        <sz val="11"/>
        <color indexed="43"/>
        <rFont val="Arial"/>
        <family val="2"/>
        <charset val="161"/>
      </rPr>
      <t xml:space="preserve"> και της </t>
    </r>
    <r>
      <rPr>
        <b/>
        <sz val="11"/>
        <color indexed="52"/>
        <rFont val="Arial"/>
        <family val="2"/>
        <charset val="161"/>
      </rPr>
      <t>NH</t>
    </r>
    <r>
      <rPr>
        <b/>
        <vertAlign val="subscript"/>
        <sz val="11"/>
        <color indexed="52"/>
        <rFont val="Arial"/>
        <family val="2"/>
        <charset val="161"/>
      </rPr>
      <t>3</t>
    </r>
    <r>
      <rPr>
        <sz val="11"/>
        <color indexed="43"/>
        <rFont val="Arial"/>
        <family val="2"/>
        <charset val="161"/>
      </rPr>
      <t xml:space="preserve"> που περιγράφηκαν στο διπλανό χώρο, καταλαβαίνουμε ότι </t>
    </r>
    <r>
      <rPr>
        <b/>
        <sz val="11"/>
        <color indexed="53"/>
        <rFont val="Arial"/>
        <family val="2"/>
        <charset val="161"/>
      </rPr>
      <t>στη BLT,</t>
    </r>
    <r>
      <rPr>
        <sz val="11"/>
        <color indexed="43"/>
        <rFont val="Arial"/>
        <family val="2"/>
        <charset val="161"/>
      </rPr>
      <t xml:space="preserve"> </t>
    </r>
    <r>
      <rPr>
        <b/>
        <sz val="11"/>
        <color indexed="53"/>
        <rFont val="Arial"/>
        <family val="2"/>
        <charset val="161"/>
      </rPr>
      <t>ο ιοντισμός ενός μοριακού ηλεκτρολύτη,</t>
    </r>
    <r>
      <rPr>
        <sz val="11"/>
        <color indexed="43"/>
        <rFont val="Arial"/>
        <family val="2"/>
        <charset val="161"/>
      </rPr>
      <t xml:space="preserve"> όπως είναι όλα τα οξέα Ar-rhenius και από τις βάσεις η αμμωνία και οι αμίνες (βλ. </t>
    </r>
    <r>
      <rPr>
        <b/>
        <sz val="11"/>
        <color indexed="51"/>
        <rFont val="Arial"/>
        <family val="2"/>
        <charset val="161"/>
      </rPr>
      <t>"βάσεις κατά Arrhenius"</t>
    </r>
    <r>
      <rPr>
        <sz val="11"/>
        <color indexed="43"/>
        <rFont val="Arial"/>
        <family val="2"/>
        <charset val="161"/>
      </rPr>
      <t xml:space="preserve">), </t>
    </r>
    <r>
      <rPr>
        <b/>
        <sz val="11"/>
        <color indexed="53"/>
        <rFont val="Arial"/>
        <family val="2"/>
        <charset val="161"/>
      </rPr>
      <t>είναι αντίδραση οξέος BL με βάση BL.</t>
    </r>
    <r>
      <rPr>
        <sz val="11"/>
        <color indexed="43"/>
        <rFont val="Arial"/>
        <family val="2"/>
        <charset val="161"/>
      </rPr>
      <t xml:space="preserve"> 
Αν αυτή η αντίδραση είναι </t>
    </r>
    <r>
      <rPr>
        <b/>
        <sz val="11"/>
        <color indexed="52"/>
        <rFont val="Arial"/>
        <family val="2"/>
        <charset val="161"/>
      </rPr>
      <t>πλήρης,</t>
    </r>
    <r>
      <rPr>
        <sz val="11"/>
        <color indexed="43"/>
        <rFont val="Arial"/>
        <family val="2"/>
        <charset val="161"/>
      </rPr>
      <t xml:space="preserve"> τότε ο μοριακός ηλεκτρολύτης χαρακτηρίζεται ως </t>
    </r>
    <r>
      <rPr>
        <b/>
        <sz val="11"/>
        <color indexed="52"/>
        <rFont val="Arial"/>
        <family val="2"/>
        <charset val="161"/>
      </rPr>
      <t>ισχυρός</t>
    </r>
    <r>
      <rPr>
        <b/>
        <sz val="11"/>
        <color indexed="11"/>
        <rFont val="Arial"/>
        <family val="2"/>
        <charset val="161"/>
      </rPr>
      <t>*</t>
    </r>
    <r>
      <rPr>
        <b/>
        <sz val="11"/>
        <color indexed="52"/>
        <rFont val="Arial"/>
        <family val="2"/>
        <charset val="161"/>
      </rPr>
      <t>,</t>
    </r>
    <r>
      <rPr>
        <sz val="11"/>
        <color indexed="43"/>
        <rFont val="Arial"/>
        <family val="2"/>
        <charset val="161"/>
      </rPr>
      <t xml:space="preserve"> ενώ στην περίπτωση που η αντιδραση ιοντισμού του μοριακού η-λεκτρολύτη είναι </t>
    </r>
    <r>
      <rPr>
        <b/>
        <sz val="11"/>
        <color indexed="52"/>
        <rFont val="Arial"/>
        <family val="2"/>
        <charset val="161"/>
      </rPr>
      <t>μερική,</t>
    </r>
    <r>
      <rPr>
        <sz val="11"/>
        <color indexed="43"/>
        <rFont val="Arial"/>
        <family val="2"/>
        <charset val="161"/>
      </rPr>
      <t xml:space="preserve"> λέμε ότι αυτός είναι </t>
    </r>
    <r>
      <rPr>
        <b/>
        <sz val="11"/>
        <color indexed="52"/>
        <rFont val="Arial"/>
        <family val="2"/>
        <charset val="161"/>
      </rPr>
      <t>ασθενής.</t>
    </r>
    <r>
      <rPr>
        <sz val="11"/>
        <color indexed="43"/>
        <rFont val="Arial"/>
        <family val="2"/>
        <charset val="161"/>
      </rPr>
      <t xml:space="preserve"> </t>
    </r>
  </si>
  <si>
    <r>
      <t xml:space="preserve">Η ισχύς ενός μοριακού ηλεκτρολύτη μπορεί να προσδιοριστεί ποσοτικά από δύο μεγέθη. Αυτά είναι ο </t>
    </r>
    <r>
      <rPr>
        <b/>
        <sz val="11"/>
        <color indexed="52"/>
        <rFont val="Arial"/>
        <family val="2"/>
        <charset val="161"/>
      </rPr>
      <t>βαθμός ιοντισμού</t>
    </r>
    <r>
      <rPr>
        <sz val="11"/>
        <color indexed="43"/>
        <rFont val="Arial"/>
        <family val="2"/>
        <charset val="161"/>
      </rPr>
      <t xml:space="preserve"> και η </t>
    </r>
    <r>
      <rPr>
        <b/>
        <sz val="11"/>
        <color indexed="52"/>
        <rFont val="Arial"/>
        <family val="2"/>
        <charset val="161"/>
      </rPr>
      <t>σταθερά ιοντισμού</t>
    </r>
    <r>
      <rPr>
        <sz val="11"/>
        <color indexed="43"/>
        <rFont val="Arial"/>
        <family val="2"/>
        <charset val="161"/>
      </rPr>
      <t xml:space="preserve"> του μοριακού ηλεκτρολύτη. Πρέπει να σημειωθεί εδώ, ότι διαρκώς στο θέμα του ιοντισμού γίνε-ται λόγος για τους μοριακούς ηλεκτρολύτες, επειδή οι </t>
    </r>
    <r>
      <rPr>
        <b/>
        <sz val="11"/>
        <color indexed="52"/>
        <rFont val="Arial"/>
        <family val="2"/>
        <charset val="161"/>
      </rPr>
      <t>ιοντικοί</t>
    </r>
    <r>
      <rPr>
        <sz val="11"/>
        <color indexed="43"/>
        <rFont val="Arial"/>
        <family val="2"/>
        <charset val="161"/>
      </rPr>
      <t xml:space="preserve"> </t>
    </r>
    <r>
      <rPr>
        <b/>
        <sz val="11"/>
        <color indexed="52"/>
        <rFont val="Arial"/>
        <family val="2"/>
        <charset val="161"/>
      </rPr>
      <t>ηλεκτρολύτες...</t>
    </r>
    <r>
      <rPr>
        <sz val="11"/>
        <color indexed="43"/>
        <rFont val="Arial"/>
        <family val="2"/>
        <charset val="161"/>
      </rPr>
      <t xml:space="preserve">
</t>
    </r>
    <r>
      <rPr>
        <b/>
        <sz val="11"/>
        <color indexed="52"/>
        <rFont val="Arial"/>
        <family val="2"/>
        <charset val="161"/>
      </rPr>
      <t>α.</t>
    </r>
    <r>
      <rPr>
        <sz val="11"/>
        <color indexed="43"/>
        <rFont val="Arial"/>
        <family val="2"/>
        <charset val="161"/>
      </rPr>
      <t xml:space="preserve"> δεν ιοντίζονται, αλλά διίστανται στα ιόντα από τα οποία αποτελούνται και...
</t>
    </r>
    <r>
      <rPr>
        <b/>
        <sz val="11"/>
        <color indexed="52"/>
        <rFont val="Arial"/>
        <family val="2"/>
        <charset val="161"/>
      </rPr>
      <t>β.</t>
    </r>
    <r>
      <rPr>
        <sz val="11"/>
        <color indexed="43"/>
        <rFont val="Arial"/>
        <family val="2"/>
        <charset val="161"/>
      </rPr>
      <t xml:space="preserve"> το φαινόμενο της διάστασης των ιοντικών ηλεκτρολυτών, γίνεται πάντα σε
    ποσοστό 100%, δηλαδή </t>
    </r>
    <r>
      <rPr>
        <b/>
        <sz val="11"/>
        <color indexed="52"/>
        <rFont val="Arial"/>
        <family val="2"/>
        <charset val="161"/>
      </rPr>
      <t>οι ιοντικοί ηλεκτρολύτες είναι όλοι ισχυροί.</t>
    </r>
  </si>
  <si>
    <r>
      <t xml:space="preserve">Παρακάτω λοιπόν ασχολούμαστε αναλυτικότερα με το θέμα της ισχύος των α-σθενών ηλεκτρολυτών, δηλαδή των ασθενών οξέων BL και βάσεων BL. 
Όπως αναφέρθηκε και λίγο παραπάνω, η ισχύς ενός μοριακού ηλεκτρολύτη είναι δυνατό να εκφραστεί ποσοτικά με δύο μεγέθη, που περιγράφονται αναλυτικά πα-ρακάτω. Αυτά είναι ο </t>
    </r>
    <r>
      <rPr>
        <b/>
        <sz val="11"/>
        <color indexed="52"/>
        <rFont val="Arial"/>
        <family val="2"/>
        <charset val="161"/>
      </rPr>
      <t>βαθμός ιοντισμού "a"</t>
    </r>
    <r>
      <rPr>
        <sz val="11"/>
        <color indexed="43"/>
        <rFont val="Arial"/>
        <family val="2"/>
        <charset val="161"/>
      </rPr>
      <t xml:space="preserve"> και η </t>
    </r>
    <r>
      <rPr>
        <b/>
        <sz val="11"/>
        <color indexed="52"/>
        <rFont val="Arial"/>
        <family val="2"/>
        <charset val="161"/>
      </rPr>
      <t>σταθερά ιοντισμού K</t>
    </r>
    <r>
      <rPr>
        <b/>
        <vertAlign val="subscript"/>
        <sz val="11"/>
        <color indexed="52"/>
        <rFont val="Arial"/>
        <family val="2"/>
        <charset val="161"/>
      </rPr>
      <t>a</t>
    </r>
    <r>
      <rPr>
        <b/>
        <sz val="11"/>
        <color indexed="52"/>
        <rFont val="Arial"/>
        <family val="2"/>
        <charset val="161"/>
      </rPr>
      <t xml:space="preserve"> </t>
    </r>
    <r>
      <rPr>
        <sz val="11"/>
        <color indexed="43"/>
        <rFont val="Arial"/>
        <family val="2"/>
        <charset val="161"/>
      </rPr>
      <t>ή</t>
    </r>
    <r>
      <rPr>
        <b/>
        <sz val="11"/>
        <color indexed="52"/>
        <rFont val="Arial"/>
        <family val="2"/>
        <charset val="161"/>
      </rPr>
      <t xml:space="preserve"> K</t>
    </r>
    <r>
      <rPr>
        <b/>
        <vertAlign val="subscript"/>
        <sz val="11"/>
        <color indexed="52"/>
        <rFont val="Arial"/>
        <family val="2"/>
        <charset val="161"/>
      </rPr>
      <t>b</t>
    </r>
    <r>
      <rPr>
        <sz val="11"/>
        <color indexed="43"/>
        <rFont val="Arial"/>
        <family val="2"/>
        <charset val="161"/>
      </rPr>
      <t xml:space="preserve"> του ηλεκτρολύτη. </t>
    </r>
  </si>
  <si>
    <r>
      <t xml:space="preserve">Ο </t>
    </r>
    <r>
      <rPr>
        <b/>
        <sz val="11"/>
        <color indexed="52"/>
        <rFont val="Arial"/>
        <family val="2"/>
        <charset val="161"/>
      </rPr>
      <t>βαθμός ιοντισμού "a"</t>
    </r>
    <r>
      <rPr>
        <sz val="11"/>
        <color indexed="43"/>
        <rFont val="Arial"/>
        <family val="2"/>
        <charset val="161"/>
      </rPr>
      <t xml:space="preserve"> ενός ηλεκτρολύτη (μοριακού) σε ένα διάλυμά του, είναι το πηλίκο της ποσότητας του ηλεκτρολύτη που ιοντίζεται, εκφρασμένης σε </t>
    </r>
    <r>
      <rPr>
        <b/>
        <sz val="11"/>
        <color indexed="52"/>
        <rFont val="Arial"/>
        <family val="2"/>
        <charset val="161"/>
      </rPr>
      <t>mol,</t>
    </r>
    <r>
      <rPr>
        <sz val="11"/>
        <color indexed="43"/>
        <rFont val="Arial"/>
        <family val="2"/>
        <charset val="161"/>
      </rPr>
      <t xml:space="preserve"> προς τη συνολική ποσότητα αυτού, που βρίσκεται στο διάλυμα, επίσης εκφρα-σμένης σε </t>
    </r>
    <r>
      <rPr>
        <b/>
        <sz val="11"/>
        <color indexed="52"/>
        <rFont val="Arial"/>
        <family val="2"/>
        <charset val="161"/>
      </rPr>
      <t>mol.</t>
    </r>
    <r>
      <rPr>
        <sz val="11"/>
        <color indexed="43"/>
        <rFont val="Arial"/>
        <family val="2"/>
        <charset val="161"/>
      </rPr>
      <t xml:space="preserve"> Ουσιαστικά πρόκειται για τον συντελεστή απόδοσης </t>
    </r>
    <r>
      <rPr>
        <b/>
        <sz val="11"/>
        <color indexed="52"/>
        <rFont val="Arial"/>
        <family val="2"/>
        <charset val="161"/>
      </rPr>
      <t>"a"</t>
    </r>
    <r>
      <rPr>
        <sz val="11"/>
        <color indexed="43"/>
        <rFont val="Arial"/>
        <family val="2"/>
        <charset val="161"/>
      </rPr>
      <t xml:space="preserve"> της αντί-δρασης ιοντισμού του ηλεκτρολύτη, δηλαδή της αντίδρασης των μορίων του ηλεκ-τρολύτη με τα μόρια του νερού. </t>
    </r>
  </si>
  <si>
    <r>
      <t xml:space="preserve">Συνήθως οι ποσότητες του ηλεκτρολύτη που μπαίνουν στον αριθμητή και παρο-νομαστή του κλάσματος που εκφράζει το βαθμό ιοντισμού, διαιρούνται με τον όγκο του διαλύματος, οπότε έτσι στον αριθμητή προκύπτει η συγκέντρωση του ηλεκτρολύτη, που υπέστη ιοντισμό και στον παρονομαστή η συνολική συγκέντρω-ση του ηλεκτρολύτη στο διάλυμα. Σχετικό είναι το παράδειγμα που ακολουθεί και αναφέρεται στον ιοντισμό του υποθετικού ασθενούς μονοπρωτικού οξέος BL με τύπο </t>
    </r>
    <r>
      <rPr>
        <b/>
        <sz val="11"/>
        <color indexed="52"/>
        <rFont val="Arial"/>
        <family val="2"/>
        <charset val="161"/>
      </rPr>
      <t>"ΗΑ".</t>
    </r>
  </si>
  <si>
    <r>
      <t xml:space="preserve">Έστω λοιπόν ότι διαλύονται στο νερό </t>
    </r>
    <r>
      <rPr>
        <b/>
        <sz val="11"/>
        <color indexed="52"/>
        <rFont val="Arial"/>
        <family val="2"/>
        <charset val="161"/>
      </rPr>
      <t>n=0,08mol ΗΑ</t>
    </r>
    <r>
      <rPr>
        <sz val="11"/>
        <color indexed="43"/>
        <rFont val="Arial"/>
        <family val="2"/>
        <charset val="161"/>
      </rPr>
      <t xml:space="preserve">  και σχηματίζεται έτσι ένα διάλυμα που έχει όγκο </t>
    </r>
    <r>
      <rPr>
        <b/>
        <sz val="11"/>
        <color indexed="52"/>
        <rFont val="Arial"/>
        <family val="2"/>
        <charset val="161"/>
      </rPr>
      <t>V=400ml.</t>
    </r>
    <r>
      <rPr>
        <sz val="11"/>
        <color indexed="43"/>
        <rFont val="Arial"/>
        <family val="2"/>
        <charset val="161"/>
      </rPr>
      <t xml:space="preserve"> Ας υποθέσουμε ακόμη, ότι από τη συνολική πο-σότητα του οξέος που διαλύθηκε στο νερό, ιοντίστηκαν </t>
    </r>
    <r>
      <rPr>
        <b/>
        <sz val="11"/>
        <color indexed="52"/>
        <rFont val="Arial"/>
        <family val="2"/>
        <charset val="161"/>
      </rPr>
      <t>x=0,02mol HA.</t>
    </r>
    <r>
      <rPr>
        <sz val="11"/>
        <color indexed="43"/>
        <rFont val="Arial"/>
        <family val="2"/>
        <charset val="161"/>
      </rPr>
      <t xml:space="preserve"> Προφα-νώς η συγκέντρωση του οξέος στο διάλυμα είναι... </t>
    </r>
  </si>
  <si>
    <r>
      <t xml:space="preserve">Σύμφωνα με τον ορισμό, που δόθηκε για το βαθμό ιοντισμού </t>
    </r>
    <r>
      <rPr>
        <b/>
        <sz val="11"/>
        <color indexed="52"/>
        <rFont val="Arial"/>
        <family val="2"/>
        <charset val="161"/>
      </rPr>
      <t>"a"</t>
    </r>
    <r>
      <rPr>
        <sz val="11"/>
        <color indexed="43"/>
        <rFont val="Arial"/>
        <family val="2"/>
        <charset val="161"/>
      </rPr>
      <t xml:space="preserve"> του </t>
    </r>
    <r>
      <rPr>
        <b/>
        <sz val="11"/>
        <color indexed="52"/>
        <rFont val="Arial"/>
        <family val="2"/>
        <charset val="161"/>
      </rPr>
      <t>ΗΑ,</t>
    </r>
    <r>
      <rPr>
        <sz val="11"/>
        <color indexed="43"/>
        <rFont val="Arial"/>
        <family val="2"/>
        <charset val="161"/>
      </rPr>
      <t xml:space="preserve"> θα εί-ναι…</t>
    </r>
  </si>
  <si>
    <r>
      <t xml:space="preserve">Πολλαπλασιάζοντας το </t>
    </r>
    <r>
      <rPr>
        <b/>
        <sz val="11"/>
        <color indexed="52"/>
        <rFont val="Arial"/>
        <family val="2"/>
        <charset val="161"/>
      </rPr>
      <t>"a",</t>
    </r>
    <r>
      <rPr>
        <sz val="11"/>
        <color indexed="43"/>
        <rFont val="Arial"/>
        <family val="2"/>
        <charset val="161"/>
      </rPr>
      <t xml:space="preserve"> επί 100, έχουμε το ποσοστό ιοντισμού </t>
    </r>
    <r>
      <rPr>
        <b/>
        <sz val="11"/>
        <color indexed="52"/>
        <rFont val="Arial"/>
        <family val="2"/>
        <charset val="161"/>
      </rPr>
      <t>Α,</t>
    </r>
    <r>
      <rPr>
        <sz val="11"/>
        <color indexed="43"/>
        <rFont val="Arial"/>
        <family val="2"/>
        <charset val="161"/>
      </rPr>
      <t xml:space="preserve"> του οξέος </t>
    </r>
    <r>
      <rPr>
        <b/>
        <sz val="11"/>
        <color indexed="52"/>
        <rFont val="Arial"/>
        <family val="2"/>
        <charset val="161"/>
      </rPr>
      <t>HA.</t>
    </r>
    <r>
      <rPr>
        <sz val="11"/>
        <color indexed="43"/>
        <rFont val="Arial"/>
        <family val="2"/>
        <charset val="161"/>
      </rPr>
      <t xml:space="preserve"> </t>
    </r>
  </si>
  <si>
    <r>
      <t xml:space="preserve">Αυτό σημαίνει ότι από κάθε εκατοντάδα μορίων του </t>
    </r>
    <r>
      <rPr>
        <b/>
        <sz val="11"/>
        <color indexed="52"/>
        <rFont val="Arial"/>
        <family val="2"/>
        <charset val="161"/>
      </rPr>
      <t>ΗΑ</t>
    </r>
    <r>
      <rPr>
        <sz val="11"/>
        <color indexed="43"/>
        <rFont val="Arial"/>
        <family val="2"/>
        <charset val="161"/>
      </rPr>
      <t xml:space="preserve"> στο διάλυμα, ιοντίστηκαν μόνο τα 25 από αυτά, δηλαδή 1 στα 4.</t>
    </r>
  </si>
  <si>
    <r>
      <t xml:space="preserve">Εύκολα καταλαβαίνουμε ότι για το </t>
    </r>
    <r>
      <rPr>
        <b/>
        <sz val="11"/>
        <color indexed="52"/>
        <rFont val="Arial"/>
        <family val="2"/>
        <charset val="161"/>
      </rPr>
      <t>a</t>
    </r>
    <r>
      <rPr>
        <sz val="11"/>
        <color indexed="43"/>
        <rFont val="Arial"/>
        <family val="2"/>
        <charset val="161"/>
      </rPr>
      <t xml:space="preserve"> ισχύει πάντα η σχέση, </t>
    </r>
    <r>
      <rPr>
        <b/>
        <sz val="11"/>
        <color indexed="52"/>
        <rFont val="Arial"/>
        <family val="2"/>
        <charset val="161"/>
      </rPr>
      <t>a</t>
    </r>
    <r>
      <rPr>
        <b/>
        <sz val="11"/>
        <color indexed="52"/>
        <rFont val="Symbol"/>
        <family val="1"/>
        <charset val="2"/>
      </rPr>
      <t>£</t>
    </r>
    <r>
      <rPr>
        <b/>
        <sz val="11"/>
        <color indexed="52"/>
        <rFont val="Arial"/>
        <family val="2"/>
        <charset val="161"/>
      </rPr>
      <t>1.</t>
    </r>
    <r>
      <rPr>
        <sz val="11"/>
        <color indexed="43"/>
        <rFont val="Arial"/>
        <family val="2"/>
        <charset val="161"/>
      </rPr>
      <t xml:space="preserve"> Όσο ισχυρότε-ρος είναι ο ηλεκτρολύτης, τόσο περισσότερο η τιμή του </t>
    </r>
    <r>
      <rPr>
        <b/>
        <sz val="11"/>
        <color indexed="52"/>
        <rFont val="Arial"/>
        <family val="2"/>
        <charset val="161"/>
      </rPr>
      <t>a</t>
    </r>
    <r>
      <rPr>
        <sz val="11"/>
        <color indexed="43"/>
        <rFont val="Arial"/>
        <family val="2"/>
        <charset val="161"/>
      </rPr>
      <t xml:space="preserve"> πλησιάζει προς τη μο-νάδα. Για τους ισχυρούς ηλεκτρολύτες, που παθαίνουν πλήρη ιοντισμό, καταλα-βαίνουμε ότι θα είναι </t>
    </r>
    <r>
      <rPr>
        <b/>
        <sz val="11"/>
        <color indexed="52"/>
        <rFont val="Arial"/>
        <family val="2"/>
        <charset val="161"/>
      </rPr>
      <t>a=1,</t>
    </r>
    <r>
      <rPr>
        <sz val="11"/>
        <color indexed="43"/>
        <rFont val="Arial"/>
        <family val="2"/>
        <charset val="161"/>
      </rPr>
      <t xml:space="preserve"> αφού ο αριθμητής του κλάσματος, το οποίο παριστάνει το </t>
    </r>
    <r>
      <rPr>
        <b/>
        <sz val="11"/>
        <color indexed="52"/>
        <rFont val="Arial"/>
        <family val="2"/>
        <charset val="161"/>
      </rPr>
      <t xml:space="preserve">a, </t>
    </r>
    <r>
      <rPr>
        <sz val="11"/>
        <color indexed="43"/>
        <rFont val="Arial"/>
        <family val="2"/>
        <charset val="161"/>
      </rPr>
      <t>ταυτίζεται στην περίπτωση αυτή με τον παρονομαστή.</t>
    </r>
  </si>
  <si>
    <t>Η τιμή του βαθμού ιοντισμού ενός ηλεκτρολύτη εξαρτάται από κάποιες παραμέ-τρους. Αυτές είναι…</t>
  </si>
  <si>
    <r>
      <t xml:space="preserve">Η </t>
    </r>
    <r>
      <rPr>
        <b/>
        <sz val="11"/>
        <color indexed="52"/>
        <rFont val="Arial"/>
        <family val="2"/>
        <charset val="161"/>
      </rPr>
      <t>φύση του ίδιου του ασθενή ηλεκτρολύτη.</t>
    </r>
    <r>
      <rPr>
        <sz val="11"/>
        <color indexed="43"/>
        <rFont val="Arial"/>
        <family val="2"/>
        <charset val="161"/>
      </rPr>
      <t xml:space="preserve"> Αν έχουμε για παράδειγ-μα δύο ασθενή οξέα, τα </t>
    </r>
    <r>
      <rPr>
        <b/>
        <sz val="11"/>
        <color indexed="52"/>
        <rFont val="Arial"/>
        <family val="2"/>
        <charset val="161"/>
      </rPr>
      <t>ΗΑ</t>
    </r>
    <r>
      <rPr>
        <sz val="11"/>
        <color indexed="43"/>
        <rFont val="Arial"/>
        <family val="2"/>
        <charset val="161"/>
      </rPr>
      <t xml:space="preserve"> και </t>
    </r>
    <r>
      <rPr>
        <b/>
        <sz val="11"/>
        <color indexed="52"/>
        <rFont val="Arial"/>
        <family val="2"/>
        <charset val="161"/>
      </rPr>
      <t>ΗΒ,</t>
    </r>
    <r>
      <rPr>
        <sz val="11"/>
        <color indexed="43"/>
        <rFont val="Arial"/>
        <family val="2"/>
        <charset val="161"/>
      </rPr>
      <t xml:space="preserve"> είναι δυνατό, στο μόριο του </t>
    </r>
    <r>
      <rPr>
        <b/>
        <sz val="11"/>
        <color indexed="52"/>
        <rFont val="Arial"/>
        <family val="2"/>
        <charset val="161"/>
      </rPr>
      <t>ΗΑ,</t>
    </r>
    <r>
      <rPr>
        <sz val="11"/>
        <color indexed="43"/>
        <rFont val="Arial"/>
        <family val="2"/>
        <charset val="161"/>
      </rPr>
      <t xml:space="preserve"> ο δεσμός ανάμεσα στο άτομο υδρογόνου και την ομάδα </t>
    </r>
    <r>
      <rPr>
        <b/>
        <sz val="11"/>
        <color indexed="52"/>
        <rFont val="Arial"/>
        <family val="2"/>
        <charset val="161"/>
      </rPr>
      <t>Α</t>
    </r>
    <r>
      <rPr>
        <sz val="11"/>
        <color indexed="43"/>
        <rFont val="Arial"/>
        <family val="2"/>
        <charset val="161"/>
      </rPr>
      <t xml:space="preserve"> να σπάει ευκο-λότερα, από ότι συμβαίνει η λύση του δεσμού ανάμεσα στο άτομο υδρο-γόνου και την ομάδα </t>
    </r>
    <r>
      <rPr>
        <b/>
        <sz val="11"/>
        <color indexed="52"/>
        <rFont val="Arial"/>
        <family val="2"/>
        <charset val="161"/>
      </rPr>
      <t>Β</t>
    </r>
    <r>
      <rPr>
        <sz val="11"/>
        <color indexed="43"/>
        <rFont val="Arial"/>
        <family val="2"/>
        <charset val="161"/>
      </rPr>
      <t xml:space="preserve"> στο μόριο του </t>
    </r>
    <r>
      <rPr>
        <b/>
        <sz val="11"/>
        <color indexed="52"/>
        <rFont val="Arial"/>
        <family val="2"/>
        <charset val="161"/>
      </rPr>
      <t>ΗΒ.</t>
    </r>
    <r>
      <rPr>
        <sz val="11"/>
        <color indexed="43"/>
        <rFont val="Arial"/>
        <family val="2"/>
        <charset val="161"/>
      </rPr>
      <t xml:space="preserve"> Έτσι το οξύ </t>
    </r>
    <r>
      <rPr>
        <b/>
        <sz val="11"/>
        <color indexed="52"/>
        <rFont val="Arial"/>
        <family val="2"/>
        <charset val="161"/>
      </rPr>
      <t>ΗΑ</t>
    </r>
    <r>
      <rPr>
        <sz val="11"/>
        <color indexed="43"/>
        <rFont val="Arial"/>
        <family val="2"/>
        <charset val="161"/>
      </rPr>
      <t xml:space="preserve"> θα είναι γε-νικά ισχυρότερο του </t>
    </r>
    <r>
      <rPr>
        <b/>
        <sz val="11"/>
        <color indexed="52"/>
        <rFont val="Arial"/>
        <family val="2"/>
        <charset val="161"/>
      </rPr>
      <t>ΗΒ.</t>
    </r>
    <r>
      <rPr>
        <sz val="11"/>
        <color indexed="43"/>
        <rFont val="Arial"/>
        <family val="2"/>
        <charset val="161"/>
      </rPr>
      <t xml:space="preserve">  </t>
    </r>
  </si>
  <si>
    <r>
      <t xml:space="preserve">Η </t>
    </r>
    <r>
      <rPr>
        <b/>
        <sz val="11"/>
        <color indexed="52"/>
        <rFont val="Arial"/>
        <family val="2"/>
        <charset val="161"/>
      </rPr>
      <t>φύση του διαλύτη.</t>
    </r>
    <r>
      <rPr>
        <sz val="11"/>
        <color indexed="43"/>
        <rFont val="Arial"/>
        <family val="2"/>
        <charset val="161"/>
      </rPr>
      <t xml:space="preserve"> Για παράδειγμα, αν χρησιμοποιηθεί αντί του νε-ρού ο διαλύτης </t>
    </r>
    <r>
      <rPr>
        <b/>
        <sz val="11"/>
        <color indexed="52"/>
        <rFont val="Arial"/>
        <family val="2"/>
        <charset val="161"/>
      </rPr>
      <t>Χ,</t>
    </r>
    <r>
      <rPr>
        <sz val="11"/>
        <color indexed="43"/>
        <rFont val="Arial"/>
        <family val="2"/>
        <charset val="161"/>
      </rPr>
      <t xml:space="preserve"> που έχει μεγαλύτερη τάση πρόσληψης ιόντος υδρο-γόνου </t>
    </r>
    <r>
      <rPr>
        <b/>
        <sz val="11"/>
        <color indexed="52"/>
        <rFont val="Arial"/>
        <family val="2"/>
        <charset val="161"/>
      </rPr>
      <t>(H</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από ότι το νερό, το ασθενές οξύ </t>
    </r>
    <r>
      <rPr>
        <b/>
        <sz val="11"/>
        <color indexed="52"/>
        <rFont val="Arial"/>
        <family val="2"/>
        <charset val="161"/>
      </rPr>
      <t>HA</t>
    </r>
    <r>
      <rPr>
        <sz val="11"/>
        <color indexed="43"/>
        <rFont val="Arial"/>
        <family val="2"/>
        <charset val="161"/>
      </rPr>
      <t xml:space="preserve"> θα εμφανίζει μεγαλύτε-ρες τιμές </t>
    </r>
    <r>
      <rPr>
        <b/>
        <sz val="11"/>
        <color indexed="52"/>
        <rFont val="Arial"/>
        <family val="2"/>
        <charset val="161"/>
      </rPr>
      <t>a</t>
    </r>
    <r>
      <rPr>
        <sz val="11"/>
        <color indexed="43"/>
        <rFont val="Arial"/>
        <family val="2"/>
        <charset val="161"/>
      </rPr>
      <t xml:space="preserve"> σε διαλύματα όπου διαλύτης είναι ο </t>
    </r>
    <r>
      <rPr>
        <b/>
        <sz val="11"/>
        <color indexed="52"/>
        <rFont val="Arial"/>
        <family val="2"/>
        <charset val="161"/>
      </rPr>
      <t>Χ,</t>
    </r>
    <r>
      <rPr>
        <sz val="11"/>
        <color indexed="43"/>
        <rFont val="Arial"/>
        <family val="2"/>
        <charset val="161"/>
      </rPr>
      <t xml:space="preserve"> από ότι στα υδατικά διαλύματά του.</t>
    </r>
  </si>
  <si>
    <r>
      <t xml:space="preserve">Η </t>
    </r>
    <r>
      <rPr>
        <b/>
        <sz val="11"/>
        <color indexed="52"/>
        <rFont val="Arial"/>
        <family val="2"/>
        <charset val="161"/>
      </rPr>
      <t>θερμοκρασία</t>
    </r>
    <r>
      <rPr>
        <sz val="11"/>
        <color indexed="43"/>
        <rFont val="Arial"/>
        <family val="2"/>
        <charset val="161"/>
      </rPr>
      <t xml:space="preserve"> του διαλύματος. Καθώς αυξάνεται η θερμοκρασία του διαλύματος, αυξάνεται η τιμή του </t>
    </r>
    <r>
      <rPr>
        <b/>
        <sz val="11"/>
        <color indexed="52"/>
        <rFont val="Arial"/>
        <family val="2"/>
        <charset val="161"/>
      </rPr>
      <t>a,</t>
    </r>
    <r>
      <rPr>
        <sz val="11"/>
        <color indexed="43"/>
        <rFont val="Arial"/>
        <family val="2"/>
        <charset val="161"/>
      </rPr>
      <t xml:space="preserve"> επειδή ο ιοντισμός ενός ηλεκτρολύ-τη είναι ενδόθερμη διαδικασία. Έτσι λοιπόν η εξίσωση ιοντισμού, π.χ. του ασθενούς οξέος </t>
    </r>
    <r>
      <rPr>
        <b/>
        <sz val="11"/>
        <color indexed="52"/>
        <rFont val="Arial"/>
        <family val="2"/>
        <charset val="161"/>
      </rPr>
      <t>ΗΑ,</t>
    </r>
    <r>
      <rPr>
        <sz val="11"/>
        <color indexed="43"/>
        <rFont val="Arial"/>
        <family val="2"/>
        <charset val="161"/>
      </rPr>
      <t xml:space="preserve"> μπορεί να περιγραφεί με την εξίσωση...
                    </t>
    </r>
    <r>
      <rPr>
        <b/>
        <sz val="11"/>
        <color indexed="52"/>
        <rFont val="Arial"/>
        <family val="2"/>
        <charset val="161"/>
      </rPr>
      <t>ΗΑ</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2"/>
        <rFont val="Arial"/>
        <family val="2"/>
        <charset val="161"/>
      </rPr>
      <t>Η</t>
    </r>
    <r>
      <rPr>
        <b/>
        <vertAlign val="subscript"/>
        <sz val="11"/>
        <color indexed="52"/>
        <rFont val="Arial"/>
        <family val="2"/>
        <charset val="161"/>
      </rPr>
      <t>2</t>
    </r>
    <r>
      <rPr>
        <b/>
        <sz val="11"/>
        <color indexed="52"/>
        <rFont val="Arial"/>
        <family val="2"/>
        <charset val="161"/>
      </rPr>
      <t>Ο</t>
    </r>
    <r>
      <rPr>
        <b/>
        <sz val="11"/>
        <color indexed="43"/>
        <rFont val="Arial"/>
        <family val="2"/>
        <charset val="161"/>
      </rPr>
      <t xml:space="preserve">  </t>
    </r>
    <r>
      <rPr>
        <b/>
        <sz val="11"/>
        <color indexed="10"/>
        <rFont val="Wingdings 3"/>
        <family val="1"/>
        <charset val="2"/>
      </rPr>
      <t>D</t>
    </r>
    <r>
      <rPr>
        <b/>
        <sz val="11"/>
        <color indexed="43"/>
        <rFont val="Arial"/>
        <family val="2"/>
        <charset val="161"/>
      </rPr>
      <t xml:space="preserve">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2"/>
        <rFont val="Arial"/>
        <family val="2"/>
        <charset val="161"/>
      </rPr>
      <t>Α</t>
    </r>
    <r>
      <rPr>
        <b/>
        <vertAlign val="superscript"/>
        <sz val="11"/>
        <color indexed="52"/>
        <rFont val="Arial"/>
        <family val="2"/>
        <charset val="161"/>
      </rPr>
      <t>–</t>
    </r>
    <r>
      <rPr>
        <sz val="11"/>
        <color indexed="43"/>
        <rFont val="Arial"/>
        <family val="2"/>
        <charset val="161"/>
      </rPr>
      <t xml:space="preserve">  ...με </t>
    </r>
    <r>
      <rPr>
        <b/>
        <sz val="11"/>
        <color indexed="52"/>
        <rFont val="Arial"/>
        <family val="2"/>
        <charset val="161"/>
      </rPr>
      <t xml:space="preserve">ΔΗ&gt;0
</t>
    </r>
    <r>
      <rPr>
        <sz val="11"/>
        <color indexed="43"/>
        <rFont val="Arial"/>
        <family val="2"/>
        <charset val="161"/>
      </rPr>
      <t xml:space="preserve">Σύμφωνα με την </t>
    </r>
    <r>
      <rPr>
        <b/>
        <sz val="11"/>
        <color indexed="52"/>
        <rFont val="Arial"/>
        <family val="2"/>
        <charset val="161"/>
      </rPr>
      <t>αρχή Le Chatelier,</t>
    </r>
    <r>
      <rPr>
        <sz val="11"/>
        <color indexed="43"/>
        <rFont val="Arial"/>
        <family val="2"/>
        <charset val="161"/>
      </rPr>
      <t xml:space="preserve"> η αύξηση της θερμοκρασίας μετα-τοπίζει τη θέση ισορροπίας, σε μια αμφίδρομη αντίδραση, προς την κα-τεύθυνση όπου γίνεται απορρόφηση, σε όσο γίνεται μεγαλύτερο βαθμό, του ποσού θερμότητας που δόθηκε για να αυξηθεί η θερμοκρασία. Απορρόφηση θερμότητας όμως γίνεται προς την κατεύθυνση, που η αντίδραση είναι ενδόθερμη. Αυτό στην περίπτωση της αντίδρασης του παραδείγματος, συμβαίνει προς τα δεξιά, δηλαδή προς την κατεύθυνση ιοντισμού του οξέος </t>
    </r>
    <r>
      <rPr>
        <b/>
        <sz val="11"/>
        <color indexed="52"/>
        <rFont val="Arial"/>
        <family val="2"/>
        <charset val="161"/>
      </rPr>
      <t>ΗΑ.</t>
    </r>
    <r>
      <rPr>
        <sz val="11"/>
        <color indexed="43"/>
        <rFont val="Arial"/>
        <family val="2"/>
        <charset val="161"/>
      </rPr>
      <t xml:space="preserve"> Αυτό σημαίνει, ότι αυξανομένης της θερμοκρα-σίας του διαλύματος το οξύ </t>
    </r>
    <r>
      <rPr>
        <b/>
        <sz val="11"/>
        <color indexed="52"/>
        <rFont val="Arial"/>
        <family val="2"/>
        <charset val="161"/>
      </rPr>
      <t>ΗΑ</t>
    </r>
    <r>
      <rPr>
        <sz val="11"/>
        <color indexed="43"/>
        <rFont val="Arial"/>
        <family val="2"/>
        <charset val="161"/>
      </rPr>
      <t xml:space="preserve"> θα ιοντίζεται σε μεγαλύτερο βαθμό.</t>
    </r>
  </si>
  <si>
    <r>
      <t xml:space="preserve">Η </t>
    </r>
    <r>
      <rPr>
        <b/>
        <sz val="11"/>
        <color indexed="52"/>
        <rFont val="Arial"/>
        <family val="2"/>
        <charset val="161"/>
      </rPr>
      <t>συγκέντρωση</t>
    </r>
    <r>
      <rPr>
        <sz val="11"/>
        <color indexed="43"/>
        <rFont val="Arial"/>
        <family val="2"/>
        <charset val="161"/>
      </rPr>
      <t xml:space="preserve"> του ηλεκτρολύτη στο διάλυμα. Μείωση της συγκέντρω-σης του ηλεκτρολύτη στο διάλυμα, συνεπάγεται αύξηση της τιμής του </t>
    </r>
    <r>
      <rPr>
        <b/>
        <sz val="11"/>
        <color indexed="52"/>
        <rFont val="Arial"/>
        <family val="2"/>
        <charset val="161"/>
      </rPr>
      <t>a.</t>
    </r>
    <r>
      <rPr>
        <sz val="11"/>
        <color indexed="43"/>
        <rFont val="Arial"/>
        <family val="2"/>
        <charset val="161"/>
      </rPr>
      <t xml:space="preserve"> Αυτό φαίνεται καλύτερα στο σχήμα που ακολουθεί.</t>
    </r>
  </si>
  <si>
    <r>
      <t xml:space="preserve">Η πιθανή </t>
    </r>
    <r>
      <rPr>
        <b/>
        <sz val="11"/>
        <color indexed="52"/>
        <rFont val="Arial"/>
        <family val="2"/>
        <charset val="161"/>
      </rPr>
      <t>παρουσία κοινού ιόντος,</t>
    </r>
    <r>
      <rPr>
        <sz val="11"/>
        <color indexed="43"/>
        <rFont val="Arial"/>
        <family val="2"/>
        <charset val="161"/>
      </rPr>
      <t xml:space="preserve"> οπότε λόγω </t>
    </r>
    <r>
      <rPr>
        <b/>
        <sz val="11"/>
        <color indexed="52"/>
        <rFont val="Arial"/>
        <family val="2"/>
        <charset val="161"/>
      </rPr>
      <t>«επίδρασης κοινού ιόντος» (ΕΚΙ)</t>
    </r>
    <r>
      <rPr>
        <sz val="11"/>
        <color indexed="43"/>
        <rFont val="Arial"/>
        <family val="2"/>
        <charset val="161"/>
      </rPr>
      <t xml:space="preserve"> η τιμή του </t>
    </r>
    <r>
      <rPr>
        <b/>
        <sz val="11"/>
        <color indexed="52"/>
        <rFont val="Arial"/>
        <family val="2"/>
        <charset val="161"/>
      </rPr>
      <t>a</t>
    </r>
    <r>
      <rPr>
        <sz val="11"/>
        <color indexed="43"/>
        <rFont val="Arial"/>
        <family val="2"/>
        <charset val="161"/>
      </rPr>
      <t xml:space="preserve"> μειώνεται. Για παράδειγμα, ο βαθμός ιοντι-σμού του υδροφθορίου </t>
    </r>
    <r>
      <rPr>
        <b/>
        <sz val="11"/>
        <color indexed="52"/>
        <rFont val="Arial"/>
        <family val="2"/>
        <charset val="161"/>
      </rPr>
      <t>(HF)</t>
    </r>
    <r>
      <rPr>
        <sz val="11"/>
        <color indexed="43"/>
        <rFont val="Arial"/>
        <family val="2"/>
        <charset val="161"/>
      </rPr>
      <t xml:space="preserve"> περιορίζεται όταν σε υδατικό διάλυμα </t>
    </r>
    <r>
      <rPr>
        <b/>
        <sz val="11"/>
        <color indexed="52"/>
        <rFont val="Arial"/>
        <family val="2"/>
        <charset val="161"/>
      </rPr>
      <t>HF,</t>
    </r>
    <r>
      <rPr>
        <sz val="11"/>
        <color indexed="43"/>
        <rFont val="Arial"/>
        <family val="2"/>
        <charset val="161"/>
      </rPr>
      <t xml:space="preserve"> διαλύσουμε ένα φθοριούχο άλας, π.χ. </t>
    </r>
    <r>
      <rPr>
        <b/>
        <sz val="11"/>
        <color indexed="52"/>
        <rFont val="Arial"/>
        <family val="2"/>
        <charset val="161"/>
      </rPr>
      <t>NaF.</t>
    </r>
    <r>
      <rPr>
        <sz val="11"/>
        <color indexed="43"/>
        <rFont val="Arial"/>
        <family val="2"/>
        <charset val="161"/>
      </rPr>
      <t xml:space="preserve"> 
Οι εξισώσεις διάστασης και ιοντισμού των δυο ηλεκτρολυτών είναι…</t>
    </r>
  </si>
  <si>
    <r>
      <t xml:space="preserve">Παρατηρούμε ότι, από τη διάσταση του </t>
    </r>
    <r>
      <rPr>
        <b/>
        <sz val="11"/>
        <color indexed="52"/>
        <rFont val="Arial"/>
        <family val="2"/>
        <charset val="161"/>
      </rPr>
      <t>NaF</t>
    </r>
    <r>
      <rPr>
        <sz val="11"/>
        <color indexed="43"/>
        <rFont val="Arial"/>
        <family val="2"/>
        <charset val="161"/>
      </rPr>
      <t xml:space="preserve"> ελευθερώνονται ιόντα </t>
    </r>
    <r>
      <rPr>
        <b/>
        <sz val="11"/>
        <color indexed="52"/>
        <rFont val="Arial"/>
        <family val="2"/>
        <charset val="161"/>
      </rPr>
      <t>F</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με αποτέλεσμα η ισορροπία στην αντίδραση ιοντισμού του </t>
    </r>
    <r>
      <rPr>
        <b/>
        <sz val="11"/>
        <color indexed="52"/>
        <rFont val="Arial"/>
        <family val="2"/>
        <charset val="161"/>
      </rPr>
      <t>HF</t>
    </r>
    <r>
      <rPr>
        <sz val="11"/>
        <color indexed="43"/>
        <rFont val="Arial"/>
        <family val="2"/>
        <charset val="161"/>
      </rPr>
      <t xml:space="preserve"> να μετα-τοπίζεται, σύμφωνα με την </t>
    </r>
    <r>
      <rPr>
        <b/>
        <sz val="11"/>
        <color indexed="52"/>
        <rFont val="Arial"/>
        <family val="2"/>
        <charset val="161"/>
      </rPr>
      <t>“αρχή Le Chatelier”,</t>
    </r>
    <r>
      <rPr>
        <b/>
        <sz val="11"/>
        <color indexed="43"/>
        <rFont val="Arial"/>
        <family val="2"/>
        <charset val="161"/>
      </rPr>
      <t xml:space="preserve"> </t>
    </r>
    <r>
      <rPr>
        <sz val="11"/>
        <color indexed="43"/>
        <rFont val="Arial"/>
        <family val="2"/>
        <charset val="161"/>
      </rPr>
      <t xml:space="preserve">προς τα αριστερά και έτσι ο βαθμός ιοντισμού </t>
    </r>
    <r>
      <rPr>
        <b/>
        <sz val="11"/>
        <color indexed="52"/>
        <rFont val="Arial"/>
        <family val="2"/>
        <charset val="161"/>
      </rPr>
      <t>a</t>
    </r>
    <r>
      <rPr>
        <sz val="11"/>
        <color indexed="43"/>
        <rFont val="Arial"/>
        <family val="2"/>
        <charset val="161"/>
      </rPr>
      <t xml:space="preserve"> του </t>
    </r>
    <r>
      <rPr>
        <b/>
        <sz val="11"/>
        <color indexed="52"/>
        <rFont val="Arial"/>
        <family val="2"/>
        <charset val="161"/>
      </rPr>
      <t>HF</t>
    </r>
    <r>
      <rPr>
        <sz val="11"/>
        <color indexed="43"/>
        <rFont val="Arial"/>
        <family val="2"/>
        <charset val="161"/>
      </rPr>
      <t xml:space="preserve"> να ελαττώνεται.
Σε κάθε ανάλογη περίπτωση λέμε, ότι έχουμε</t>
    </r>
    <r>
      <rPr>
        <b/>
        <sz val="11"/>
        <color indexed="52"/>
        <rFont val="Arial"/>
        <family val="2"/>
        <charset val="161"/>
      </rPr>
      <t xml:space="preserve"> “επίδραση κοινού ιό-ντος” (ΕΚΙ),</t>
    </r>
    <r>
      <rPr>
        <sz val="11"/>
        <color indexed="43"/>
        <rFont val="Arial"/>
        <family val="2"/>
        <charset val="161"/>
      </rPr>
      <t xml:space="preserve"> με αποτέλεσμα ο </t>
    </r>
    <r>
      <rPr>
        <b/>
        <sz val="11"/>
        <color indexed="52"/>
        <rFont val="Arial"/>
        <family val="2"/>
        <charset val="161"/>
      </rPr>
      <t>a</t>
    </r>
    <r>
      <rPr>
        <sz val="11"/>
        <color indexed="43"/>
        <rFont val="Arial"/>
        <family val="2"/>
        <charset val="161"/>
      </rPr>
      <t xml:space="preserve"> να ελαττώνεται. 
Εδώ το κοινό ιόν είναι προφανώς, το </t>
    </r>
    <r>
      <rPr>
        <b/>
        <sz val="11"/>
        <color indexed="52"/>
        <rFont val="Arial"/>
        <family val="2"/>
        <charset val="161"/>
      </rPr>
      <t>φθοριόν F</t>
    </r>
    <r>
      <rPr>
        <b/>
        <vertAlign val="superscript"/>
        <sz val="11"/>
        <color indexed="52"/>
        <rFont val="Arial"/>
        <family val="2"/>
        <charset val="161"/>
      </rPr>
      <t>–</t>
    </r>
    <r>
      <rPr>
        <b/>
        <sz val="11"/>
        <color indexed="52"/>
        <rFont val="Arial"/>
        <family val="2"/>
        <charset val="161"/>
      </rPr>
      <t>.</t>
    </r>
  </si>
  <si>
    <t>Από όλα τα παραπάνω καταλαβαίνουμε, ότι ανάμεσα σε δυο ασθενείς ηλεκτρο-λύτες, ισχυρότερος είναι εκείνος που παρουσιάζει μεγαλύτερο βαθμό ιοντισμού, με την προϋπόθεση όμως ότι τα διαλύματα των δυο ηλεκτρολυτών βρίσκονται στην ίδια θερμοκρασία, έχουν την ίδια συγκέντρωση, τον ίδιο διαλύτη και δεν υ-πάρχει ΕΚΙ.</t>
  </si>
  <si>
    <r>
      <t xml:space="preserve">Προκύπτει από την εφαρμογή του νόμου της χημικής ισορροπίας στην αντίδραση ιοντισμού του ασθενή ηλεκτρολύτη και δεν είναι τίποτε άλλο από τη </t>
    </r>
    <r>
      <rPr>
        <b/>
        <sz val="11"/>
        <color indexed="52"/>
        <rFont val="Arial"/>
        <family val="2"/>
        <charset val="161"/>
      </rPr>
      <t>σταθερά χη-μικής ισορροπίας K</t>
    </r>
    <r>
      <rPr>
        <b/>
        <vertAlign val="subscript"/>
        <sz val="11"/>
        <color indexed="52"/>
        <rFont val="Arial"/>
        <family val="2"/>
        <charset val="161"/>
      </rPr>
      <t>C</t>
    </r>
    <r>
      <rPr>
        <sz val="11"/>
        <color indexed="43"/>
        <rFont val="Arial"/>
        <family val="2"/>
        <charset val="161"/>
      </rPr>
      <t xml:space="preserve"> αυτής της αντίδρασης. Αν πάρουμε ως παράδειγμα το υ-ποθετικό ασθενές μονοπρωτικό οξύ </t>
    </r>
    <r>
      <rPr>
        <b/>
        <sz val="11"/>
        <color indexed="52"/>
        <rFont val="Arial"/>
        <family val="2"/>
        <charset val="161"/>
      </rPr>
      <t>ΗΑ,</t>
    </r>
    <r>
      <rPr>
        <sz val="11"/>
        <color indexed="43"/>
        <rFont val="Arial"/>
        <family val="2"/>
        <charset val="161"/>
      </rPr>
      <t xml:space="preserve"> τότε η εξίσωση ιοντισμού του και η αντί-στοιχη σταθερά ισορροπίας </t>
    </r>
    <r>
      <rPr>
        <b/>
        <sz val="11"/>
        <color indexed="52"/>
        <rFont val="Arial"/>
        <family val="2"/>
        <charset val="161"/>
      </rPr>
      <t>K</t>
    </r>
    <r>
      <rPr>
        <b/>
        <vertAlign val="subscript"/>
        <sz val="11"/>
        <color indexed="52"/>
        <rFont val="Arial"/>
        <family val="2"/>
        <charset val="161"/>
      </rPr>
      <t>C</t>
    </r>
    <r>
      <rPr>
        <b/>
        <sz val="11"/>
        <color indexed="52"/>
        <rFont val="Arial"/>
        <family val="2"/>
        <charset val="161"/>
      </rPr>
      <t>,</t>
    </r>
    <r>
      <rPr>
        <sz val="11"/>
        <color indexed="43"/>
        <rFont val="Arial"/>
        <family val="2"/>
        <charset val="161"/>
      </rPr>
      <t xml:space="preserve"> θα είναι όπως φαίνεται παρακάτω...</t>
    </r>
  </si>
  <si>
    <r>
      <t xml:space="preserve">Στην παραπάνω σταθερά ΧΙ, η </t>
    </r>
    <r>
      <rPr>
        <b/>
        <sz val="11"/>
        <color indexed="52"/>
        <rFont val="Arial"/>
        <family val="2"/>
        <charset val="161"/>
      </rPr>
      <t>συγκέντρωση του νερού</t>
    </r>
    <r>
      <rPr>
        <sz val="11"/>
        <color indexed="43"/>
        <rFont val="Arial"/>
        <family val="2"/>
        <charset val="161"/>
      </rPr>
      <t xml:space="preserve"> </t>
    </r>
    <r>
      <rPr>
        <b/>
        <sz val="11"/>
        <color indexed="52"/>
        <rFont val="Arial"/>
        <family val="2"/>
        <charset val="161"/>
      </rPr>
      <t>[Η</t>
    </r>
    <r>
      <rPr>
        <b/>
        <vertAlign val="subscript"/>
        <sz val="11"/>
        <color indexed="52"/>
        <rFont val="Arial"/>
        <family val="2"/>
        <charset val="161"/>
      </rPr>
      <t>2</t>
    </r>
    <r>
      <rPr>
        <b/>
        <sz val="11"/>
        <color indexed="52"/>
        <rFont val="Arial"/>
        <family val="2"/>
        <charset val="161"/>
      </rPr>
      <t>Ο],</t>
    </r>
    <r>
      <rPr>
        <sz val="11"/>
        <color indexed="43"/>
        <rFont val="Arial"/>
        <family val="2"/>
        <charset val="161"/>
      </rPr>
      <t xml:space="preserve"> που εμφανίζεται στον παρονομαστή, </t>
    </r>
    <r>
      <rPr>
        <b/>
        <sz val="11"/>
        <color indexed="52"/>
        <rFont val="Arial"/>
        <family val="2"/>
        <charset val="161"/>
      </rPr>
      <t>είναι πρακτικά σταθερή</t>
    </r>
    <r>
      <rPr>
        <sz val="11"/>
        <color indexed="11"/>
        <rFont val="Arial"/>
        <family val="2"/>
        <charset val="161"/>
      </rPr>
      <t>**</t>
    </r>
    <r>
      <rPr>
        <sz val="11"/>
        <color indexed="43"/>
        <rFont val="Arial"/>
        <family val="2"/>
        <charset val="161"/>
      </rPr>
      <t xml:space="preserve"> και ίση με </t>
    </r>
    <r>
      <rPr>
        <b/>
        <sz val="11"/>
        <color indexed="52"/>
        <rFont val="Arial"/>
        <family val="2"/>
        <charset val="161"/>
      </rPr>
      <t>55,55Μ,</t>
    </r>
    <r>
      <rPr>
        <sz val="11"/>
        <color indexed="43"/>
        <rFont val="Arial"/>
        <family val="2"/>
        <charset val="161"/>
      </rPr>
      <t xml:space="preserve"> υπό την προϋ-πόθεση ότι έχουμε </t>
    </r>
    <r>
      <rPr>
        <b/>
        <sz val="11"/>
        <color indexed="52"/>
        <rFont val="Arial"/>
        <family val="2"/>
        <charset val="161"/>
      </rPr>
      <t>αραιό</t>
    </r>
    <r>
      <rPr>
        <sz val="11"/>
        <color indexed="43"/>
        <rFont val="Arial"/>
        <family val="2"/>
        <charset val="161"/>
      </rPr>
      <t xml:space="preserve"> </t>
    </r>
    <r>
      <rPr>
        <b/>
        <sz val="11"/>
        <color indexed="52"/>
        <rFont val="Arial"/>
        <family val="2"/>
        <charset val="161"/>
      </rPr>
      <t>διάλυμα</t>
    </r>
    <r>
      <rPr>
        <sz val="11"/>
        <color indexed="43"/>
        <rFont val="Arial"/>
        <family val="2"/>
        <charset val="161"/>
      </rPr>
      <t xml:space="preserve"> του </t>
    </r>
    <r>
      <rPr>
        <b/>
        <sz val="11"/>
        <color indexed="52"/>
        <rFont val="Arial"/>
        <family val="2"/>
        <charset val="161"/>
      </rPr>
      <t>ΗΑ.</t>
    </r>
    <r>
      <rPr>
        <sz val="11"/>
        <color indexed="43"/>
        <rFont val="Arial"/>
        <family val="2"/>
        <charset val="161"/>
      </rPr>
      <t xml:space="preserve"> Μεταφέροντας την </t>
    </r>
    <r>
      <rPr>
        <b/>
        <sz val="11"/>
        <color indexed="52"/>
        <rFont val="Arial"/>
        <family val="2"/>
        <charset val="161"/>
      </rPr>
      <t>[Η</t>
    </r>
    <r>
      <rPr>
        <b/>
        <vertAlign val="subscript"/>
        <sz val="11"/>
        <color indexed="52"/>
        <rFont val="Arial"/>
        <family val="2"/>
        <charset val="161"/>
      </rPr>
      <t>2</t>
    </r>
    <r>
      <rPr>
        <b/>
        <sz val="11"/>
        <color indexed="52"/>
        <rFont val="Arial"/>
        <family val="2"/>
        <charset val="161"/>
      </rPr>
      <t>Ο]</t>
    </r>
    <r>
      <rPr>
        <sz val="11"/>
        <color indexed="43"/>
        <rFont val="Arial"/>
        <family val="2"/>
        <charset val="161"/>
      </rPr>
      <t xml:space="preserve"> στο πρώτο μέλος της παραπάνω σχέσης, παίρνουμε…</t>
    </r>
  </si>
  <si>
    <r>
      <t xml:space="preserve">Το α΄ μέλος της τελευταίας σχέσης είναι γινόμενο σταθερών ποσοτήτων, άρα έχει σταθερή τιμή. Το συμβολίζουμε με </t>
    </r>
    <r>
      <rPr>
        <b/>
        <sz val="11"/>
        <color indexed="52"/>
        <rFont val="Arial"/>
        <family val="2"/>
        <charset val="161"/>
      </rPr>
      <t>“K</t>
    </r>
    <r>
      <rPr>
        <b/>
        <vertAlign val="subscript"/>
        <sz val="11"/>
        <color indexed="52"/>
        <rFont val="Arial"/>
        <family val="2"/>
        <charset val="161"/>
      </rPr>
      <t>a</t>
    </r>
    <r>
      <rPr>
        <b/>
        <sz val="11"/>
        <color indexed="52"/>
        <rFont val="Arial"/>
        <family val="2"/>
        <charset val="161"/>
      </rPr>
      <t>”</t>
    </r>
    <r>
      <rPr>
        <sz val="11"/>
        <color indexed="43"/>
        <rFont val="Arial"/>
        <family val="2"/>
        <charset val="161"/>
      </rPr>
      <t xml:space="preserve"> και το ονομάζουμε</t>
    </r>
    <r>
      <rPr>
        <b/>
        <sz val="11"/>
        <color indexed="52"/>
        <rFont val="Arial"/>
        <family val="2"/>
        <charset val="161"/>
      </rPr>
      <t xml:space="preserve"> “σταθερά ιοντσμού”</t>
    </r>
    <r>
      <rPr>
        <sz val="11"/>
        <color indexed="43"/>
        <rFont val="Arial"/>
        <family val="2"/>
        <charset val="161"/>
      </rPr>
      <t xml:space="preserve"> του ασθενούς οξέος </t>
    </r>
    <r>
      <rPr>
        <b/>
        <sz val="11"/>
        <color indexed="52"/>
        <rFont val="Arial"/>
        <family val="2"/>
        <charset val="161"/>
      </rPr>
      <t>ΗΑ.</t>
    </r>
    <r>
      <rPr>
        <sz val="11"/>
        <color indexed="43"/>
        <rFont val="Arial"/>
        <family val="2"/>
        <charset val="161"/>
      </rPr>
      <t xml:space="preserve"> Ο δείκτης </t>
    </r>
    <r>
      <rPr>
        <b/>
        <sz val="11"/>
        <color indexed="52"/>
        <rFont val="Arial"/>
        <family val="2"/>
        <charset val="161"/>
      </rPr>
      <t>“a”</t>
    </r>
    <r>
      <rPr>
        <sz val="11"/>
        <color indexed="43"/>
        <rFont val="Arial"/>
        <family val="2"/>
        <charset val="161"/>
      </rPr>
      <t xml:space="preserve"> είναι από τη λέξη </t>
    </r>
    <r>
      <rPr>
        <b/>
        <sz val="11"/>
        <color indexed="52"/>
        <rFont val="Arial"/>
        <family val="2"/>
        <charset val="161"/>
      </rPr>
      <t>“acid”</t>
    </r>
    <r>
      <rPr>
        <sz val="11"/>
        <color indexed="43"/>
        <rFont val="Arial"/>
        <family val="2"/>
        <charset val="161"/>
      </rPr>
      <t xml:space="preserve"> που σημαίνει </t>
    </r>
    <r>
      <rPr>
        <b/>
        <sz val="11"/>
        <color indexed="52"/>
        <rFont val="Arial"/>
        <family val="2"/>
        <charset val="161"/>
      </rPr>
      <t>“ο-ξύ”.</t>
    </r>
    <r>
      <rPr>
        <sz val="11"/>
        <color indexed="43"/>
        <rFont val="Arial"/>
        <family val="2"/>
        <charset val="161"/>
      </rPr>
      <t xml:space="preserve"> Σύμφωνα με τα παραπάνω η τελευταία σχέση θα γραφεί…</t>
    </r>
  </si>
  <si>
    <t xml:space="preserve">           Σταθερά ιοντισμού του οξέος ΗΑ:</t>
  </si>
  <si>
    <r>
      <t xml:space="preserve">Σύμφωνα λοιπόν με τα παραπάνω, η σταθερά ιοντισμού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του </t>
    </r>
    <r>
      <rPr>
        <b/>
        <sz val="11"/>
        <color indexed="52"/>
        <rFont val="Arial"/>
        <family val="2"/>
        <charset val="161"/>
      </rPr>
      <t>υδροκυάνιου</t>
    </r>
    <r>
      <rPr>
        <sz val="11"/>
        <color indexed="43"/>
        <rFont val="Arial"/>
        <family val="2"/>
        <charset val="161"/>
      </rPr>
      <t xml:space="preserve"> </t>
    </r>
    <r>
      <rPr>
        <b/>
        <sz val="11"/>
        <color indexed="52"/>
        <rFont val="Arial"/>
        <family val="2"/>
        <charset val="161"/>
      </rPr>
      <t>(HCN),</t>
    </r>
    <r>
      <rPr>
        <sz val="11"/>
        <color indexed="43"/>
        <rFont val="Arial"/>
        <family val="2"/>
        <charset val="161"/>
      </rPr>
      <t xml:space="preserve"> που ιοντίζεται κατά το σχήμα…
  </t>
    </r>
    <r>
      <rPr>
        <b/>
        <sz val="11"/>
        <color indexed="52"/>
        <rFont val="Arial"/>
        <family val="2"/>
        <charset val="161"/>
      </rPr>
      <t xml:space="preserve">                                    HCN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 xml:space="preserve">O  </t>
    </r>
    <r>
      <rPr>
        <b/>
        <sz val="11"/>
        <color indexed="10"/>
        <rFont val="Wingdings 3"/>
        <family val="1"/>
        <charset val="2"/>
      </rPr>
      <t>D</t>
    </r>
    <r>
      <rPr>
        <b/>
        <sz val="11"/>
        <color indexed="52"/>
        <rFont val="Arial"/>
        <family val="2"/>
        <charset val="161"/>
      </rPr>
      <t xml:space="preserve">  H</t>
    </r>
    <r>
      <rPr>
        <b/>
        <vertAlign val="subscript"/>
        <sz val="11"/>
        <color indexed="52"/>
        <rFont val="Arial"/>
        <family val="2"/>
        <charset val="161"/>
      </rPr>
      <t>3</t>
    </r>
    <r>
      <rPr>
        <b/>
        <sz val="11"/>
        <color indexed="52"/>
        <rFont val="Arial"/>
        <family val="2"/>
        <charset val="161"/>
      </rPr>
      <t>O</t>
    </r>
    <r>
      <rPr>
        <b/>
        <vertAlign val="sub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CN</t>
    </r>
    <r>
      <rPr>
        <b/>
        <vertAlign val="superscript"/>
        <sz val="11"/>
        <color indexed="52"/>
        <rFont val="Arial"/>
        <family val="2"/>
        <charset val="161"/>
      </rPr>
      <t>–</t>
    </r>
  </si>
  <si>
    <r>
      <t xml:space="preserve">Παρατηρούμε ότι στον τύπο της σταθεράς ιοντισμού του ασθενούς οξέος, εμφα-νίζονται οι συγκεντρώσεις και του οξέος, στον παρονομαστή, αλλά και της συζυ-γούς προς αυτό βάσης, στον αριθμητή. Γενικά μπορούμε να πούμε ότι για τη στα-θερά ιοντισμού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ενός ασθενούς οξέος, ισχύει ο τύπος...</t>
    </r>
  </si>
  <si>
    <r>
      <t xml:space="preserve">Και πάλι παρατηρούμε, ότι στον τύπο της σταθεράς ιοντισμού της ασθενούς βά-σης </t>
    </r>
    <r>
      <rPr>
        <b/>
        <sz val="11"/>
        <color indexed="52"/>
        <rFont val="Arial"/>
        <family val="2"/>
        <charset val="161"/>
      </rPr>
      <t>K</t>
    </r>
    <r>
      <rPr>
        <b/>
        <vertAlign val="subscript"/>
        <sz val="11"/>
        <color indexed="52"/>
        <rFont val="Arial"/>
        <family val="2"/>
        <charset val="161"/>
      </rPr>
      <t>b</t>
    </r>
    <r>
      <rPr>
        <b/>
        <sz val="11"/>
        <color indexed="52"/>
        <rFont val="Arial"/>
        <family val="2"/>
        <charset val="161"/>
      </rPr>
      <t>,</t>
    </r>
    <r>
      <rPr>
        <sz val="11"/>
        <color indexed="43"/>
        <rFont val="Arial"/>
        <family val="2"/>
        <charset val="161"/>
      </rPr>
      <t xml:space="preserve"> (ο δείκτης </t>
    </r>
    <r>
      <rPr>
        <b/>
        <sz val="11"/>
        <color indexed="52"/>
        <rFont val="Arial"/>
        <family val="2"/>
        <charset val="161"/>
      </rPr>
      <t>"b"</t>
    </r>
    <r>
      <rPr>
        <sz val="11"/>
        <color indexed="43"/>
        <rFont val="Arial"/>
        <family val="2"/>
        <charset val="161"/>
      </rPr>
      <t xml:space="preserve"> είναι από τη λέξη </t>
    </r>
    <r>
      <rPr>
        <b/>
        <sz val="11"/>
        <color indexed="52"/>
        <rFont val="Arial"/>
        <family val="2"/>
        <charset val="161"/>
      </rPr>
      <t>"base"</t>
    </r>
    <r>
      <rPr>
        <sz val="11"/>
        <color indexed="43"/>
        <rFont val="Arial"/>
        <family val="2"/>
        <charset val="161"/>
      </rPr>
      <t xml:space="preserve"> που σημαίνει </t>
    </r>
    <r>
      <rPr>
        <b/>
        <sz val="11"/>
        <color indexed="52"/>
        <rFont val="Arial"/>
        <family val="2"/>
        <charset val="161"/>
      </rPr>
      <t>βάση</t>
    </r>
    <r>
      <rPr>
        <sz val="11"/>
        <color indexed="43"/>
        <rFont val="Arial"/>
        <family val="2"/>
        <charset val="161"/>
      </rPr>
      <t xml:space="preserve">), εμφανίζο-νται οι συγκεντρώσεις και της βάσης, στον παρονομαστή, αλλά και του συζυγούς προς αυτήν οξέος, στον αριθμητή, όπως ακριβώς είδαμε να συμβαίνει και για ένα ασθενές οξύ, με τη διαφορά όμως, ότι στην περίπτωση της σταθεράς ιοντισμού ενός οξέος, στον αριθμητή έχουμε τη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ενώ στην περίπτωση της σταθεράς ιοντισμού μιάς ασθενούς βάσης, στον αριθμητή έχουμε τη </t>
    </r>
    <r>
      <rPr>
        <b/>
        <sz val="11"/>
        <color indexed="52"/>
        <rFont val="Arial"/>
        <family val="2"/>
        <charset val="161"/>
      </rPr>
      <t>[ΟΗ</t>
    </r>
    <r>
      <rPr>
        <b/>
        <vertAlign val="superscript"/>
        <sz val="11"/>
        <color indexed="52"/>
        <rFont val="Arial"/>
        <family val="2"/>
        <charset val="161"/>
      </rPr>
      <t>–</t>
    </r>
    <r>
      <rPr>
        <b/>
        <sz val="11"/>
        <color indexed="52"/>
        <rFont val="Arial"/>
        <family val="2"/>
        <charset val="161"/>
      </rPr>
      <t xml:space="preserve">]. </t>
    </r>
    <r>
      <rPr>
        <sz val="11"/>
        <color rgb="FFFFFF99"/>
        <rFont val="Arial"/>
        <family val="2"/>
        <charset val="161"/>
      </rPr>
      <t>Γενικά μπορού-με να πούμε ότι είναι...</t>
    </r>
  </si>
  <si>
    <r>
      <t xml:space="preserve">Είναι φανερό ότι όσο μεγαλύτερη είναι η τιμή της σταθεράς ιοντισμού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ή </t>
    </r>
    <r>
      <rPr>
        <b/>
        <sz val="11"/>
        <color indexed="52"/>
        <rFont val="Arial"/>
        <family val="2"/>
        <charset val="161"/>
      </rPr>
      <t>K</t>
    </r>
    <r>
      <rPr>
        <b/>
        <vertAlign val="subscript"/>
        <sz val="11"/>
        <color indexed="52"/>
        <rFont val="Arial"/>
        <family val="2"/>
        <charset val="161"/>
      </rPr>
      <t>b</t>
    </r>
    <r>
      <rPr>
        <b/>
        <sz val="11"/>
        <color rgb="FFFF9900"/>
        <rFont val="Arial"/>
        <family val="2"/>
        <charset val="161"/>
      </rPr>
      <t xml:space="preserve">, </t>
    </r>
    <r>
      <rPr>
        <sz val="11"/>
        <color indexed="43"/>
        <rFont val="Arial"/>
        <family val="2"/>
        <charset val="161"/>
      </rPr>
      <t xml:space="preserve">τόσο περισσότερο προς τα δεξιά είναι μετατοπισμένη η αντίδραση ιοντισμού του ασθενή ηλεκτρολύτη, άρα τόσο ισχυρότερος είναι αυτός. </t>
    </r>
  </si>
  <si>
    <r>
      <t xml:space="preserve">Τη </t>
    </r>
    <r>
      <rPr>
        <b/>
        <sz val="11"/>
        <color indexed="52"/>
        <rFont val="Arial"/>
        <family val="2"/>
        <charset val="161"/>
      </rPr>
      <t>θερμοκρασία</t>
    </r>
    <r>
      <rPr>
        <sz val="11"/>
        <color indexed="43"/>
        <rFont val="Arial"/>
        <family val="2"/>
        <charset val="161"/>
      </rPr>
      <t xml:space="preserve"> του διαλύματος. Όπως αναφέρθηκε και στην περί-πτωση του βαθμού ιοντισμού, η αντίδραση ιοντισμού ενός ασθενούς ηλεκτρολύτη είναι γενικά διαδικασία ενδόθερμη, άρα ευνοείται από την αύξηση της θερμοκρασίας. Έτσι σε υψηλότερη θερμοκρασία, επειδή η ισορροπία μετατοπίζεται προς τα δεξιά, θα έχουμε αύξηση της σταθε-ράς ιοντισμού </t>
    </r>
    <r>
      <rPr>
        <b/>
        <sz val="11"/>
        <color indexed="52"/>
        <rFont val="Arial"/>
        <family val="2"/>
        <charset val="161"/>
      </rPr>
      <t>K</t>
    </r>
    <r>
      <rPr>
        <b/>
        <vertAlign val="subscript"/>
        <sz val="11"/>
        <color indexed="52"/>
        <rFont val="Arial"/>
        <family val="2"/>
        <charset val="161"/>
      </rPr>
      <t>a</t>
    </r>
    <r>
      <rPr>
        <b/>
        <sz val="11"/>
        <color indexed="52"/>
        <rFont val="Arial"/>
        <family val="2"/>
        <charset val="161"/>
      </rPr>
      <t>,</t>
    </r>
    <r>
      <rPr>
        <sz val="11"/>
        <color indexed="43"/>
        <rFont val="Arial"/>
        <family val="2"/>
        <charset val="161"/>
      </rPr>
      <t xml:space="preserve"> ή </t>
    </r>
    <r>
      <rPr>
        <b/>
        <sz val="11"/>
        <color indexed="52"/>
        <rFont val="Arial"/>
        <family val="2"/>
        <charset val="161"/>
      </rPr>
      <t>K</t>
    </r>
    <r>
      <rPr>
        <b/>
        <vertAlign val="subscript"/>
        <sz val="11"/>
        <color indexed="52"/>
        <rFont val="Arial"/>
        <family val="2"/>
        <charset val="161"/>
      </rPr>
      <t>b</t>
    </r>
    <r>
      <rPr>
        <b/>
        <sz val="11"/>
        <color indexed="52"/>
        <rFont val="Arial"/>
        <family val="2"/>
        <charset val="161"/>
      </rPr>
      <t>.</t>
    </r>
    <r>
      <rPr>
        <sz val="11"/>
        <color indexed="43"/>
        <rFont val="Arial"/>
        <family val="2"/>
        <charset val="161"/>
      </rPr>
      <t xml:space="preserve"> </t>
    </r>
  </si>
  <si>
    <r>
      <t xml:space="preserve">Προφανώς ανάμεσα σε δυο ασθενή οξέα, ισχυρότερο είναι εκείνο που έχει μεγα-λύτερη τιμή </t>
    </r>
    <r>
      <rPr>
        <b/>
        <sz val="11"/>
        <color indexed="52"/>
        <rFont val="Arial"/>
        <family val="2"/>
        <charset val="161"/>
      </rPr>
      <t>K</t>
    </r>
    <r>
      <rPr>
        <b/>
        <vertAlign val="subscript"/>
        <sz val="11"/>
        <color indexed="52"/>
        <rFont val="Arial"/>
        <family val="2"/>
        <charset val="161"/>
      </rPr>
      <t>a</t>
    </r>
    <r>
      <rPr>
        <b/>
        <sz val="11"/>
        <color indexed="52"/>
        <rFont val="Arial"/>
        <family val="2"/>
        <charset val="161"/>
      </rPr>
      <t>,</t>
    </r>
    <r>
      <rPr>
        <sz val="11"/>
        <color indexed="43"/>
        <rFont val="Arial"/>
        <family val="2"/>
        <charset val="161"/>
      </rPr>
      <t xml:space="preserve"> με την προϋπόθεση ότι η θερμοκρασία των διαλυμάτων των δυο οξέων είναι ίδια και ότι αυτά (τα δυο οξέα) έχουν διαλυθεί στον ίδιο διαλύτη. Ανάλογα διαχειριζόμαστε το πρόβλημα αυτό και στην περίπτωση που ο λόγος γί-νεται για τη σχετική ισχύ δύο ασθενών βάσεων.</t>
    </r>
  </si>
  <si>
    <t>Είναι φανερό ακόμη, ότι η σύγκριση της ισχύος δυο ηλεκτρολυτών γίνεται ευκολό-τερα αν συγκρίνουμε τις τιμές που έχουν οι σταθερές ιοντισμού αυτών, απ’ ότι οι βαθμοί ιοντισμού τους, επειδή η σταθερά ιοντισμού εξαρτάται από λιγότερες πα-ραμέτρους, σε σχέση με το βαθμό ιοντισμού ενός ασθενή ηλεκτρολύτη.</t>
  </si>
  <si>
    <r>
      <t>Ισχυροί μοριακοί ηλεκτρολύτες</t>
    </r>
    <r>
      <rPr>
        <sz val="10"/>
        <color indexed="43"/>
        <rFont val="Arial"/>
        <family val="2"/>
        <charset val="161"/>
      </rPr>
      <t xml:space="preserve"> είναι τα παρακάτω οξέα...</t>
    </r>
  </si>
  <si>
    <r>
      <t xml:space="preserve">Η </t>
    </r>
    <r>
      <rPr>
        <b/>
        <sz val="10"/>
        <color indexed="52"/>
        <rFont val="Arial"/>
        <family val="2"/>
        <charset val="161"/>
      </rPr>
      <t>συγκέντρωση του νερού [Η</t>
    </r>
    <r>
      <rPr>
        <b/>
        <vertAlign val="subscript"/>
        <sz val="10"/>
        <color indexed="52"/>
        <rFont val="Arial"/>
        <family val="2"/>
        <charset val="161"/>
      </rPr>
      <t>2</t>
    </r>
    <r>
      <rPr>
        <b/>
        <sz val="10"/>
        <color indexed="52"/>
        <rFont val="Arial"/>
        <family val="2"/>
        <charset val="161"/>
      </rPr>
      <t>Ο],</t>
    </r>
    <r>
      <rPr>
        <sz val="10"/>
        <color indexed="43"/>
        <rFont val="Arial"/>
        <family val="2"/>
        <charset val="161"/>
      </rPr>
      <t xml:space="preserve"> υπολογίζεται εύκολα, αν σκεφτούμε ότι το </t>
    </r>
    <r>
      <rPr>
        <b/>
        <sz val="10"/>
        <color indexed="43"/>
        <rFont val="Arial"/>
        <family val="2"/>
        <charset val="161"/>
      </rPr>
      <t>"</t>
    </r>
    <r>
      <rPr>
        <b/>
        <sz val="10"/>
        <color indexed="52"/>
        <rFont val="Arial"/>
        <family val="2"/>
        <charset val="161"/>
      </rPr>
      <t>1L"</t>
    </r>
    <r>
      <rPr>
        <sz val="10"/>
        <color indexed="43"/>
        <rFont val="Arial"/>
        <family val="2"/>
        <charset val="161"/>
      </rPr>
      <t xml:space="preserve"> ορίζεται ως ο όγκος που καταλαμβάνει </t>
    </r>
    <r>
      <rPr>
        <b/>
        <sz val="10"/>
        <color indexed="52"/>
        <rFont val="Arial"/>
        <family val="2"/>
        <charset val="161"/>
      </rPr>
      <t>1kg νερού,</t>
    </r>
    <r>
      <rPr>
        <sz val="10"/>
        <color indexed="43"/>
        <rFont val="Arial"/>
        <family val="2"/>
        <charset val="161"/>
      </rPr>
      <t xml:space="preserve"> (στους 4°C). Η ποσότητα αυτή εκφρασμένη σε </t>
    </r>
    <r>
      <rPr>
        <b/>
        <sz val="10"/>
        <color indexed="52"/>
        <rFont val="Arial"/>
        <family val="2"/>
        <charset val="161"/>
      </rPr>
      <t>mol</t>
    </r>
    <r>
      <rPr>
        <sz val="10"/>
        <color indexed="43"/>
        <rFont val="Arial"/>
        <family val="2"/>
        <charset val="161"/>
      </rPr>
      <t xml:space="preserve"> θα είναι…</t>
    </r>
  </si>
  <si>
    <r>
      <t xml:space="preserve">Το ότι στα </t>
    </r>
    <r>
      <rPr>
        <b/>
        <sz val="10"/>
        <color indexed="52"/>
        <rFont val="Arial"/>
        <family val="2"/>
        <charset val="161"/>
      </rPr>
      <t>αραιά</t>
    </r>
    <r>
      <rPr>
        <sz val="10"/>
        <color indexed="43"/>
        <rFont val="Arial"/>
        <family val="2"/>
        <charset val="161"/>
      </rPr>
      <t xml:space="preserve"> υδατικά διαλύματα η συγκέντρωση του νερού θεωρείται πρακτικά σταθερή και ίση με την παραπάνω τιμή, προκύπτει με την ακόλουθη σειρά συλλογισμών.</t>
    </r>
  </si>
  <si>
    <r>
      <t xml:space="preserve">Ας θεωρήσουμε ότι σχηματίζουμε ένα </t>
    </r>
    <r>
      <rPr>
        <b/>
        <sz val="10"/>
        <color indexed="52"/>
        <rFont val="Arial"/>
        <family val="2"/>
        <charset val="161"/>
      </rPr>
      <t>αραιό</t>
    </r>
    <r>
      <rPr>
        <sz val="10"/>
        <color indexed="43"/>
        <rFont val="Arial"/>
        <family val="2"/>
        <charset val="161"/>
      </rPr>
      <t xml:space="preserve"> διάλυμα, διαλύοντας ορισμένη ποσότητα από τη διαλυμένη ουσία σε </t>
    </r>
    <r>
      <rPr>
        <b/>
        <sz val="10"/>
        <color indexed="52"/>
        <rFont val="Arial"/>
        <family val="2"/>
        <charset val="161"/>
      </rPr>
      <t>1L</t>
    </r>
    <r>
      <rPr>
        <sz val="10"/>
        <color indexed="43"/>
        <rFont val="Arial"/>
        <family val="2"/>
        <charset val="161"/>
      </rPr>
      <t xml:space="preserve"> νερού. Εφόσον το σχηματιζόμενο διάλυμα είναι αραιό, μπορούμε να δεχτούμε ότι ο όγκος του διαλύματος που σχηματίζεται, δε διαφέρει σημαντικά από τον όγκο του διαλύτη που χρησιμοποιήθηκε αρχικά, δηλαδή μπορούμε να θεωρήσουμε, χωρίς ουσιαστικό σφάλμα, ότι το διάλυμα που σχηματίσαμε έχει και αυτό όγκο </t>
    </r>
    <r>
      <rPr>
        <b/>
        <sz val="10"/>
        <color indexed="52"/>
        <rFont val="Arial"/>
        <family val="2"/>
        <charset val="161"/>
      </rPr>
      <t>1L.</t>
    </r>
    <r>
      <rPr>
        <sz val="10"/>
        <color indexed="43"/>
        <rFont val="Arial"/>
        <family val="2"/>
        <charset val="161"/>
      </rPr>
      <t xml:space="preserve"> Προφανώς η </t>
    </r>
    <r>
      <rPr>
        <b/>
        <sz val="10"/>
        <color indexed="52"/>
        <rFont val="Arial"/>
        <family val="2"/>
        <charset val="161"/>
      </rPr>
      <t>[H</t>
    </r>
    <r>
      <rPr>
        <b/>
        <vertAlign val="subscript"/>
        <sz val="10"/>
        <color indexed="52"/>
        <rFont val="Arial"/>
        <family val="2"/>
        <charset val="161"/>
      </rPr>
      <t>2</t>
    </r>
    <r>
      <rPr>
        <b/>
        <sz val="10"/>
        <color indexed="52"/>
        <rFont val="Arial"/>
        <family val="2"/>
        <charset val="161"/>
      </rPr>
      <t>O]</t>
    </r>
    <r>
      <rPr>
        <sz val="10"/>
        <color indexed="43"/>
        <rFont val="Arial"/>
        <family val="2"/>
        <charset val="161"/>
      </rPr>
      <t xml:space="preserve"> θα βρεθεί για το αραιό αυτό διάλυμα ίση πάλι με </t>
    </r>
    <r>
      <rPr>
        <b/>
        <sz val="10"/>
        <color indexed="52"/>
        <rFont val="Arial"/>
        <family val="2"/>
        <charset val="161"/>
      </rPr>
      <t>55,55Μ.</t>
    </r>
  </si>
  <si>
    <r>
      <t xml:space="preserve">Κατά τον ιοντισμό του ασθενούς οξέος </t>
    </r>
    <r>
      <rPr>
        <b/>
        <sz val="10"/>
        <color indexed="52"/>
        <rFont val="Arial"/>
        <family val="2"/>
        <charset val="161"/>
      </rPr>
      <t>ΗΑ,</t>
    </r>
    <r>
      <rPr>
        <sz val="10"/>
        <color indexed="43"/>
        <rFont val="Arial"/>
        <family val="2"/>
        <charset val="161"/>
      </rPr>
      <t xml:space="preserve"> σχηματίζεται  η συζυγής του βάση, το ιόν </t>
    </r>
    <r>
      <rPr>
        <b/>
        <sz val="10"/>
        <color indexed="52"/>
        <rFont val="Arial"/>
        <family val="2"/>
        <charset val="161"/>
      </rPr>
      <t>Α</t>
    </r>
    <r>
      <rPr>
        <b/>
        <vertAlign val="superscript"/>
        <sz val="10"/>
        <color indexed="52"/>
        <rFont val="Arial"/>
        <family val="2"/>
        <charset val="161"/>
      </rPr>
      <t>–</t>
    </r>
    <r>
      <rPr>
        <b/>
        <sz val="10"/>
        <color indexed="52"/>
        <rFont val="Arial"/>
        <family val="2"/>
        <charset val="161"/>
      </rPr>
      <t>.</t>
    </r>
  </si>
  <si>
    <t>Με πολλαπλασιασμό κατά μέλη των δύο παραπάνω σχέσεων των σταθερών ιοντισμού, έχουμε…</t>
  </si>
  <si>
    <r>
      <t xml:space="preserve">Γίνεται φανερό λοιπόν, ότι για ένα συζυγές ζεύγος, όσο μεγαλύτερη είναι η τιμή της σταθεράς </t>
    </r>
    <r>
      <rPr>
        <b/>
        <sz val="10"/>
        <color indexed="52"/>
        <rFont val="Arial"/>
        <family val="2"/>
        <charset val="161"/>
      </rPr>
      <t>K</t>
    </r>
    <r>
      <rPr>
        <b/>
        <vertAlign val="subscript"/>
        <sz val="10"/>
        <color indexed="52"/>
        <rFont val="Arial"/>
        <family val="2"/>
        <charset val="161"/>
      </rPr>
      <t>a</t>
    </r>
    <r>
      <rPr>
        <b/>
        <sz val="10"/>
        <color indexed="52"/>
        <rFont val="Arial"/>
        <family val="2"/>
        <charset val="161"/>
      </rPr>
      <t>,</t>
    </r>
    <r>
      <rPr>
        <sz val="10"/>
        <color indexed="43"/>
        <rFont val="Arial"/>
        <family val="2"/>
        <charset val="161"/>
      </rPr>
      <t xml:space="preserve"> τόσο μικρότερη θα είναι η τιμή της σταθεράς </t>
    </r>
    <r>
      <rPr>
        <b/>
        <sz val="10"/>
        <color indexed="52"/>
        <rFont val="Arial"/>
        <family val="2"/>
        <charset val="161"/>
      </rPr>
      <t>K</t>
    </r>
    <r>
      <rPr>
        <b/>
        <vertAlign val="subscript"/>
        <sz val="10"/>
        <color indexed="52"/>
        <rFont val="Arial"/>
        <family val="2"/>
        <charset val="161"/>
      </rPr>
      <t>b</t>
    </r>
    <r>
      <rPr>
        <b/>
        <sz val="10"/>
        <color indexed="52"/>
        <rFont val="Arial"/>
        <family val="2"/>
        <charset val="161"/>
      </rPr>
      <t>,</t>
    </r>
    <r>
      <rPr>
        <sz val="10"/>
        <color indexed="43"/>
        <rFont val="Arial"/>
        <family val="2"/>
        <charset val="161"/>
      </rPr>
      <t xml:space="preserve"> αφού το γινόμενο τους οφείλει να ισούται σε κάθε περίπτωση, με τη σταθερά </t>
    </r>
    <r>
      <rPr>
        <b/>
        <sz val="10"/>
        <color indexed="52"/>
        <rFont val="Arial"/>
        <family val="2"/>
        <charset val="161"/>
      </rPr>
      <t>K</t>
    </r>
    <r>
      <rPr>
        <b/>
        <vertAlign val="subscript"/>
        <sz val="10"/>
        <color indexed="52"/>
        <rFont val="Arial"/>
        <family val="2"/>
        <charset val="161"/>
      </rPr>
      <t>w</t>
    </r>
    <r>
      <rPr>
        <b/>
        <sz val="10"/>
        <color indexed="52"/>
        <rFont val="Arial"/>
        <family val="2"/>
        <charset val="161"/>
      </rPr>
      <t>.</t>
    </r>
    <r>
      <rPr>
        <sz val="10"/>
        <color indexed="43"/>
        <rFont val="Arial"/>
        <family val="2"/>
        <charset val="161"/>
      </rPr>
      <t xml:space="preserve"> Αυτό απλά σημαίνει ότι </t>
    </r>
    <r>
      <rPr>
        <b/>
        <sz val="10"/>
        <color indexed="52"/>
        <rFont val="Arial"/>
        <family val="2"/>
        <charset val="161"/>
      </rPr>
      <t>όσο ισχυρότερη είναι η συζυγής όξινη μορφή, τόσο ασθενέστερη παρουσιάζεται η συζυγής της βασική μορφή.</t>
    </r>
  </si>
  <si>
    <r>
      <t xml:space="preserve">Το </t>
    </r>
    <r>
      <rPr>
        <b/>
        <sz val="12"/>
        <rFont val="Arial"/>
        <family val="2"/>
        <charset val="161"/>
      </rPr>
      <t>pH</t>
    </r>
    <r>
      <rPr>
        <sz val="12"/>
        <rFont val="Arial"/>
        <family val="2"/>
        <charset val="161"/>
      </rPr>
      <t xml:space="preserve"> είναι ο </t>
    </r>
    <r>
      <rPr>
        <b/>
        <sz val="12"/>
        <rFont val="Arial"/>
        <family val="2"/>
        <charset val="161"/>
      </rPr>
      <t>αρνητικός δεκαδικός λογάριθμος</t>
    </r>
    <r>
      <rPr>
        <b/>
        <sz val="16"/>
        <rFont val="Arial"/>
        <family val="2"/>
        <charset val="161"/>
      </rPr>
      <t>*</t>
    </r>
    <r>
      <rPr>
        <sz val="12"/>
        <rFont val="Arial"/>
        <family val="2"/>
        <charset val="161"/>
      </rPr>
      <t xml:space="preserve"> της </t>
    </r>
    <r>
      <rPr>
        <b/>
        <sz val="12"/>
        <rFont val="Arial"/>
        <family val="2"/>
        <charset val="161"/>
      </rPr>
      <t>συγκέ-ντρωσης</t>
    </r>
    <r>
      <rPr>
        <sz val="12"/>
        <rFont val="Arial"/>
        <family val="2"/>
        <charset val="161"/>
      </rPr>
      <t xml:space="preserve"> των </t>
    </r>
    <r>
      <rPr>
        <b/>
        <sz val="12"/>
        <rFont val="Arial"/>
        <family val="2"/>
        <charset val="161"/>
      </rPr>
      <t>οξωνίων [Η</t>
    </r>
    <r>
      <rPr>
        <b/>
        <vertAlign val="subscript"/>
        <sz val="12"/>
        <rFont val="Arial"/>
        <family val="2"/>
        <charset val="161"/>
      </rPr>
      <t>3</t>
    </r>
    <r>
      <rPr>
        <b/>
        <sz val="12"/>
        <rFont val="Arial"/>
        <family val="2"/>
        <charset val="161"/>
      </rPr>
      <t>Ο</t>
    </r>
    <r>
      <rPr>
        <b/>
        <vertAlign val="superscript"/>
        <sz val="12"/>
        <rFont val="Arial"/>
        <family val="2"/>
        <charset val="161"/>
      </rPr>
      <t>+</t>
    </r>
    <r>
      <rPr>
        <b/>
        <sz val="12"/>
        <rFont val="Arial"/>
        <family val="2"/>
        <charset val="161"/>
      </rPr>
      <t>],</t>
    </r>
    <r>
      <rPr>
        <sz val="12"/>
        <rFont val="Arial"/>
        <family val="2"/>
        <charset val="161"/>
      </rPr>
      <t xml:space="preserve"> ενός υδατικού διαλύματος. Είναι δηλαδή...
                                       </t>
    </r>
    <r>
      <rPr>
        <b/>
        <sz val="12"/>
        <rFont val="Arial"/>
        <family val="2"/>
        <charset val="161"/>
      </rPr>
      <t>pH=–log[H</t>
    </r>
    <r>
      <rPr>
        <b/>
        <vertAlign val="subscript"/>
        <sz val="12"/>
        <rFont val="Arial"/>
        <family val="2"/>
        <charset val="161"/>
      </rPr>
      <t>3</t>
    </r>
    <r>
      <rPr>
        <b/>
        <sz val="12"/>
        <rFont val="Arial"/>
        <family val="2"/>
        <charset val="161"/>
      </rPr>
      <t>O</t>
    </r>
    <r>
      <rPr>
        <b/>
        <vertAlign val="superscript"/>
        <sz val="12"/>
        <rFont val="Arial"/>
        <family val="2"/>
        <charset val="161"/>
      </rPr>
      <t>+</t>
    </r>
    <r>
      <rPr>
        <b/>
        <sz val="12"/>
        <rFont val="Arial"/>
        <family val="2"/>
        <charset val="161"/>
      </rPr>
      <t>]</t>
    </r>
    <r>
      <rPr>
        <sz val="12"/>
        <rFont val="Arial"/>
        <family val="2"/>
        <charset val="161"/>
      </rPr>
      <t xml:space="preserve"> 
Για παράδειγμα, αν σε ένα υδατικό διάλυμα η συγκέντρωση των οξωνίων του είναι </t>
    </r>
    <r>
      <rPr>
        <b/>
        <sz val="12"/>
        <rFont val="Arial"/>
        <family val="2"/>
        <charset val="161"/>
      </rPr>
      <t>[Η</t>
    </r>
    <r>
      <rPr>
        <b/>
        <vertAlign val="subscript"/>
        <sz val="12"/>
        <rFont val="Arial"/>
        <family val="2"/>
        <charset val="161"/>
      </rPr>
      <t>3</t>
    </r>
    <r>
      <rPr>
        <b/>
        <sz val="12"/>
        <rFont val="Arial"/>
        <family val="2"/>
        <charset val="161"/>
      </rPr>
      <t>Ο</t>
    </r>
    <r>
      <rPr>
        <b/>
        <vertAlign val="superscript"/>
        <sz val="12"/>
        <rFont val="Arial"/>
        <family val="2"/>
        <charset val="161"/>
      </rPr>
      <t>+</t>
    </r>
    <r>
      <rPr>
        <b/>
        <sz val="12"/>
        <rFont val="Arial"/>
        <family val="2"/>
        <charset val="161"/>
      </rPr>
      <t>]=0,01Μ,</t>
    </r>
    <r>
      <rPr>
        <sz val="12"/>
        <rFont val="Arial"/>
        <family val="2"/>
        <charset val="161"/>
      </rPr>
      <t xml:space="preserve"> τότε το </t>
    </r>
    <r>
      <rPr>
        <b/>
        <sz val="12"/>
        <rFont val="Arial"/>
        <family val="2"/>
        <charset val="161"/>
      </rPr>
      <t>pH</t>
    </r>
    <r>
      <rPr>
        <sz val="12"/>
        <rFont val="Arial"/>
        <family val="2"/>
        <charset val="161"/>
      </rPr>
      <t xml:space="preserve"> αυτού θα είναι...
                     </t>
    </r>
    <r>
      <rPr>
        <b/>
        <sz val="12"/>
        <rFont val="Arial"/>
        <family val="2"/>
        <charset val="161"/>
      </rPr>
      <t>pH=–log0,01=–log10</t>
    </r>
    <r>
      <rPr>
        <b/>
        <vertAlign val="superscript"/>
        <sz val="12"/>
        <rFont val="Arial"/>
        <family val="2"/>
        <charset val="161"/>
      </rPr>
      <t>–2</t>
    </r>
    <r>
      <rPr>
        <b/>
        <sz val="12"/>
        <rFont val="Arial"/>
        <family val="2"/>
        <charset val="161"/>
      </rPr>
      <t>=–(–2)=2</t>
    </r>
    <r>
      <rPr>
        <sz val="12"/>
        <rFont val="Arial"/>
        <family val="2"/>
        <charset val="161"/>
      </rPr>
      <t xml:space="preserve">
Το </t>
    </r>
    <r>
      <rPr>
        <b/>
        <sz val="12"/>
        <rFont val="Arial"/>
        <family val="2"/>
        <charset val="161"/>
      </rPr>
      <t>pH</t>
    </r>
    <r>
      <rPr>
        <sz val="12"/>
        <rFont val="Arial"/>
        <family val="2"/>
        <charset val="161"/>
      </rPr>
      <t xml:space="preserve"> αποτελεί έναν πρακτικό τρόπο έκφρασης της </t>
    </r>
    <r>
      <rPr>
        <b/>
        <sz val="12"/>
        <rFont val="Arial"/>
        <family val="2"/>
        <charset val="161"/>
      </rPr>
      <t>οξύτητας</t>
    </r>
    <r>
      <rPr>
        <sz val="12"/>
        <rFont val="Arial"/>
        <family val="2"/>
        <charset val="161"/>
      </rPr>
      <t xml:space="preserve"> των υδατικών διαλυμάτων, δηλαδή από την τιμή του </t>
    </r>
    <r>
      <rPr>
        <b/>
        <sz val="12"/>
        <rFont val="Arial"/>
        <family val="2"/>
        <charset val="161"/>
      </rPr>
      <t>pH</t>
    </r>
    <r>
      <rPr>
        <sz val="12"/>
        <rFont val="Arial"/>
        <family val="2"/>
        <charset val="161"/>
      </rPr>
      <t xml:space="preserve"> του δια-λύματος, εύκολα καταλαβαίνει κάποιος, πόσο όξινο ή βασικό εί-ναι αυτό.</t>
    </r>
  </si>
  <si>
    <r>
      <t xml:space="preserve">Κατ' ανάλογο τρόπο ορίζεται και το </t>
    </r>
    <r>
      <rPr>
        <b/>
        <sz val="12"/>
        <rFont val="Arial"/>
        <family val="2"/>
        <charset val="161"/>
      </rPr>
      <t>pOH,</t>
    </r>
    <r>
      <rPr>
        <sz val="12"/>
        <rFont val="Arial"/>
        <family val="2"/>
        <charset val="161"/>
      </rPr>
      <t xml:space="preserve"> ως ο </t>
    </r>
    <r>
      <rPr>
        <b/>
        <sz val="12"/>
        <rFont val="Arial"/>
        <family val="2"/>
        <charset val="161"/>
      </rPr>
      <t>αρνητικός δεκα-δικός λογάριθμος της συγκέντρωσης των υδροξειδίων [OH</t>
    </r>
    <r>
      <rPr>
        <b/>
        <vertAlign val="superscript"/>
        <sz val="12"/>
        <rFont val="Arial"/>
        <family val="2"/>
        <charset val="161"/>
      </rPr>
      <t>–</t>
    </r>
    <r>
      <rPr>
        <b/>
        <sz val="12"/>
        <rFont val="Arial"/>
        <family val="2"/>
        <charset val="161"/>
      </rPr>
      <t xml:space="preserve">], </t>
    </r>
    <r>
      <rPr>
        <sz val="12"/>
        <rFont val="Arial"/>
        <family val="2"/>
        <charset val="161"/>
      </rPr>
      <t xml:space="preserve">του υδατικού διαλύματος. Δηλαδή είναι…
                                      </t>
    </r>
    <r>
      <rPr>
        <b/>
        <sz val="12"/>
        <rFont val="Arial"/>
        <family val="2"/>
        <charset val="161"/>
      </rPr>
      <t>pOH=–log[OH</t>
    </r>
    <r>
      <rPr>
        <b/>
        <vertAlign val="superscript"/>
        <sz val="12"/>
        <rFont val="Arial"/>
        <family val="2"/>
        <charset val="161"/>
      </rPr>
      <t>–</t>
    </r>
    <r>
      <rPr>
        <b/>
        <sz val="12"/>
        <rFont val="Arial"/>
        <family val="2"/>
        <charset val="161"/>
      </rPr>
      <t>]</t>
    </r>
    <r>
      <rPr>
        <sz val="12"/>
        <rFont val="Arial"/>
        <family val="2"/>
        <charset val="161"/>
      </rPr>
      <t xml:space="preserve">
…οπότε θα είναι και…
                                          </t>
    </r>
    <r>
      <rPr>
        <b/>
        <sz val="12"/>
        <rFont val="Arial"/>
        <family val="2"/>
        <charset val="161"/>
      </rPr>
      <t>[OH</t>
    </r>
    <r>
      <rPr>
        <b/>
        <vertAlign val="superscript"/>
        <sz val="12"/>
        <rFont val="Arial"/>
        <family val="2"/>
        <charset val="161"/>
      </rPr>
      <t>–</t>
    </r>
    <r>
      <rPr>
        <b/>
        <sz val="12"/>
        <rFont val="Arial"/>
        <family val="2"/>
        <charset val="161"/>
      </rPr>
      <t>]=10</t>
    </r>
    <r>
      <rPr>
        <b/>
        <vertAlign val="superscript"/>
        <sz val="12"/>
        <rFont val="Arial"/>
        <family val="2"/>
        <charset val="161"/>
      </rPr>
      <t>–pOH</t>
    </r>
  </si>
  <si>
    <t xml:space="preserve">Η εισαγωγή του μεγέθους του pH στον καθορισμό της οξύτητας ενός υδατικού διαλύματος, σχετίζεται από πλευράς θεωρίας, με τον αυτοϊόντισμό του νερού. </t>
  </si>
  <si>
    <t xml:space="preserve">Βρέθηκε λοιπόν ότι το υπέρκαθαρό νερό, δηλαδή νερό στο οποίο έχουμε φρο-ντίσει να μην έχει διαλυθεί η παραμικρή ποσότητα ξένης ουσίας, παρουσιάζει μια πολύ μικρή αγωγιμότητα. Αυτή όπως ήταν λογικό, αφού επρόκειτο για υπέρκαθα-ρό νερό, αποδόθηκε σε έναν ανάλογα πολύ μικρό αριθμό ιόντων, τα οποία δεν θα μπορούσε παρά να προέρχονται από το ίδιο το νερό. </t>
  </si>
  <si>
    <t>Εφαρμόζοντας το νόμο ΧΙ για την παραπάνω αμφίδρομη αντίδραση, θα έχουμε…</t>
  </si>
  <si>
    <r>
      <t xml:space="preserve">Η συγκέντρωση του νερού </t>
    </r>
    <r>
      <rPr>
        <b/>
        <sz val="11"/>
        <color indexed="52"/>
        <rFont val="Arial"/>
        <family val="2"/>
        <charset val="161"/>
      </rPr>
      <t>[Η</t>
    </r>
    <r>
      <rPr>
        <b/>
        <vertAlign val="subscript"/>
        <sz val="11"/>
        <color indexed="52"/>
        <rFont val="Arial"/>
        <family val="2"/>
        <charset val="161"/>
      </rPr>
      <t>2</t>
    </r>
    <r>
      <rPr>
        <b/>
        <sz val="11"/>
        <color indexed="52"/>
        <rFont val="Arial"/>
        <family val="2"/>
        <charset val="161"/>
      </rPr>
      <t>Ο],</t>
    </r>
    <r>
      <rPr>
        <sz val="11"/>
        <color indexed="43"/>
        <rFont val="Arial"/>
        <family val="2"/>
        <charset val="161"/>
      </rPr>
      <t xml:space="preserve"> που αναγράφεται στον παρονομαστή στον πα-ραπάνω τύπο, είναι εύκολο να υπολογιστεί, αρκεί να σκεφτούμε ότι το </t>
    </r>
    <r>
      <rPr>
        <b/>
        <sz val="11"/>
        <color indexed="52"/>
        <rFont val="Arial"/>
        <family val="2"/>
        <charset val="161"/>
      </rPr>
      <t>"1L"</t>
    </r>
    <r>
      <rPr>
        <sz val="11"/>
        <color indexed="43"/>
        <rFont val="Arial"/>
        <family val="2"/>
        <charset val="161"/>
      </rPr>
      <t xml:space="preserve"> ορί-ζεται ως ο όγκος που καταλαμβάνει </t>
    </r>
    <r>
      <rPr>
        <b/>
        <sz val="11"/>
        <color indexed="52"/>
        <rFont val="Arial"/>
        <family val="2"/>
        <charset val="161"/>
      </rPr>
      <t>1kg</t>
    </r>
    <r>
      <rPr>
        <sz val="11"/>
        <color indexed="43"/>
        <rFont val="Arial"/>
        <family val="2"/>
        <charset val="161"/>
      </rPr>
      <t xml:space="preserve"> </t>
    </r>
    <r>
      <rPr>
        <b/>
        <sz val="11"/>
        <color indexed="52"/>
        <rFont val="Arial"/>
        <family val="2"/>
        <charset val="161"/>
      </rPr>
      <t>νερού,</t>
    </r>
    <r>
      <rPr>
        <sz val="11"/>
        <color indexed="43"/>
        <rFont val="Arial"/>
        <family val="2"/>
        <charset val="161"/>
      </rPr>
      <t xml:space="preserve"> (στους 4°C). Αυτή η ποσότητα νερού, εκφρασμένη σε mol θα είναι…</t>
    </r>
  </si>
  <si>
    <t>Άρα η συγκέντρωση του νερού μέσα σε μια ποσότητα καθαρού νερού, θα είναι ίση με…</t>
  </si>
  <si>
    <t>Την ίδια τιμή για τη συγκέντρωση του νερού υπολογίζουμε και στην περίπτωση οποιουδήποτε αραιού υδατικού διαλύματος, ακολουθώντας τους εξής συλλογι-σμούς…</t>
  </si>
  <si>
    <r>
      <t xml:space="preserve">Ας θεωρήσουμε ότι σχηματίζουμε ένα </t>
    </r>
    <r>
      <rPr>
        <b/>
        <sz val="11"/>
        <color indexed="52"/>
        <rFont val="Arial"/>
        <family val="2"/>
        <charset val="161"/>
      </rPr>
      <t>αραιό</t>
    </r>
    <r>
      <rPr>
        <sz val="11"/>
        <color indexed="43"/>
        <rFont val="Arial"/>
        <family val="2"/>
        <charset val="161"/>
      </rPr>
      <t xml:space="preserve"> διάλυμα, διαλύοντας ορισμένη πο-σότητα από τη διαλυμένη ουσία σε </t>
    </r>
    <r>
      <rPr>
        <b/>
        <sz val="11"/>
        <color indexed="52"/>
        <rFont val="Arial"/>
        <family val="2"/>
        <charset val="161"/>
      </rPr>
      <t>1L</t>
    </r>
    <r>
      <rPr>
        <sz val="11"/>
        <color indexed="43"/>
        <rFont val="Arial"/>
        <family val="2"/>
        <charset val="161"/>
      </rPr>
      <t xml:space="preserve"> νερού. Εφόσον το σχηματιζόμενο διάλυμα είναι αραιό, μπορούμε να δεχτούμε ότι ο όγκος του διαλύματος που σχηματίζεται δε διαφέρει σημαντικά από τον όγκο του διαλύτη που χρησιμοποιήθηκε αρχικά. Μπορούμε δηλαδή να θεωρήσουμε, χωρίς ουσιαστικό λάθος, ότι το διάλυμα που σχηματίσαμε έχει και αυτό όγκο </t>
    </r>
    <r>
      <rPr>
        <b/>
        <sz val="11"/>
        <color indexed="52"/>
        <rFont val="Arial"/>
        <family val="2"/>
        <charset val="161"/>
      </rPr>
      <t>1L.</t>
    </r>
    <r>
      <rPr>
        <sz val="11"/>
        <color indexed="43"/>
        <rFont val="Arial"/>
        <family val="2"/>
        <charset val="161"/>
      </rPr>
      <t xml:space="preserve"> Προφανώς η συγκέντρωση του νερού </t>
    </r>
    <r>
      <rPr>
        <b/>
        <sz val="11"/>
        <color indexed="52"/>
        <rFont val="Arial"/>
        <family val="2"/>
        <charset val="161"/>
      </rPr>
      <t>[H</t>
    </r>
    <r>
      <rPr>
        <b/>
        <vertAlign val="subscript"/>
        <sz val="11"/>
        <color indexed="52"/>
        <rFont val="Arial"/>
        <family val="2"/>
        <charset val="161"/>
      </rPr>
      <t>2</t>
    </r>
    <r>
      <rPr>
        <b/>
        <sz val="11"/>
        <color indexed="52"/>
        <rFont val="Arial"/>
        <family val="2"/>
        <charset val="161"/>
      </rPr>
      <t>O]</t>
    </r>
    <r>
      <rPr>
        <sz val="11"/>
        <color indexed="43"/>
        <rFont val="Arial"/>
        <family val="2"/>
        <charset val="161"/>
      </rPr>
      <t xml:space="preserve"> θα βρεθεί για το αραιό αυτό διάλυμα ίση πάλι με </t>
    </r>
    <r>
      <rPr>
        <b/>
        <sz val="11"/>
        <color indexed="52"/>
        <rFont val="Arial"/>
        <family val="2"/>
        <charset val="161"/>
      </rPr>
      <t xml:space="preserve">55,55Μ.
</t>
    </r>
    <r>
      <rPr>
        <sz val="11"/>
        <color indexed="43"/>
        <rFont val="Arial"/>
        <family val="2"/>
        <charset val="161"/>
      </rPr>
      <t xml:space="preserve">Έχοντας λοιπόν δεδομένη λοιπόν τη </t>
    </r>
    <r>
      <rPr>
        <b/>
        <sz val="11"/>
        <color indexed="52"/>
        <rFont val="Arial"/>
        <family val="2"/>
        <charset val="161"/>
      </rPr>
      <t>[H</t>
    </r>
    <r>
      <rPr>
        <b/>
        <vertAlign val="subscript"/>
        <sz val="11"/>
        <color indexed="52"/>
        <rFont val="Arial"/>
        <family val="2"/>
        <charset val="161"/>
      </rPr>
      <t>2</t>
    </r>
    <r>
      <rPr>
        <b/>
        <sz val="11"/>
        <color indexed="52"/>
        <rFont val="Arial"/>
        <family val="2"/>
        <charset val="161"/>
      </rPr>
      <t xml:space="preserve">O], </t>
    </r>
    <r>
      <rPr>
        <sz val="11"/>
        <color indexed="43"/>
        <rFont val="Arial"/>
        <family val="2"/>
        <charset val="161"/>
      </rPr>
      <t xml:space="preserve">η σχέση της </t>
    </r>
    <r>
      <rPr>
        <b/>
        <sz val="11"/>
        <color indexed="52"/>
        <rFont val="Arial"/>
        <family val="2"/>
        <charset val="161"/>
      </rPr>
      <t>K</t>
    </r>
    <r>
      <rPr>
        <b/>
        <vertAlign val="subscript"/>
        <sz val="11"/>
        <color indexed="52"/>
        <rFont val="Arial"/>
        <family val="2"/>
        <charset val="161"/>
      </rPr>
      <t>C</t>
    </r>
    <r>
      <rPr>
        <sz val="11"/>
        <color indexed="43"/>
        <rFont val="Arial"/>
        <family val="2"/>
        <charset val="161"/>
      </rPr>
      <t xml:space="preserve"> που γράφτηκε παρα-πάνω, θα γίνει…</t>
    </r>
  </si>
  <si>
    <r>
      <t xml:space="preserve">Το α΄ μέλος της τελευταίας σχέσης είναι γινόμενο σταθερών ποσοτήτων, άρα σταθερό. Το συμβολίζουμε με </t>
    </r>
    <r>
      <rPr>
        <b/>
        <sz val="11"/>
        <color indexed="52"/>
        <rFont val="Arial"/>
        <family val="2"/>
        <charset val="161"/>
      </rPr>
      <t>“K</t>
    </r>
    <r>
      <rPr>
        <b/>
        <vertAlign val="subscript"/>
        <sz val="11"/>
        <color indexed="52"/>
        <rFont val="Arial"/>
        <family val="2"/>
        <charset val="161"/>
      </rPr>
      <t>w</t>
    </r>
    <r>
      <rPr>
        <b/>
        <sz val="11"/>
        <color indexed="52"/>
        <rFont val="Arial"/>
        <family val="2"/>
        <charset val="161"/>
      </rPr>
      <t>”</t>
    </r>
    <r>
      <rPr>
        <sz val="11"/>
        <color indexed="43"/>
        <rFont val="Arial"/>
        <family val="2"/>
        <charset val="161"/>
      </rPr>
      <t xml:space="preserve"> και το ονομάζουμε </t>
    </r>
    <r>
      <rPr>
        <b/>
        <sz val="11"/>
        <color indexed="52"/>
        <rFont val="Arial"/>
        <family val="2"/>
        <charset val="161"/>
      </rPr>
      <t>“σταθερά ιοντισμού”</t>
    </r>
    <r>
      <rPr>
        <b/>
        <sz val="11"/>
        <color indexed="43"/>
        <rFont val="Arial"/>
        <family val="2"/>
        <charset val="161"/>
      </rPr>
      <t xml:space="preserve"> </t>
    </r>
    <r>
      <rPr>
        <sz val="11"/>
        <color indexed="43"/>
        <rFont val="Arial"/>
        <family val="2"/>
        <charset val="161"/>
      </rPr>
      <t xml:space="preserve">ή </t>
    </r>
    <r>
      <rPr>
        <b/>
        <sz val="11"/>
        <color indexed="52"/>
        <rFont val="Arial"/>
        <family val="2"/>
        <charset val="161"/>
      </rPr>
      <t>“γινόμενο ιόντων”</t>
    </r>
    <r>
      <rPr>
        <sz val="11"/>
        <color indexed="43"/>
        <rFont val="Arial"/>
        <family val="2"/>
        <charset val="161"/>
      </rPr>
      <t xml:space="preserve"> του νερού. Σύμφωνα με τα παραπάνω λοιπόν μπορούμε να γράψουμε…</t>
    </r>
  </si>
  <si>
    <r>
      <t xml:space="preserve">Η σταθερά </t>
    </r>
    <r>
      <rPr>
        <b/>
        <sz val="11"/>
        <color indexed="52"/>
        <rFont val="Arial"/>
        <family val="2"/>
        <charset val="161"/>
      </rPr>
      <t>K</t>
    </r>
    <r>
      <rPr>
        <b/>
        <vertAlign val="subscript"/>
        <sz val="11"/>
        <color indexed="52"/>
        <rFont val="Arial"/>
        <family val="2"/>
        <charset val="161"/>
      </rPr>
      <t>w</t>
    </r>
    <r>
      <rPr>
        <sz val="11"/>
        <color indexed="43"/>
        <rFont val="Arial"/>
        <family val="2"/>
        <charset val="161"/>
      </rPr>
      <t xml:space="preserve"> ως σταθερά ΧΙ που είναι, εξαρτάται μόνο από τη θερμοκρασία και μάλιστα </t>
    </r>
    <r>
      <rPr>
        <b/>
        <sz val="11"/>
        <color indexed="52"/>
        <rFont val="Arial"/>
        <family val="2"/>
        <charset val="161"/>
      </rPr>
      <t xml:space="preserve">αυξάνεται όταν αυξάνεται η θερμοκρασία, επειδή ο αυτοϊοντισμός του νερού είναι διαδικασία ενδόθερμη.
</t>
    </r>
    <r>
      <rPr>
        <sz val="11"/>
        <color indexed="43"/>
        <rFont val="Arial"/>
        <family val="2"/>
        <charset val="161"/>
      </rPr>
      <t xml:space="preserve">Η τιμή της σταθεράς </t>
    </r>
    <r>
      <rPr>
        <b/>
        <sz val="11"/>
        <color indexed="52"/>
        <rFont val="Arial"/>
        <family val="2"/>
        <charset val="161"/>
      </rPr>
      <t>K</t>
    </r>
    <r>
      <rPr>
        <b/>
        <vertAlign val="subscript"/>
        <sz val="11"/>
        <color indexed="52"/>
        <rFont val="Arial"/>
        <family val="2"/>
        <charset val="161"/>
      </rPr>
      <t>w</t>
    </r>
    <r>
      <rPr>
        <sz val="11"/>
        <color indexed="43"/>
        <rFont val="Arial"/>
        <family val="2"/>
        <charset val="161"/>
      </rPr>
      <t xml:space="preserve"> στους </t>
    </r>
    <r>
      <rPr>
        <b/>
        <sz val="11"/>
        <color indexed="52"/>
        <rFont val="Arial"/>
        <family val="2"/>
        <charset val="161"/>
      </rPr>
      <t>25°C</t>
    </r>
    <r>
      <rPr>
        <sz val="11"/>
        <color indexed="43"/>
        <rFont val="Arial"/>
        <family val="2"/>
        <charset val="161"/>
      </rPr>
      <t xml:space="preserve"> είναι ίση με </t>
    </r>
    <r>
      <rPr>
        <b/>
        <sz val="11"/>
        <color indexed="52"/>
        <rFont val="Arial"/>
        <family val="2"/>
        <charset val="161"/>
      </rPr>
      <t>10</t>
    </r>
    <r>
      <rPr>
        <b/>
        <vertAlign val="superscript"/>
        <sz val="11"/>
        <color indexed="52"/>
        <rFont val="Arial"/>
        <family val="2"/>
        <charset val="161"/>
      </rPr>
      <t>–14</t>
    </r>
    <r>
      <rPr>
        <b/>
        <sz val="11"/>
        <color indexed="52"/>
        <rFont val="Arial"/>
        <family val="2"/>
        <charset val="161"/>
      </rPr>
      <t>.</t>
    </r>
    <r>
      <rPr>
        <sz val="11"/>
        <color indexed="43"/>
        <rFont val="Arial"/>
        <family val="2"/>
        <charset val="161"/>
      </rPr>
      <t xml:space="preserve"> Το γεγονός ότι η τιμή αυτής της σταθεράς είναι τόσο μικρή, δείχνει πόσο πολύ περιορισμένος είναι ο αυτοϊο-ντισμός του νερού, στη θερμοκρασία αυτή.</t>
    </r>
  </si>
  <si>
    <r>
      <t xml:space="preserve">Παρατηρούμε ακόμη, εξετάζοντας τη στοιχειομετρία στον αυτοϊοντισμό του νερού, που όπως είναι γνωστό, παριστάνεται με τη χημική εξίσωση...
                                       </t>
    </r>
    <r>
      <rPr>
        <b/>
        <sz val="11"/>
        <color indexed="52"/>
        <rFont val="Arial"/>
        <family val="2"/>
        <charset val="161"/>
      </rPr>
      <t>H</t>
    </r>
    <r>
      <rPr>
        <b/>
        <vertAlign val="subscript"/>
        <sz val="11"/>
        <color indexed="52"/>
        <rFont val="Arial"/>
        <family val="2"/>
        <charset val="161"/>
      </rPr>
      <t>2</t>
    </r>
    <r>
      <rPr>
        <b/>
        <sz val="11"/>
        <color indexed="52"/>
        <rFont val="Arial"/>
        <family val="2"/>
        <charset val="161"/>
      </rPr>
      <t xml:space="preserve">O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 xml:space="preserve">O  </t>
    </r>
    <r>
      <rPr>
        <b/>
        <sz val="11"/>
        <color indexed="10"/>
        <rFont val="Wingdings 3"/>
        <family val="1"/>
        <charset val="2"/>
      </rPr>
      <t>D</t>
    </r>
    <r>
      <rPr>
        <b/>
        <sz val="11"/>
        <color indexed="52"/>
        <rFont val="Arial"/>
        <family val="2"/>
        <charset val="161"/>
      </rPr>
      <t xml:space="preserve">  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OH</t>
    </r>
    <r>
      <rPr>
        <b/>
        <vertAlign val="superscript"/>
        <sz val="11"/>
        <color indexed="52"/>
        <rFont val="Arial"/>
        <family val="2"/>
        <charset val="161"/>
      </rPr>
      <t>–</t>
    </r>
    <r>
      <rPr>
        <sz val="11"/>
        <color indexed="43"/>
        <rFont val="Arial"/>
        <family val="2"/>
        <charset val="161"/>
      </rPr>
      <t xml:space="preserve">
...ότι </t>
    </r>
    <r>
      <rPr>
        <b/>
        <sz val="11"/>
        <color indexed="52"/>
        <rFont val="Arial"/>
        <family val="2"/>
        <charset val="161"/>
      </rPr>
      <t>για κάθε οξώνιο (H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 που παράγεται, εμφανίζεται ταυτόχρονα και ένα υδροξείδιο (OH</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Επομένως </t>
    </r>
    <r>
      <rPr>
        <b/>
        <sz val="11"/>
        <color indexed="52"/>
        <rFont val="Arial"/>
        <family val="2"/>
        <charset val="161"/>
      </rPr>
      <t>στο καθαρό νερό ο αριθμός οξωνίων είναι ίσος με τον αριθμό των υδροξειδίων και άρα και οι συγκεντρώσεις αυτών των ιό-ντων θα είναι ίσες,</t>
    </r>
    <r>
      <rPr>
        <sz val="11"/>
        <color indexed="43"/>
        <rFont val="Arial"/>
        <family val="2"/>
        <charset val="161"/>
      </rPr>
      <t xml:space="preserve"> δηλαδή στο καθαρό νερό ισχύει…</t>
    </r>
  </si>
  <si>
    <r>
      <t xml:space="preserve">Ειδικά στην περίπτωση που η θερμοκρασία ενός </t>
    </r>
    <r>
      <rPr>
        <b/>
        <sz val="11"/>
        <color indexed="52"/>
        <rFont val="Arial"/>
        <family val="2"/>
        <charset val="161"/>
      </rPr>
      <t>ουδέτερου</t>
    </r>
    <r>
      <rPr>
        <sz val="11"/>
        <color indexed="43"/>
        <rFont val="Arial"/>
        <family val="2"/>
        <charset val="161"/>
      </rPr>
      <t xml:space="preserve"> υδατικού διαλύμα-τος είναι </t>
    </r>
    <r>
      <rPr>
        <b/>
        <sz val="11"/>
        <color indexed="52"/>
        <rFont val="Arial"/>
        <family val="2"/>
        <charset val="161"/>
      </rPr>
      <t>25°C,</t>
    </r>
    <r>
      <rPr>
        <sz val="11"/>
        <color indexed="43"/>
        <rFont val="Arial"/>
        <family val="2"/>
        <charset val="161"/>
      </rPr>
      <t xml:space="preserve"> θα έχουμε…</t>
    </r>
  </si>
  <si>
    <r>
      <t xml:space="preserve">Σε πολλές εφαρμογές, οι οποίες σχετίζονται με υδατικά διαλύματα, είναι απαραί-τητο να γνωρίζουμε πόσο όξινο είναι το διάλυμα </t>
    </r>
    <r>
      <rPr>
        <b/>
        <sz val="11"/>
        <color indexed="52"/>
        <rFont val="Arial"/>
        <family val="2"/>
        <charset val="161"/>
      </rPr>
      <t>(οξύτητα του διαλύματος),</t>
    </r>
    <r>
      <rPr>
        <sz val="11"/>
        <color indexed="43"/>
        <rFont val="Arial"/>
        <family val="2"/>
        <charset val="161"/>
      </rPr>
      <t xml:space="preserve"> δηλα-δή πόσο μεγάλη είναι σ’ αυτό η </t>
    </r>
    <r>
      <rPr>
        <b/>
        <sz val="11"/>
        <color indexed="52"/>
        <rFont val="Arial"/>
        <family val="2"/>
        <charset val="161"/>
      </rP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Συνήθως, όπως φάνηκε και  παραπάνω, η συγκέντρωση των οξωνίων ενός υδατικού διαλύματος, αποδίδεται με κάποια αρ-νητική δύναμη του 10 και αυτό είναι κάτι όχι και τόσο πρακτικό. </t>
    </r>
  </si>
  <si>
    <r>
      <t xml:space="preserve">Για να αποφεύγεται η χρήση αρνητικών εκθετικών εκφράσεων, όταν κάποιος προσπαθεί να εκφράσει την οξύτητα ενός υδατικού διαλύματος, ο </t>
    </r>
    <r>
      <rPr>
        <b/>
        <sz val="11"/>
        <color indexed="53"/>
        <rFont val="Arial"/>
        <family val="2"/>
        <charset val="161"/>
      </rPr>
      <t>S. P. L. Sören-sen</t>
    </r>
    <r>
      <rPr>
        <sz val="11"/>
        <color indexed="43"/>
        <rFont val="Arial"/>
        <family val="2"/>
        <charset val="161"/>
      </rPr>
      <t xml:space="preserve"> πρότεινε για τον ίδιο λόγο να χρησιμοποιείται ο </t>
    </r>
    <r>
      <rPr>
        <b/>
        <sz val="11"/>
        <color indexed="52"/>
        <rFont val="Arial"/>
        <family val="2"/>
        <charset val="161"/>
      </rPr>
      <t>αρνητικός δεκαδικός λογά-ριθμος της συγκέντρωσης των οξωνίων,</t>
    </r>
    <r>
      <rPr>
        <sz val="11"/>
        <color indexed="43"/>
        <rFont val="Arial"/>
        <family val="2"/>
        <charset val="161"/>
      </rPr>
      <t xml:space="preserve"> αντί της ίδιας της συγκέντρωσης αυ-τών, και ονόμασε αυτό το λογάριθμο </t>
    </r>
    <r>
      <rPr>
        <b/>
        <sz val="11"/>
        <color indexed="52"/>
        <rFont val="Arial"/>
        <family val="2"/>
        <charset val="161"/>
      </rPr>
      <t>“pH”.</t>
    </r>
    <r>
      <rPr>
        <sz val="11"/>
        <color indexed="43"/>
        <rFont val="Arial"/>
        <family val="2"/>
        <charset val="161"/>
      </rPr>
      <t xml:space="preserve"> Είναι δηλαδή…
                                                    </t>
    </r>
    <r>
      <rPr>
        <b/>
        <sz val="11"/>
        <color indexed="53"/>
        <rFont val="Arial"/>
        <family val="2"/>
        <charset val="161"/>
      </rPr>
      <t>pH=–log[H</t>
    </r>
    <r>
      <rPr>
        <b/>
        <vertAlign val="subscript"/>
        <sz val="11"/>
        <color indexed="53"/>
        <rFont val="Arial"/>
        <family val="2"/>
        <charset val="161"/>
      </rPr>
      <t>3</t>
    </r>
    <r>
      <rPr>
        <b/>
        <sz val="11"/>
        <color indexed="53"/>
        <rFont val="Arial"/>
        <family val="2"/>
        <charset val="161"/>
      </rPr>
      <t>O</t>
    </r>
    <r>
      <rPr>
        <b/>
        <vertAlign val="superscript"/>
        <sz val="11"/>
        <color indexed="53"/>
        <rFont val="Arial"/>
        <family val="2"/>
        <charset val="161"/>
      </rPr>
      <t>+</t>
    </r>
    <r>
      <rPr>
        <b/>
        <sz val="11"/>
        <color indexed="53"/>
        <rFont val="Arial"/>
        <family val="2"/>
        <charset val="161"/>
      </rPr>
      <t>]</t>
    </r>
  </si>
  <si>
    <r>
      <t xml:space="preserve">Εφαρμόζοντας τον τύπο του </t>
    </r>
    <r>
      <rPr>
        <b/>
        <sz val="11"/>
        <color indexed="52"/>
        <rFont val="Arial"/>
        <family val="2"/>
        <charset val="161"/>
      </rPr>
      <t>pH</t>
    </r>
    <r>
      <rPr>
        <sz val="11"/>
        <color indexed="43"/>
        <rFont val="Arial"/>
        <family val="2"/>
        <charset val="161"/>
      </rPr>
      <t xml:space="preserve"> στη </t>
    </r>
    <r>
      <rPr>
        <sz val="11"/>
        <color indexed="13"/>
        <rFont val="Arial"/>
        <family val="2"/>
        <charset val="161"/>
      </rPr>
      <t>σχέση 1,</t>
    </r>
    <r>
      <rPr>
        <sz val="11"/>
        <color indexed="43"/>
        <rFont val="Arial"/>
        <family val="2"/>
        <charset val="161"/>
      </rPr>
      <t xml:space="preserve"> βρίσκουμε ότι ένα </t>
    </r>
    <r>
      <rPr>
        <b/>
        <sz val="11"/>
        <color indexed="52"/>
        <rFont val="Arial"/>
        <family val="2"/>
        <charset val="161"/>
      </rPr>
      <t>ουδέτερο</t>
    </r>
    <r>
      <rPr>
        <sz val="11"/>
        <color indexed="43"/>
        <rFont val="Arial"/>
        <family val="2"/>
        <charset val="161"/>
      </rPr>
      <t xml:space="preserve"> υδατι-κό διάλυμα, στους </t>
    </r>
    <r>
      <rPr>
        <b/>
        <sz val="11"/>
        <color indexed="52"/>
        <rFont val="Arial"/>
        <family val="2"/>
        <charset val="161"/>
      </rPr>
      <t>25°C</t>
    </r>
    <r>
      <rPr>
        <sz val="11"/>
        <color indexed="43"/>
        <rFont val="Arial"/>
        <family val="2"/>
        <charset val="161"/>
      </rPr>
      <t xml:space="preserve"> ,έχει </t>
    </r>
    <r>
      <rPr>
        <b/>
        <sz val="11"/>
        <color indexed="52"/>
        <rFont val="Arial"/>
        <family val="2"/>
        <charset val="161"/>
      </rPr>
      <t>pH=–log10</t>
    </r>
    <r>
      <rPr>
        <b/>
        <vertAlign val="superscript"/>
        <sz val="11"/>
        <color indexed="52"/>
        <rFont val="Arial"/>
        <family val="2"/>
        <charset val="161"/>
      </rPr>
      <t>–7</t>
    </r>
    <r>
      <rPr>
        <b/>
        <sz val="11"/>
        <color indexed="52"/>
        <rFont val="Arial"/>
        <family val="2"/>
        <charset val="161"/>
      </rPr>
      <t>=7.</t>
    </r>
  </si>
  <si>
    <t>Αν τέλος, λογαριθμήσουμε τα δύο μέλη της σχέσης του γινομένου ιόντων του νε-ρού, θα πάρουμε…</t>
  </si>
  <si>
    <r>
      <t xml:space="preserve">Βλέπουμε λοιπόν, ότι σε κάθε υδατικό διάλυμα, το άθροισμα των τιμών </t>
    </r>
    <r>
      <rPr>
        <b/>
        <sz val="11"/>
        <color indexed="52"/>
        <rFont val="Arial"/>
        <family val="2"/>
        <charset val="161"/>
      </rPr>
      <t>pH</t>
    </r>
    <r>
      <rPr>
        <sz val="11"/>
        <color indexed="43"/>
        <rFont val="Arial"/>
        <family val="2"/>
        <charset val="161"/>
      </rPr>
      <t xml:space="preserve"> και </t>
    </r>
    <r>
      <rPr>
        <b/>
        <sz val="11"/>
        <color indexed="52"/>
        <rFont val="Arial"/>
        <family val="2"/>
        <charset val="161"/>
      </rPr>
      <t>pOH</t>
    </r>
    <r>
      <rPr>
        <sz val="11"/>
        <color indexed="43"/>
        <rFont val="Arial"/>
        <family val="2"/>
        <charset val="161"/>
      </rPr>
      <t xml:space="preserve"> ισούται με τον αρνητικό δεκαδικό λογάριθμο της σταθεράς ιοντισμού του νερού, δηλαδή με το </t>
    </r>
    <r>
      <rPr>
        <b/>
        <sz val="11"/>
        <color indexed="52"/>
        <rFont val="Arial"/>
        <family val="2"/>
        <charset val="161"/>
      </rPr>
      <t>pK</t>
    </r>
    <r>
      <rPr>
        <b/>
        <vertAlign val="subscript"/>
        <sz val="11"/>
        <color indexed="52"/>
        <rFont val="Arial"/>
        <family val="2"/>
        <charset val="161"/>
      </rPr>
      <t>w</t>
    </r>
    <r>
      <rPr>
        <b/>
        <sz val="11"/>
        <color indexed="52"/>
        <rFont val="Arial"/>
        <family val="2"/>
        <charset val="161"/>
      </rPr>
      <t>.</t>
    </r>
    <r>
      <rPr>
        <sz val="11"/>
        <color indexed="43"/>
        <rFont val="Arial"/>
        <family val="2"/>
        <charset val="161"/>
      </rPr>
      <t xml:space="preserve"> Αν το διάλυμα βρίσκεται στους </t>
    </r>
    <r>
      <rPr>
        <b/>
        <sz val="11"/>
        <color indexed="52"/>
        <rFont val="Arial"/>
        <family val="2"/>
        <charset val="161"/>
      </rPr>
      <t>25°C,</t>
    </r>
    <r>
      <rPr>
        <sz val="11"/>
        <color indexed="43"/>
        <rFont val="Arial"/>
        <family val="2"/>
        <charset val="161"/>
      </rPr>
      <t xml:space="preserve"> τότε επειδή στη θερμοκρασία αυτή είναι </t>
    </r>
    <r>
      <rPr>
        <b/>
        <sz val="11"/>
        <color indexed="52"/>
        <rFont val="Arial"/>
        <family val="2"/>
        <charset val="161"/>
      </rPr>
      <t>K</t>
    </r>
    <r>
      <rPr>
        <b/>
        <vertAlign val="subscript"/>
        <sz val="11"/>
        <color indexed="52"/>
        <rFont val="Arial"/>
        <family val="2"/>
        <charset val="161"/>
      </rPr>
      <t>W</t>
    </r>
    <r>
      <rPr>
        <b/>
        <sz val="11"/>
        <color indexed="52"/>
        <rFont val="Arial"/>
        <family val="2"/>
        <charset val="161"/>
      </rPr>
      <t>=10</t>
    </r>
    <r>
      <rPr>
        <b/>
        <vertAlign val="superscript"/>
        <sz val="11"/>
        <color indexed="52"/>
        <rFont val="Arial"/>
        <family val="2"/>
        <charset val="161"/>
      </rPr>
      <t>–14</t>
    </r>
    <r>
      <rPr>
        <b/>
        <sz val="11"/>
        <color indexed="52"/>
        <rFont val="Arial"/>
        <family val="2"/>
        <charset val="161"/>
      </rPr>
      <t>,</t>
    </r>
    <r>
      <rPr>
        <sz val="11"/>
        <color indexed="43"/>
        <rFont val="Arial"/>
        <family val="2"/>
        <charset val="161"/>
      </rPr>
      <t xml:space="preserve"> θα είναι...</t>
    </r>
  </si>
  <si>
    <r>
      <t>Λογάριθμος</t>
    </r>
    <r>
      <rPr>
        <sz val="10"/>
        <color indexed="43"/>
        <rFont val="Arial"/>
        <family val="2"/>
        <charset val="161"/>
      </rPr>
      <t xml:space="preserve"> ενός </t>
    </r>
    <r>
      <rPr>
        <b/>
        <sz val="10"/>
        <color indexed="52"/>
        <rFont val="Arial"/>
        <family val="2"/>
        <charset val="161"/>
      </rPr>
      <t>θετικού αριθμού y,</t>
    </r>
    <r>
      <rPr>
        <sz val="10"/>
        <color indexed="43"/>
        <rFont val="Arial"/>
        <family val="2"/>
        <charset val="161"/>
      </rPr>
      <t xml:space="preserve"> με βάση το </t>
    </r>
    <r>
      <rPr>
        <b/>
        <sz val="10"/>
        <color indexed="52"/>
        <rFont val="Arial"/>
        <family val="2"/>
        <charset val="161"/>
      </rPr>
      <t xml:space="preserve">θετικό αριθμό a </t>
    </r>
    <r>
      <rPr>
        <sz val="10"/>
        <color indexed="43"/>
        <rFont val="Arial"/>
        <family val="2"/>
        <charset val="161"/>
      </rPr>
      <t xml:space="preserve">(συμβολίζεται </t>
    </r>
    <r>
      <rPr>
        <b/>
        <sz val="10"/>
        <color indexed="52"/>
        <rFont val="Arial"/>
        <family val="2"/>
        <charset val="161"/>
      </rPr>
      <t>"log</t>
    </r>
    <r>
      <rPr>
        <b/>
        <vertAlign val="subscript"/>
        <sz val="10"/>
        <color indexed="52"/>
        <rFont val="Arial"/>
        <family val="2"/>
        <charset val="161"/>
      </rPr>
      <t>a</t>
    </r>
    <r>
      <rPr>
        <b/>
        <sz val="10"/>
        <color indexed="52"/>
        <rFont val="Arial"/>
        <family val="2"/>
        <charset val="161"/>
      </rPr>
      <t>y"</t>
    </r>
    <r>
      <rPr>
        <sz val="10"/>
        <color indexed="43"/>
        <rFont val="Arial"/>
        <family val="2"/>
        <charset val="161"/>
      </rPr>
      <t>),</t>
    </r>
    <r>
      <rPr>
        <sz val="10"/>
        <color indexed="52"/>
        <rFont val="Arial"/>
        <family val="2"/>
        <charset val="161"/>
      </rPr>
      <t xml:space="preserve"> </t>
    </r>
    <r>
      <rPr>
        <sz val="10"/>
        <color indexed="43"/>
        <rFont val="Arial"/>
        <family val="2"/>
        <charset val="161"/>
      </rPr>
      <t xml:space="preserve">είναι εκείνος ο αριθμός </t>
    </r>
    <r>
      <rPr>
        <b/>
        <sz val="10"/>
        <color indexed="52"/>
        <rFont val="Arial"/>
        <family val="2"/>
        <charset val="161"/>
      </rPr>
      <t>x,</t>
    </r>
    <r>
      <rPr>
        <sz val="10"/>
        <color indexed="43"/>
        <rFont val="Arial"/>
        <family val="2"/>
        <charset val="161"/>
      </rPr>
      <t xml:space="preserve"> στον οποίο πρέπει να υψωθεί η βάση του λογάριθμου </t>
    </r>
    <r>
      <rPr>
        <b/>
        <sz val="10"/>
        <color indexed="52"/>
        <rFont val="Arial"/>
        <family val="2"/>
        <charset val="161"/>
      </rPr>
      <t>a,</t>
    </r>
    <r>
      <rPr>
        <sz val="10"/>
        <color indexed="43"/>
        <rFont val="Arial"/>
        <family val="2"/>
        <charset val="161"/>
      </rPr>
      <t xml:space="preserve"> ώστε να προκύψει ο αριθμός </t>
    </r>
    <r>
      <rPr>
        <b/>
        <sz val="10"/>
        <color indexed="52"/>
        <rFont val="Arial"/>
        <family val="2"/>
        <charset val="161"/>
      </rPr>
      <t>y.</t>
    </r>
    <r>
      <rPr>
        <sz val="10"/>
        <color indexed="43"/>
        <rFont val="Arial"/>
        <family val="2"/>
        <charset val="161"/>
      </rPr>
      <t xml:space="preserve"> Ισχύει δηλαδή η ακόλουθη ισοδυναμία…</t>
    </r>
  </si>
  <si>
    <r>
      <t xml:space="preserve">Όταν είναι </t>
    </r>
    <r>
      <rPr>
        <b/>
        <sz val="10"/>
        <color indexed="52"/>
        <rFont val="Arial"/>
        <family val="2"/>
        <charset val="161"/>
      </rPr>
      <t>a=10,</t>
    </r>
    <r>
      <rPr>
        <sz val="10"/>
        <color indexed="43"/>
        <rFont val="Arial"/>
        <family val="2"/>
        <charset val="161"/>
      </rPr>
      <t xml:space="preserve"> τότε ο λογάριθμος ονομάζεται </t>
    </r>
    <r>
      <rPr>
        <b/>
        <sz val="10"/>
        <color indexed="52"/>
        <rFont val="Arial"/>
        <family val="2"/>
        <charset val="161"/>
      </rPr>
      <t>δεκαδικός</t>
    </r>
    <r>
      <rPr>
        <sz val="10"/>
        <color indexed="43"/>
        <rFont val="Arial"/>
        <family val="2"/>
        <charset val="161"/>
      </rPr>
      <t xml:space="preserve"> και συμβολίζεται απλά με το </t>
    </r>
    <r>
      <rPr>
        <b/>
        <sz val="10"/>
        <color indexed="52"/>
        <rFont val="Arial"/>
        <family val="2"/>
        <charset val="161"/>
      </rPr>
      <t>"log",</t>
    </r>
    <r>
      <rPr>
        <sz val="10"/>
        <color indexed="43"/>
        <rFont val="Arial"/>
        <family val="2"/>
        <charset val="161"/>
      </rPr>
      <t xml:space="preserve"> χωρίς να αναγράφεται στη θέση της βάσης του λογάριθμου ο αριθμός </t>
    </r>
    <r>
      <rPr>
        <b/>
        <sz val="10"/>
        <color indexed="52"/>
        <rFont val="Arial"/>
        <family val="2"/>
        <charset val="161"/>
      </rPr>
      <t>"10".</t>
    </r>
    <r>
      <rPr>
        <sz val="10"/>
        <color indexed="43"/>
        <rFont val="Arial"/>
        <family val="2"/>
        <charset val="161"/>
      </rPr>
      <t xml:space="preserve"> Είναι δηλαδή…</t>
    </r>
  </si>
  <si>
    <r>
      <t xml:space="preserve">Ακόμη, όταν βάση του λογάριθμου είναι ο αριθμός </t>
    </r>
    <r>
      <rPr>
        <b/>
        <sz val="10"/>
        <color indexed="52"/>
        <rFont val="Arial"/>
        <family val="2"/>
        <charset val="161"/>
      </rPr>
      <t>"e",</t>
    </r>
    <r>
      <rPr>
        <sz val="10"/>
        <color indexed="43"/>
        <rFont val="Arial"/>
        <family val="2"/>
        <charset val="161"/>
      </rPr>
      <t xml:space="preserve"> τότε ο λογάριθμος ονομάζεται </t>
    </r>
    <r>
      <rPr>
        <b/>
        <sz val="10"/>
        <color indexed="52"/>
        <rFont val="Arial"/>
        <family val="2"/>
        <charset val="161"/>
      </rPr>
      <t>φυσικός</t>
    </r>
    <r>
      <rPr>
        <sz val="10"/>
        <color indexed="43"/>
        <rFont val="Arial"/>
        <family val="2"/>
        <charset val="161"/>
      </rPr>
      <t xml:space="preserve"> ή </t>
    </r>
    <r>
      <rPr>
        <b/>
        <sz val="10"/>
        <color indexed="52"/>
        <rFont val="Arial"/>
        <family val="2"/>
        <charset val="161"/>
      </rPr>
      <t>νεπέριος</t>
    </r>
    <r>
      <rPr>
        <sz val="10"/>
        <color indexed="43"/>
        <rFont val="Arial"/>
        <family val="2"/>
        <charset val="161"/>
      </rPr>
      <t xml:space="preserve"> και συμβολίζεται </t>
    </r>
    <r>
      <rPr>
        <b/>
        <sz val="10"/>
        <color indexed="52"/>
        <rFont val="Arial"/>
        <family val="2"/>
        <charset val="161"/>
      </rPr>
      <t>"ln".</t>
    </r>
    <r>
      <rPr>
        <sz val="10"/>
        <color indexed="43"/>
        <rFont val="Arial"/>
        <family val="2"/>
        <charset val="161"/>
      </rPr>
      <t xml:space="preserve"> Ισχύει λοιπόν η εξής ισοδυναμία…</t>
    </r>
  </si>
  <si>
    <r>
      <t xml:space="preserve">                NaOH</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52"/>
        <rFont val="Arial"/>
        <family val="2"/>
        <charset val="161"/>
      </rPr>
      <t>Na</t>
    </r>
    <r>
      <rPr>
        <b/>
        <vertAlign val="superscript"/>
        <sz val="11"/>
        <color indexed="52"/>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2"/>
        <rFont val="Arial"/>
        <family val="2"/>
        <charset val="161"/>
      </rPr>
      <t>OH</t>
    </r>
    <r>
      <rPr>
        <b/>
        <vertAlign val="superscript"/>
        <sz val="11"/>
        <color indexed="52"/>
        <rFont val="Arial"/>
        <family val="2"/>
        <charset val="161"/>
      </rPr>
      <t>–</t>
    </r>
  </si>
  <si>
    <r>
      <t xml:space="preserve">Αν το παραπάνω διάλυμα αραιωθεί σε δεκαπλάσιο τελικό όγκο, η συγκέντρωσή του θα υποδεκαπλασιαστεί, όπως προκύπτει και από τον τύπο της αραίωσης…
  </t>
    </r>
    <r>
      <rPr>
        <b/>
        <sz val="10"/>
        <color indexed="52"/>
        <rFont val="Arial"/>
        <family val="2"/>
        <charset val="161"/>
      </rPr>
      <t xml:space="preserve">Cαρχ·Vαρχ=Cτελ·Vτελ </t>
    </r>
    <r>
      <rPr>
        <b/>
        <sz val="10"/>
        <color indexed="52"/>
        <rFont val="Symbol"/>
        <family val="1"/>
        <charset val="2"/>
      </rPr>
      <t>Þ</t>
    </r>
    <r>
      <rPr>
        <b/>
        <sz val="10"/>
        <color indexed="52"/>
        <rFont val="Arial"/>
        <family val="2"/>
        <charset val="161"/>
      </rPr>
      <t xml:space="preserve">
   0,01·V</t>
    </r>
    <r>
      <rPr>
        <b/>
        <vertAlign val="subscript"/>
        <sz val="10"/>
        <color indexed="52"/>
        <rFont val="Arial"/>
        <family val="2"/>
        <charset val="161"/>
      </rPr>
      <t>αρχ</t>
    </r>
    <r>
      <rPr>
        <b/>
        <sz val="10"/>
        <color indexed="52"/>
        <rFont val="Arial"/>
        <family val="2"/>
        <charset val="161"/>
      </rPr>
      <t>=C</t>
    </r>
    <r>
      <rPr>
        <b/>
        <vertAlign val="subscript"/>
        <sz val="10"/>
        <color indexed="52"/>
        <rFont val="Arial"/>
        <family val="2"/>
        <charset val="161"/>
      </rPr>
      <t>τελ</t>
    </r>
    <r>
      <rPr>
        <b/>
        <sz val="10"/>
        <color indexed="52"/>
        <rFont val="Arial"/>
        <family val="2"/>
        <charset val="161"/>
      </rPr>
      <t>·10·V</t>
    </r>
    <r>
      <rPr>
        <b/>
        <vertAlign val="subscript"/>
        <sz val="10"/>
        <color indexed="52"/>
        <rFont val="Arial"/>
        <family val="2"/>
        <charset val="161"/>
      </rPr>
      <t>αρχ</t>
    </r>
    <r>
      <rPr>
        <b/>
        <sz val="10"/>
        <color indexed="52"/>
        <rFont val="Arial"/>
        <family val="2"/>
        <charset val="161"/>
      </rPr>
      <t xml:space="preserve">    </t>
    </r>
    <r>
      <rPr>
        <b/>
        <sz val="10"/>
        <color indexed="52"/>
        <rFont val="Symbol"/>
        <family val="1"/>
        <charset val="2"/>
      </rPr>
      <t xml:space="preserve">Þ
 </t>
    </r>
    <r>
      <rPr>
        <b/>
        <sz val="10"/>
        <color indexed="52"/>
        <rFont val="Arial"/>
        <family val="2"/>
        <charset val="161"/>
      </rPr>
      <t>C</t>
    </r>
    <r>
      <rPr>
        <b/>
        <vertAlign val="subscript"/>
        <sz val="10"/>
        <color indexed="52"/>
        <rFont val="Arial"/>
        <family val="2"/>
        <charset val="161"/>
      </rPr>
      <t>τελ</t>
    </r>
    <r>
      <rPr>
        <b/>
        <sz val="10"/>
        <color indexed="52"/>
        <rFont val="Arial"/>
        <family val="2"/>
        <charset val="161"/>
      </rPr>
      <t>=0,001Μ</t>
    </r>
  </si>
  <si>
    <r>
      <t xml:space="preserve">                NaOH</t>
    </r>
    <r>
      <rPr>
        <b/>
        <sz val="11"/>
        <color indexed="43"/>
        <rFont val="Arial"/>
        <family val="2"/>
        <charset val="161"/>
      </rPr>
      <t xml:space="preserve">   </t>
    </r>
    <r>
      <rPr>
        <b/>
        <sz val="11"/>
        <color indexed="10"/>
        <rFont val="Symbol"/>
        <family val="1"/>
        <charset val="2"/>
      </rPr>
      <t>®</t>
    </r>
    <r>
      <rPr>
        <b/>
        <sz val="11"/>
        <color indexed="43"/>
        <rFont val="Arial"/>
        <family val="2"/>
        <charset val="161"/>
      </rPr>
      <t xml:space="preserve">   </t>
    </r>
    <r>
      <rPr>
        <b/>
        <sz val="11"/>
        <color indexed="52"/>
        <rFont val="Arial"/>
        <family val="2"/>
        <charset val="161"/>
      </rPr>
      <t>Na</t>
    </r>
    <r>
      <rPr>
        <b/>
        <vertAlign val="superscript"/>
        <sz val="11"/>
        <color indexed="52"/>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52"/>
        <rFont val="Arial"/>
        <family val="2"/>
        <charset val="161"/>
      </rPr>
      <t>OH</t>
    </r>
    <r>
      <rPr>
        <b/>
        <vertAlign val="superscript"/>
        <sz val="11"/>
        <color indexed="52"/>
        <rFont val="Arial"/>
        <family val="2"/>
        <charset val="161"/>
      </rPr>
      <t>–</t>
    </r>
  </si>
  <si>
    <r>
      <t xml:space="preserve">Για τον υπολογισμό του </t>
    </r>
    <r>
      <rPr>
        <b/>
        <sz val="10"/>
        <color indexed="52"/>
        <rFont val="Arial"/>
        <family val="2"/>
        <charset val="161"/>
      </rPr>
      <t>pH</t>
    </r>
    <r>
      <rPr>
        <sz val="10"/>
        <color indexed="43"/>
        <rFont val="Arial"/>
        <family val="2"/>
        <charset val="161"/>
      </rPr>
      <t xml:space="preserve"> του διαλύματος είναι απαραίτητος ο προσδιορισμός της τιμής του </t>
    </r>
    <r>
      <rPr>
        <b/>
        <sz val="10"/>
        <color indexed="52"/>
        <rFont val="Arial"/>
        <family val="2"/>
        <charset val="161"/>
      </rPr>
      <t>"x",</t>
    </r>
    <r>
      <rPr>
        <sz val="10"/>
        <color indexed="43"/>
        <rFont val="Arial"/>
        <family val="2"/>
        <charset val="161"/>
      </rPr>
      <t xml:space="preserve"> άρα πρέπει να επιλυθεί η δευτεροβάθμια εξίσωση στην οποία καταλήξαμε. Η επίλυση αυτής της εξίσωσης απλουστεύεται θεαματικά, αν παραλείψουμε το </t>
    </r>
    <r>
      <rPr>
        <b/>
        <sz val="10"/>
        <color indexed="52"/>
        <rFont val="Arial"/>
        <family val="2"/>
        <charset val="161"/>
      </rPr>
      <t>"x"</t>
    </r>
    <r>
      <rPr>
        <sz val="10"/>
        <color indexed="43"/>
        <rFont val="Arial"/>
        <family val="2"/>
        <charset val="161"/>
      </rPr>
      <t xml:space="preserve"> στον παρονομαστή του κλάσματος που αποτελέι το β΄ μέλος της εξίσωσης, θεωρώντας ότι η συγκέντρωση του ασθενούς οξέος που υφίσταται ιοντισμό, μέχρι να αποκατασταθεί ΧΙ, (δηλαδή το</t>
    </r>
    <r>
      <rPr>
        <b/>
        <sz val="10"/>
        <color indexed="52"/>
        <rFont val="Arial"/>
        <family val="2"/>
        <charset val="161"/>
      </rPr>
      <t xml:space="preserve"> "x"</t>
    </r>
    <r>
      <rPr>
        <sz val="10"/>
        <color indexed="43"/>
        <rFont val="Arial"/>
        <family val="2"/>
        <charset val="161"/>
      </rPr>
      <t xml:space="preserve">), είναι πολύ μικρότερη από την συνολική συγκέντρωση του ηλεκτρολύτη, που βρίσκεται διαλυμένη στο διάλυμα, (δηλαδή το </t>
    </r>
    <r>
      <rPr>
        <b/>
        <sz val="10"/>
        <color indexed="52"/>
        <rFont val="Arial"/>
        <family val="2"/>
        <charset val="161"/>
      </rPr>
      <t>"CΜ"</t>
    </r>
    <r>
      <rPr>
        <sz val="10"/>
        <color indexed="43"/>
        <rFont val="Arial"/>
        <family val="2"/>
        <charset val="161"/>
      </rPr>
      <t>).</t>
    </r>
  </si>
  <si>
    <r>
      <t xml:space="preserve">Γενικά σε τέτοιου είδους προβλήματα, το </t>
    </r>
    <r>
      <rPr>
        <b/>
        <sz val="10"/>
        <color indexed="52"/>
        <rFont val="Arial"/>
        <family val="2"/>
        <charset val="161"/>
      </rPr>
      <t>"x"</t>
    </r>
    <r>
      <rPr>
        <sz val="10"/>
        <color indexed="43"/>
        <rFont val="Arial"/>
        <family val="2"/>
        <charset val="161"/>
      </rPr>
      <t xml:space="preserve"> μπορεί με ασφάλεια να παραλείπεται από παραστάσεις της μορφής </t>
    </r>
    <r>
      <rPr>
        <b/>
        <sz val="10"/>
        <color indexed="52"/>
        <rFont val="Arial"/>
        <family val="2"/>
        <charset val="161"/>
      </rPr>
      <t>"C±x",</t>
    </r>
    <r>
      <rPr>
        <sz val="10"/>
        <color indexed="43"/>
        <rFont val="Arial"/>
        <family val="2"/>
        <charset val="161"/>
      </rPr>
      <t xml:space="preserve"> σε σχέση με το </t>
    </r>
    <r>
      <rPr>
        <b/>
        <sz val="10"/>
        <color indexed="52"/>
        <rFont val="Arial"/>
        <family val="2"/>
        <charset val="161"/>
      </rPr>
      <t>"C",</t>
    </r>
    <r>
      <rPr>
        <sz val="10"/>
        <color indexed="43"/>
        <rFont val="Arial"/>
        <family val="2"/>
        <charset val="161"/>
      </rPr>
      <t xml:space="preserve">  όταν συμβαίνει να είναι </t>
    </r>
    <r>
      <rPr>
        <b/>
        <sz val="10"/>
        <color indexed="52"/>
        <rFont val="Arial"/>
        <family val="2"/>
        <charset val="161"/>
      </rPr>
      <t>"x</t>
    </r>
    <r>
      <rPr>
        <b/>
        <sz val="10"/>
        <color indexed="52"/>
        <rFont val="Symbol"/>
        <family val="1"/>
        <charset val="2"/>
      </rPr>
      <t>£</t>
    </r>
    <r>
      <rPr>
        <b/>
        <sz val="10"/>
        <color indexed="52"/>
        <rFont val="Arial"/>
        <family val="2"/>
        <charset val="161"/>
      </rPr>
      <t>0,1C"</t>
    </r>
    <r>
      <rPr>
        <sz val="10"/>
        <color indexed="43"/>
        <rFont val="Arial"/>
        <family val="2"/>
        <charset val="161"/>
      </rPr>
      <t xml:space="preserve"> ή </t>
    </r>
    <r>
      <rPr>
        <b/>
        <sz val="10"/>
        <color indexed="52"/>
        <rFont val="Arial"/>
        <family val="2"/>
        <charset val="161"/>
      </rPr>
      <t>"x/C</t>
    </r>
    <r>
      <rPr>
        <b/>
        <sz val="10"/>
        <color indexed="52"/>
        <rFont val="Symbol"/>
        <family val="1"/>
        <charset val="2"/>
      </rPr>
      <t>£</t>
    </r>
    <r>
      <rPr>
        <b/>
        <sz val="10"/>
        <color indexed="52"/>
        <rFont val="Arial"/>
        <family val="2"/>
        <charset val="161"/>
      </rPr>
      <t>0,1"</t>
    </r>
    <r>
      <rPr>
        <sz val="10"/>
        <color indexed="43"/>
        <rFont val="Arial"/>
        <family val="2"/>
        <charset val="161"/>
      </rPr>
      <t xml:space="preserve"> δηλαδή όταν ο βαθμός ιοντισμού του ασθενή ηλεκτρολύτη είναι </t>
    </r>
    <r>
      <rPr>
        <b/>
        <sz val="10"/>
        <color indexed="52"/>
        <rFont val="Arial"/>
        <family val="2"/>
        <charset val="161"/>
      </rPr>
      <t>"a</t>
    </r>
    <r>
      <rPr>
        <b/>
        <sz val="10"/>
        <color indexed="52"/>
        <rFont val="Symbol"/>
        <family val="1"/>
        <charset val="2"/>
      </rPr>
      <t>£</t>
    </r>
    <r>
      <rPr>
        <b/>
        <sz val="10"/>
        <color indexed="52"/>
        <rFont val="Arial"/>
        <family val="2"/>
        <charset val="161"/>
      </rPr>
      <t>0,1".</t>
    </r>
    <r>
      <rPr>
        <sz val="10"/>
        <color indexed="43"/>
        <rFont val="Arial"/>
        <family val="2"/>
        <charset val="161"/>
      </rPr>
      <t xml:space="preserve">  </t>
    </r>
  </si>
  <si>
    <r>
      <t>Συμπερασματικά,</t>
    </r>
    <r>
      <rPr>
        <sz val="10"/>
        <color indexed="43"/>
        <rFont val="Arial"/>
        <family val="2"/>
        <charset val="161"/>
      </rPr>
      <t xml:space="preserve"> από όλα τα παραπάνω, μπορούμε να πούμε ότι οι απλουστεύσεις είναι αποδεκτές, όταν είναι…</t>
    </r>
  </si>
  <si>
    <t xml:space="preserve">Οι δείκτες είναι συνήθως ασθενή οργανικά οξέα ή βάσεις, των οποίων το μόριο έχει διαφορετικό χρώμα από τη συζυγή βασική ή όξινη μορφή αντίστοιχα, που προκύπτει κατά τον ιοντισμό του δείκτη, όταν αυτός διαλυθεί στο νερό. </t>
  </si>
  <si>
    <r>
      <t xml:space="preserve">Έχοντας υπόψη μας την </t>
    </r>
    <r>
      <rPr>
        <b/>
        <sz val="11"/>
        <color indexed="52"/>
        <rFont val="Arial"/>
        <family val="2"/>
        <charset val="161"/>
      </rPr>
      <t xml:space="preserve">αρχή Le Chatelier, </t>
    </r>
    <r>
      <rPr>
        <sz val="11"/>
        <color indexed="43"/>
        <rFont val="Arial"/>
        <family val="2"/>
        <charset val="161"/>
      </rPr>
      <t xml:space="preserve">καταλαβαίνουμε ότι η τιμή της συγκέ-ντρωσης των οξωνίων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μπορεί να λειτουργήσει στην περίπτωση της αμφί-δρομης αντίδρασης που γράφηκε παραπάνω, ως ρυθμιστής της θέσης στην ο-ποία θα αποκαθίσταται χημική ισορροπία.  </t>
    </r>
  </si>
  <si>
    <r>
      <t xml:space="preserve">Έτσι λοιπόν, σε περιβάλλον με </t>
    </r>
    <r>
      <rPr>
        <b/>
        <sz val="11"/>
        <color indexed="52"/>
        <rFont val="Arial"/>
        <family val="2"/>
        <charset val="161"/>
      </rPr>
      <t>υψηλή</t>
    </r>
    <r>
      <rPr>
        <sz val="11"/>
        <color indexed="43"/>
        <rFont val="Arial"/>
        <family val="2"/>
        <charset val="161"/>
      </rPr>
      <t xml:space="preserve"> </t>
    </r>
    <r>
      <rPr>
        <b/>
        <sz val="11"/>
        <color indexed="52"/>
        <rFont val="Arial"/>
        <family val="2"/>
        <charset val="161"/>
      </rPr>
      <t>τιμή</t>
    </r>
    <r>
      <rPr>
        <sz val="11"/>
        <color indexed="43"/>
        <rFont val="Arial"/>
        <family val="2"/>
        <charset val="161"/>
      </rPr>
      <t xml:space="preserve"> της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δηλαδή </t>
    </r>
    <r>
      <rPr>
        <b/>
        <sz val="11"/>
        <color indexed="52"/>
        <rFont val="Arial"/>
        <family val="2"/>
        <charset val="161"/>
      </rPr>
      <t>πολύ όξινο,</t>
    </r>
    <r>
      <rPr>
        <sz val="11"/>
        <color indexed="43"/>
        <rFont val="Arial"/>
        <family val="2"/>
        <charset val="161"/>
      </rPr>
      <t xml:space="preserve"> με </t>
    </r>
    <r>
      <rPr>
        <b/>
        <sz val="11"/>
        <color indexed="52"/>
        <rFont val="Arial"/>
        <family val="2"/>
        <charset val="161"/>
      </rPr>
      <t>μικρό pH,</t>
    </r>
    <r>
      <rPr>
        <sz val="11"/>
        <color indexed="43"/>
        <rFont val="Arial"/>
        <family val="2"/>
        <charset val="161"/>
      </rPr>
      <t xml:space="preserve"> η θέση ισορροπίας της παραπάνω αντίδρασης, θα είναι μετατοπισμέ-νη προς τα αριστερά. Αυτό θα έχει ως άμεση συνέπεια, στο διάλυμα να υπερι-σχύουν ποσοτικά τα μόρια </t>
    </r>
    <r>
      <rPr>
        <b/>
        <sz val="11"/>
        <color indexed="48"/>
        <rFont val="Arial"/>
        <family val="2"/>
        <charset val="161"/>
      </rPr>
      <t>ΗΑ</t>
    </r>
    <r>
      <rPr>
        <sz val="11"/>
        <color indexed="43"/>
        <rFont val="Arial"/>
        <family val="2"/>
        <charset val="161"/>
      </rPr>
      <t xml:space="preserve"> του δείκτη, σε βάρος των ιόντων </t>
    </r>
    <r>
      <rPr>
        <sz val="11"/>
        <color indexed="51"/>
        <rFont val="Arial"/>
        <family val="2"/>
        <charset val="161"/>
      </rPr>
      <t>Α</t>
    </r>
    <r>
      <rPr>
        <vertAlign val="superscript"/>
        <sz val="11"/>
        <color indexed="51"/>
        <rFont val="Arial"/>
        <family val="2"/>
        <charset val="161"/>
      </rPr>
      <t>–</t>
    </r>
    <r>
      <rPr>
        <sz val="11"/>
        <color indexed="51"/>
        <rFont val="Arial"/>
        <family val="2"/>
        <charset val="161"/>
      </rPr>
      <t>,</t>
    </r>
    <r>
      <rPr>
        <sz val="11"/>
        <color indexed="43"/>
        <rFont val="Arial"/>
        <family val="2"/>
        <charset val="161"/>
      </rPr>
      <t xml:space="preserve"> με αποτέλε-σμα το διάλυμα να παρουσιάζει </t>
    </r>
    <r>
      <rPr>
        <b/>
        <sz val="11"/>
        <color indexed="48"/>
        <rFont val="Arial"/>
        <family val="2"/>
        <charset val="161"/>
      </rPr>
      <t xml:space="preserve">μπλε χρώμα. </t>
    </r>
  </si>
  <si>
    <r>
      <t xml:space="preserve">Τα αντίθετα προφανώς θα συμβαίνουν, όταν ο δείκτης βρεθεί σε περιβάλλον με </t>
    </r>
    <r>
      <rPr>
        <b/>
        <sz val="11"/>
        <color indexed="52"/>
        <rFont val="Arial"/>
        <family val="2"/>
        <charset val="161"/>
      </rPr>
      <t>μικρή τιμή</t>
    </r>
    <r>
      <rPr>
        <sz val="11"/>
        <color indexed="43"/>
        <rFont val="Arial"/>
        <family val="2"/>
        <charset val="161"/>
      </rPr>
      <t xml:space="preserve"> της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ή </t>
    </r>
    <r>
      <rPr>
        <b/>
        <sz val="11"/>
        <color indexed="52"/>
        <rFont val="Arial"/>
        <family val="2"/>
        <charset val="161"/>
      </rPr>
      <t>μεγάλη τιμή</t>
    </r>
    <r>
      <rPr>
        <sz val="11"/>
        <color indexed="43"/>
        <rFont val="Arial"/>
        <family val="2"/>
        <charset val="161"/>
      </rPr>
      <t xml:space="preserve"> της </t>
    </r>
    <r>
      <rPr>
        <b/>
        <sz val="11"/>
        <color indexed="52"/>
        <rFont val="Arial"/>
        <family val="2"/>
        <charset val="161"/>
      </rPr>
      <t>[OH</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δηλαδή </t>
    </r>
    <r>
      <rPr>
        <b/>
        <sz val="11"/>
        <color indexed="52"/>
        <rFont val="Arial"/>
        <family val="2"/>
        <charset val="161"/>
      </rPr>
      <t>πολύ βασικό</t>
    </r>
    <r>
      <rPr>
        <sz val="11"/>
        <color indexed="43"/>
        <rFont val="Arial"/>
        <family val="2"/>
        <charset val="161"/>
      </rPr>
      <t xml:space="preserve"> περιβάλ-λον, με </t>
    </r>
    <r>
      <rPr>
        <b/>
        <sz val="11"/>
        <color indexed="52"/>
        <rFont val="Arial"/>
        <family val="2"/>
        <charset val="161"/>
      </rPr>
      <t>μεγάλο pH.</t>
    </r>
    <r>
      <rPr>
        <sz val="11"/>
        <color indexed="43"/>
        <rFont val="Arial"/>
        <family val="2"/>
        <charset val="161"/>
      </rPr>
      <t xml:space="preserve"> Τότε η θέση ισορροπίας της αμφίδρομης αντίδρασης ιοντι-σμού του δείκτη, σύμφωνα πάντα με την αρχη Le Chatelier θα είναι μετατοπισμένη προς τα δεξιά, οπότε λόγω της ποσοτικής υπερίσχυσης των ανιόντων </t>
    </r>
    <r>
      <rPr>
        <b/>
        <sz val="11"/>
        <color indexed="51"/>
        <rFont val="Arial"/>
        <family val="2"/>
        <charset val="161"/>
      </rPr>
      <t>Α</t>
    </r>
    <r>
      <rPr>
        <b/>
        <vertAlign val="superscript"/>
        <sz val="11"/>
        <color indexed="51"/>
        <rFont val="Arial"/>
        <family val="2"/>
        <charset val="161"/>
      </rPr>
      <t>–</t>
    </r>
    <r>
      <rPr>
        <b/>
        <sz val="11"/>
        <color indexed="51"/>
        <rFont val="Arial"/>
        <family val="2"/>
        <charset val="161"/>
      </rPr>
      <t>,</t>
    </r>
    <r>
      <rPr>
        <sz val="11"/>
        <color indexed="43"/>
        <rFont val="Arial"/>
        <family val="2"/>
        <charset val="161"/>
      </rPr>
      <t xml:space="preserve"> έναντι των μορίων </t>
    </r>
    <r>
      <rPr>
        <b/>
        <sz val="11"/>
        <color indexed="48"/>
        <rFont val="Arial"/>
        <family val="2"/>
        <charset val="161"/>
      </rPr>
      <t>ΗΑ,</t>
    </r>
    <r>
      <rPr>
        <sz val="11"/>
        <color indexed="43"/>
        <rFont val="Arial"/>
        <family val="2"/>
        <charset val="161"/>
      </rPr>
      <t xml:space="preserve"> το διάλυμα θα εμφανίζει </t>
    </r>
    <r>
      <rPr>
        <b/>
        <sz val="11"/>
        <color indexed="51"/>
        <rFont val="Arial"/>
        <family val="2"/>
        <charset val="161"/>
      </rPr>
      <t>κίτρινο χρώμα.</t>
    </r>
  </si>
  <si>
    <r>
      <t xml:space="preserve">Σε διαλύματα με </t>
    </r>
    <r>
      <rPr>
        <b/>
        <sz val="11"/>
        <color indexed="52"/>
        <rFont val="Arial"/>
        <family val="2"/>
        <charset val="161"/>
      </rPr>
      <t>ενδιάμεσες τιμές pH,</t>
    </r>
    <r>
      <rPr>
        <sz val="11"/>
        <color indexed="43"/>
        <rFont val="Arial"/>
        <family val="2"/>
        <charset val="161"/>
      </rPr>
      <t xml:space="preserve"> θα γίνεται αισθητή η παρουσία και των μο-ρίων </t>
    </r>
    <r>
      <rPr>
        <b/>
        <sz val="11"/>
        <color indexed="48"/>
        <rFont val="Arial"/>
        <family val="2"/>
        <charset val="161"/>
      </rPr>
      <t>ΗΑ</t>
    </r>
    <r>
      <rPr>
        <sz val="11"/>
        <color indexed="43"/>
        <rFont val="Arial"/>
        <family val="2"/>
        <charset val="161"/>
      </rPr>
      <t xml:space="preserve"> και των ανιόντων </t>
    </r>
    <r>
      <rPr>
        <b/>
        <sz val="11"/>
        <color indexed="51"/>
        <rFont val="Arial"/>
        <family val="2"/>
        <charset val="161"/>
      </rPr>
      <t>Α</t>
    </r>
    <r>
      <rPr>
        <b/>
        <vertAlign val="superscript"/>
        <sz val="11"/>
        <color indexed="51"/>
        <rFont val="Arial"/>
        <family val="2"/>
        <charset val="161"/>
      </rPr>
      <t>–</t>
    </r>
    <r>
      <rPr>
        <b/>
        <sz val="11"/>
        <color indexed="51"/>
        <rFont val="Arial"/>
        <family val="2"/>
        <charset val="161"/>
      </rPr>
      <t>,</t>
    </r>
    <r>
      <rPr>
        <sz val="11"/>
        <color indexed="43"/>
        <rFont val="Arial"/>
        <family val="2"/>
        <charset val="161"/>
      </rPr>
      <t xml:space="preserve"> δηλαδή θα γίνονται αντιληπτά και τα δύο χρώματα, οδηγώντας τελικά σε μια πράσινη απόχρωση του διαλύματος, αφού από τη μίξη μπλε και κίτρινου χρώματος λαμβάνεται </t>
    </r>
    <r>
      <rPr>
        <b/>
        <sz val="11"/>
        <color indexed="50"/>
        <rFont val="Arial"/>
        <family val="2"/>
        <charset val="161"/>
      </rPr>
      <t>πράσινο χρώμα.</t>
    </r>
  </si>
  <si>
    <r>
      <t xml:space="preserve">Θεωρείται ότι για να γίνεται αντιληπτό από το μάτι μας, μόνο το ένα χρώμα, θα πρέπει η μορφή που το προκαλεί να έχει </t>
    </r>
    <r>
      <rPr>
        <b/>
        <sz val="11"/>
        <color indexed="52"/>
        <rFont val="Arial"/>
        <family val="2"/>
        <charset val="161"/>
      </rPr>
      <t>υπερδεκαπλάσια</t>
    </r>
    <r>
      <rPr>
        <sz val="11"/>
        <color indexed="43"/>
        <rFont val="Arial"/>
        <family val="2"/>
        <charset val="161"/>
      </rPr>
      <t xml:space="preserve"> τιμή συγκέντρωσης από την τιμή συγκέντρωσης της μορφής που είναι υπεύθυνη για το άλλο χρώμα.</t>
    </r>
  </si>
  <si>
    <r>
      <t>… ενώ εφαρμόζοντας το νόμο της χημικής ισορροπίας στην αμφίδρομη αντί-δραση ιοντισμού του δείκτη</t>
    </r>
    <r>
      <rPr>
        <sz val="11"/>
        <color indexed="43"/>
        <rFont val="Arial"/>
        <family val="2"/>
        <charset val="161"/>
      </rPr>
      <t>, θα πάρουμε…</t>
    </r>
  </si>
  <si>
    <r>
      <t xml:space="preserve">Συμπεραίνουμε λοιπόν, ότι για να ισχύει η </t>
    </r>
    <r>
      <rPr>
        <sz val="11"/>
        <color indexed="13"/>
        <rFont val="Arial"/>
        <family val="2"/>
        <charset val="161"/>
      </rPr>
      <t>σχέση Ι</t>
    </r>
    <r>
      <rPr>
        <sz val="11"/>
        <color indexed="43"/>
        <rFont val="Arial"/>
        <family val="2"/>
        <charset val="161"/>
      </rPr>
      <t xml:space="preserve"> και στο διάλυμα να παρατη-ρούμε αποκλειστικά και μόνο το </t>
    </r>
    <r>
      <rPr>
        <b/>
        <sz val="11"/>
        <color indexed="48"/>
        <rFont val="Arial"/>
        <family val="2"/>
        <charset val="161"/>
      </rPr>
      <t>μπλε χρώμα,</t>
    </r>
    <r>
      <rPr>
        <sz val="11"/>
        <color indexed="43"/>
        <rFont val="Arial"/>
        <family val="2"/>
        <charset val="161"/>
      </rPr>
      <t xml:space="preserve"> θα πρέπει να είναι…</t>
    </r>
  </si>
  <si>
    <r>
      <t xml:space="preserve">Από όλα τα παραπάνω καταλήγουμε στο συμπέρασμα, ότι η ολοκληρωτική με-ταβολή του χρώματος ενός δείκτη, πραγματοποιείται όταν το </t>
    </r>
    <r>
      <rPr>
        <b/>
        <sz val="11"/>
        <color indexed="52"/>
        <rFont val="Arial"/>
        <family val="2"/>
        <charset val="161"/>
      </rPr>
      <t>pH</t>
    </r>
    <r>
      <rPr>
        <sz val="11"/>
        <color indexed="43"/>
        <rFont val="Arial"/>
        <family val="2"/>
        <charset val="161"/>
      </rPr>
      <t xml:space="preserve"> του διαλύματος, όπου βρίσκεται ο δείκτης, μεταβληθεί από την τιμή </t>
    </r>
    <r>
      <rPr>
        <b/>
        <sz val="11"/>
        <color indexed="52"/>
        <rFont val="Arial"/>
        <family val="2"/>
        <charset val="161"/>
      </rPr>
      <t>pK</t>
    </r>
    <r>
      <rPr>
        <b/>
        <vertAlign val="subscript"/>
        <sz val="11"/>
        <color indexed="52"/>
        <rFont val="Arial"/>
        <family val="2"/>
        <charset val="161"/>
      </rPr>
      <t>a</t>
    </r>
    <r>
      <rPr>
        <b/>
        <sz val="11"/>
        <color indexed="52"/>
        <rFont val="Arial"/>
        <family val="2"/>
        <charset val="161"/>
      </rPr>
      <t>–1</t>
    </r>
    <r>
      <rPr>
        <sz val="11"/>
        <color indexed="43"/>
        <rFont val="Arial"/>
        <family val="2"/>
        <charset val="161"/>
      </rPr>
      <t xml:space="preserve"> έως την τιμή </t>
    </r>
    <r>
      <rPr>
        <b/>
        <sz val="11"/>
        <color indexed="52"/>
        <rFont val="Arial"/>
        <family val="2"/>
        <charset val="161"/>
      </rPr>
      <t>pK</t>
    </r>
    <r>
      <rPr>
        <b/>
        <vertAlign val="subscript"/>
        <sz val="11"/>
        <color indexed="52"/>
        <rFont val="Arial"/>
        <family val="2"/>
        <charset val="161"/>
      </rPr>
      <t>a</t>
    </r>
    <r>
      <rPr>
        <b/>
        <sz val="11"/>
        <color indexed="52"/>
        <rFont val="Arial"/>
        <family val="2"/>
        <charset val="161"/>
      </rPr>
      <t xml:space="preserve">+1, </t>
    </r>
    <r>
      <rPr>
        <sz val="11"/>
        <color indexed="43"/>
        <rFont val="Arial"/>
        <family val="2"/>
        <charset val="161"/>
      </rPr>
      <t>δη-λαδή μέσα σε ένα εύρος δύο μονάδων.</t>
    </r>
  </si>
  <si>
    <r>
      <t xml:space="preserve">Αν λοιπόν ένας δείκτης έχει τιμή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της τάξεως του </t>
    </r>
    <r>
      <rPr>
        <b/>
        <sz val="11"/>
        <color indexed="52"/>
        <rFont val="Arial"/>
        <family val="2"/>
        <charset val="161"/>
      </rPr>
      <t>10</t>
    </r>
    <r>
      <rPr>
        <b/>
        <vertAlign val="superscript"/>
        <sz val="11"/>
        <color indexed="52"/>
        <rFont val="Arial"/>
        <family val="2"/>
        <charset val="161"/>
      </rPr>
      <t>–6</t>
    </r>
    <r>
      <rPr>
        <b/>
        <sz val="11"/>
        <color indexed="52"/>
        <rFont val="Arial"/>
        <family val="2"/>
        <charset val="161"/>
      </rPr>
      <t>,</t>
    </r>
    <r>
      <rPr>
        <sz val="11"/>
        <color indexed="43"/>
        <rFont val="Arial"/>
        <family val="2"/>
        <charset val="161"/>
      </rPr>
      <t xml:space="preserve"> (οπότε για τον δείκτη αυ-τό θα είναι </t>
    </r>
    <r>
      <rPr>
        <b/>
        <sz val="11"/>
        <color indexed="52"/>
        <rFont val="Arial"/>
        <family val="2"/>
        <charset val="161"/>
      </rPr>
      <t>pKa</t>
    </r>
    <r>
      <rPr>
        <b/>
        <sz val="11"/>
        <color indexed="52"/>
        <rFont val="Symbol"/>
        <family val="1"/>
        <charset val="2"/>
      </rPr>
      <t>@</t>
    </r>
    <r>
      <rPr>
        <b/>
        <sz val="11"/>
        <color indexed="52"/>
        <rFont val="Arial"/>
        <family val="2"/>
        <charset val="161"/>
      </rPr>
      <t>6</t>
    </r>
    <r>
      <rPr>
        <sz val="11"/>
        <color indexed="43"/>
        <rFont val="Arial"/>
        <family val="2"/>
        <charset val="161"/>
      </rPr>
      <t xml:space="preserve">), τότε η χρωματική μεταβολή του θα πραγματοποιείται από τιμή </t>
    </r>
    <r>
      <rPr>
        <b/>
        <sz val="11"/>
        <color indexed="52"/>
        <rFont val="Arial"/>
        <family val="2"/>
        <charset val="161"/>
      </rPr>
      <t>pH</t>
    </r>
    <r>
      <rPr>
        <b/>
        <sz val="11"/>
        <color indexed="52"/>
        <rFont val="Symbol"/>
        <family val="1"/>
        <charset val="2"/>
      </rPr>
      <t>@</t>
    </r>
    <r>
      <rPr>
        <b/>
        <sz val="11"/>
        <color indexed="52"/>
        <rFont val="Arial"/>
        <family val="2"/>
        <charset val="161"/>
      </rPr>
      <t>6–1=5,</t>
    </r>
    <r>
      <rPr>
        <sz val="11"/>
        <color indexed="43"/>
        <rFont val="Arial"/>
        <family val="2"/>
        <charset val="161"/>
      </rPr>
      <t xml:space="preserve"> μέχρι την τιμή </t>
    </r>
    <r>
      <rPr>
        <b/>
        <sz val="11"/>
        <color indexed="52"/>
        <rFont val="Arial"/>
        <family val="2"/>
        <charset val="161"/>
      </rPr>
      <t>pH</t>
    </r>
    <r>
      <rPr>
        <b/>
        <sz val="11"/>
        <color indexed="52"/>
        <rFont val="Symbol"/>
        <family val="1"/>
        <charset val="2"/>
      </rPr>
      <t>@</t>
    </r>
    <r>
      <rPr>
        <b/>
        <sz val="11"/>
        <color indexed="52"/>
        <rFont val="Arial"/>
        <family val="2"/>
        <charset val="161"/>
      </rPr>
      <t>6+1=7.</t>
    </r>
    <r>
      <rPr>
        <sz val="11"/>
        <color indexed="43"/>
        <rFont val="Arial"/>
        <family val="2"/>
        <charset val="161"/>
      </rPr>
      <t xml:space="preserve"> </t>
    </r>
  </si>
  <si>
    <r>
      <t xml:space="preserve">Ονομάζονται έτσι τα διαλύματα, τα οποία εμφανίζουν την ικανό-τητα να διατηρούν το </t>
    </r>
    <r>
      <rPr>
        <b/>
        <sz val="12"/>
        <color indexed="8"/>
        <rFont val="Arial"/>
        <family val="2"/>
        <charset val="161"/>
      </rPr>
      <t>pH</t>
    </r>
    <r>
      <rPr>
        <sz val="12"/>
        <color indexed="8"/>
        <rFont val="Arial"/>
        <family val="2"/>
        <charset val="161"/>
      </rPr>
      <t xml:space="preserve"> τους πρακτικά </t>
    </r>
    <r>
      <rPr>
        <b/>
        <sz val="12"/>
        <color indexed="8"/>
        <rFont val="Arial"/>
        <family val="2"/>
        <charset val="161"/>
      </rPr>
      <t>αμετάβλητο,</t>
    </r>
    <r>
      <rPr>
        <sz val="12"/>
        <color indexed="8"/>
        <rFont val="Arial"/>
        <family val="2"/>
        <charset val="161"/>
      </rPr>
      <t xml:space="preserve"> ακόμη και αν υποστούν αξιοσημείωτη αραίωση, αλλά και όταν προστεθούν σε αυ-τά μικρές αλλά υπολογίσιμες ποσότητες ισχυρών οξέων ή βάσεων.</t>
    </r>
  </si>
  <si>
    <r>
      <t xml:space="preserve">Σε κάθε ΡΔ περιέχεται ένα ασθενές οξύ και η συζυγής προς αυ-τό βάση, σύμφωνα με τους ορισμούς περί οξέων και βάσεων, των </t>
    </r>
    <r>
      <rPr>
        <b/>
        <sz val="12"/>
        <color indexed="8"/>
        <rFont val="Arial"/>
        <family val="2"/>
        <charset val="161"/>
      </rPr>
      <t xml:space="preserve">Brönsted-Lowry, </t>
    </r>
    <r>
      <rPr>
        <sz val="12"/>
        <color indexed="8"/>
        <rFont val="Arial"/>
        <family val="2"/>
        <charset val="161"/>
      </rPr>
      <t xml:space="preserve">ή κάποια ασθενής βάση και η συζυγής προς αυτήν όξινη μορφή. 
Για παράδειγμα ένα ρυθμιστικό διάλυμα μπορεί να περιέχει οξι-κό οξύ </t>
    </r>
    <r>
      <rPr>
        <b/>
        <sz val="12"/>
        <color indexed="8"/>
        <rFont val="Arial"/>
        <family val="2"/>
        <charset val="161"/>
      </rPr>
      <t>(CH</t>
    </r>
    <r>
      <rPr>
        <b/>
        <vertAlign val="subscript"/>
        <sz val="12"/>
        <color indexed="8"/>
        <rFont val="Arial"/>
        <family val="2"/>
        <charset val="161"/>
      </rPr>
      <t>3</t>
    </r>
    <r>
      <rPr>
        <b/>
        <sz val="12"/>
        <color indexed="8"/>
        <rFont val="Arial"/>
        <family val="2"/>
        <charset val="161"/>
      </rPr>
      <t>COOH)</t>
    </r>
    <r>
      <rPr>
        <sz val="12"/>
        <color indexed="8"/>
        <rFont val="Arial"/>
        <family val="2"/>
        <charset val="161"/>
      </rPr>
      <t xml:space="preserve"> και οξικό νάτριο </t>
    </r>
    <r>
      <rPr>
        <b/>
        <sz val="12"/>
        <color indexed="8"/>
        <rFont val="Arial"/>
        <family val="2"/>
        <charset val="161"/>
      </rPr>
      <t>(CH</t>
    </r>
    <r>
      <rPr>
        <b/>
        <vertAlign val="subscript"/>
        <sz val="12"/>
        <color indexed="8"/>
        <rFont val="Arial"/>
        <family val="2"/>
        <charset val="161"/>
      </rPr>
      <t>3</t>
    </r>
    <r>
      <rPr>
        <b/>
        <sz val="12"/>
        <color indexed="8"/>
        <rFont val="Arial"/>
        <family val="2"/>
        <charset val="161"/>
      </rPr>
      <t>COONa),</t>
    </r>
    <r>
      <rPr>
        <sz val="12"/>
        <color indexed="8"/>
        <rFont val="Arial"/>
        <family val="2"/>
        <charset val="161"/>
      </rPr>
      <t xml:space="preserve"> στο οποίο το περιεχόμενο οξικό ανιόν </t>
    </r>
    <r>
      <rPr>
        <b/>
        <sz val="12"/>
        <color indexed="8"/>
        <rFont val="Arial"/>
        <family val="2"/>
        <charset val="161"/>
      </rPr>
      <t>(CH</t>
    </r>
    <r>
      <rPr>
        <b/>
        <vertAlign val="subscript"/>
        <sz val="12"/>
        <color indexed="8"/>
        <rFont val="Arial"/>
        <family val="2"/>
        <charset val="161"/>
      </rPr>
      <t>3</t>
    </r>
    <r>
      <rPr>
        <b/>
        <sz val="12"/>
        <color indexed="8"/>
        <rFont val="Arial"/>
        <family val="2"/>
        <charset val="161"/>
      </rPr>
      <t>COO</t>
    </r>
    <r>
      <rPr>
        <b/>
        <vertAlign val="superscript"/>
        <sz val="12"/>
        <color indexed="8"/>
        <rFont val="Arial"/>
        <family val="2"/>
        <charset val="161"/>
      </rPr>
      <t>–</t>
    </r>
    <r>
      <rPr>
        <b/>
        <sz val="12"/>
        <color indexed="8"/>
        <rFont val="Arial"/>
        <family val="2"/>
        <charset val="161"/>
      </rPr>
      <t>)</t>
    </r>
    <r>
      <rPr>
        <sz val="12"/>
        <color indexed="8"/>
        <rFont val="Arial"/>
        <family val="2"/>
        <charset val="161"/>
      </rPr>
      <t xml:space="preserve"> είναι η συζυγής  προς το ο-ξικό οξύ, βασική μορφή, κατά Brönsted-Lowry. Ακόμη ένα ΡΔ είναι δυνατό να περιέχει αμμωνία </t>
    </r>
    <r>
      <rPr>
        <b/>
        <sz val="12"/>
        <color indexed="8"/>
        <rFont val="Arial"/>
        <family val="2"/>
        <charset val="161"/>
      </rPr>
      <t>(NH</t>
    </r>
    <r>
      <rPr>
        <b/>
        <vertAlign val="subscript"/>
        <sz val="12"/>
        <color indexed="8"/>
        <rFont val="Arial"/>
        <family val="2"/>
        <charset val="161"/>
      </rPr>
      <t>3</t>
    </r>
    <r>
      <rPr>
        <b/>
        <sz val="12"/>
        <color indexed="8"/>
        <rFont val="Arial"/>
        <family val="2"/>
        <charset val="161"/>
      </rPr>
      <t>)</t>
    </r>
    <r>
      <rPr>
        <sz val="12"/>
        <color indexed="8"/>
        <rFont val="Arial"/>
        <family val="2"/>
        <charset val="161"/>
      </rPr>
      <t xml:space="preserve"> και χλωριούχο αμμώνιο </t>
    </r>
    <r>
      <rPr>
        <b/>
        <sz val="12"/>
        <color indexed="8"/>
        <rFont val="Arial"/>
        <family val="2"/>
        <charset val="161"/>
      </rPr>
      <t>(NH</t>
    </r>
    <r>
      <rPr>
        <b/>
        <vertAlign val="subscript"/>
        <sz val="12"/>
        <color indexed="8"/>
        <rFont val="Arial"/>
        <family val="2"/>
        <charset val="161"/>
      </rPr>
      <t>4</t>
    </r>
    <r>
      <rPr>
        <b/>
        <sz val="12"/>
        <color indexed="8"/>
        <rFont val="Arial"/>
        <family val="2"/>
        <charset val="161"/>
      </rPr>
      <t>Cl),</t>
    </r>
    <r>
      <rPr>
        <sz val="12"/>
        <color indexed="8"/>
        <rFont val="Arial"/>
        <family val="2"/>
        <charset val="161"/>
      </rPr>
      <t xml:space="preserve"> στο οποίο το περιχόμενο ιόν αμμωνίου </t>
    </r>
    <r>
      <rPr>
        <b/>
        <sz val="12"/>
        <color indexed="8"/>
        <rFont val="Arial"/>
        <family val="2"/>
        <charset val="161"/>
      </rPr>
      <t>(ΝΗ</t>
    </r>
    <r>
      <rPr>
        <b/>
        <vertAlign val="subscript"/>
        <sz val="12"/>
        <color indexed="8"/>
        <rFont val="Arial"/>
        <family val="2"/>
        <charset val="161"/>
      </rPr>
      <t>4</t>
    </r>
    <r>
      <rPr>
        <b/>
        <vertAlign val="superscript"/>
        <sz val="12"/>
        <color indexed="8"/>
        <rFont val="Arial"/>
        <family val="2"/>
        <charset val="161"/>
      </rPr>
      <t>+</t>
    </r>
    <r>
      <rPr>
        <b/>
        <sz val="12"/>
        <color indexed="8"/>
        <rFont val="Arial"/>
        <family val="2"/>
        <charset val="161"/>
      </rPr>
      <t xml:space="preserve">), </t>
    </r>
    <r>
      <rPr>
        <sz val="12"/>
        <color indexed="8"/>
        <rFont val="Arial"/>
        <family val="2"/>
        <charset val="161"/>
      </rPr>
      <t>αποτελεί τη συζυγή όξινη μορφή της αμμωνίας.
Από τα παραπάνω γίνεται εύκολα αντιληπτό ότι, ένα ΡΔ είναι δυ-νατό να παρασκευαστεί ως εξής.</t>
    </r>
  </si>
  <si>
    <r>
      <t xml:space="preserve">Όταν διαλυθούν σε ορισμένη ποσότητα νερού, κατάλληλες ποσότητες ενός ασθενούς οξέος, όπως είναι για παράδειγ-μα το οξικό οξύ </t>
    </r>
    <r>
      <rPr>
        <b/>
        <sz val="11"/>
        <color indexed="43"/>
        <rFont val="Arial"/>
        <family val="2"/>
        <charset val="161"/>
      </rPr>
      <t>(CH</t>
    </r>
    <r>
      <rPr>
        <b/>
        <vertAlign val="subscript"/>
        <sz val="11"/>
        <color indexed="43"/>
        <rFont val="Arial"/>
        <family val="2"/>
        <charset val="161"/>
      </rPr>
      <t>3</t>
    </r>
    <r>
      <rPr>
        <b/>
        <sz val="11"/>
        <color indexed="43"/>
        <rFont val="Arial"/>
        <family val="2"/>
        <charset val="161"/>
      </rPr>
      <t>COOH)</t>
    </r>
    <r>
      <rPr>
        <sz val="11"/>
        <color indexed="43"/>
        <rFont val="Arial"/>
        <family val="2"/>
        <charset val="161"/>
      </rPr>
      <t xml:space="preserve"> και ενός άλατος αυτού, που προκύπτει από την εξουδετέρωσή του από μια ισχυρή βάση, όπως είναι το οξικό νάτριο </t>
    </r>
    <r>
      <rPr>
        <b/>
        <sz val="11"/>
        <color indexed="43"/>
        <rFont val="Arial"/>
        <family val="2"/>
        <charset val="161"/>
      </rPr>
      <t>(CH</t>
    </r>
    <r>
      <rPr>
        <b/>
        <vertAlign val="subscript"/>
        <sz val="11"/>
        <color indexed="43"/>
        <rFont val="Arial"/>
        <family val="2"/>
        <charset val="161"/>
      </rPr>
      <t>3</t>
    </r>
    <r>
      <rPr>
        <b/>
        <sz val="11"/>
        <color indexed="43"/>
        <rFont val="Arial"/>
        <family val="2"/>
        <charset val="161"/>
      </rPr>
      <t xml:space="preserve">COONa).
</t>
    </r>
    <r>
      <rPr>
        <sz val="11"/>
        <color indexed="43"/>
        <rFont val="Arial"/>
        <family val="2"/>
        <charset val="161"/>
      </rPr>
      <t>Λέμε τότε ότι έχουμε</t>
    </r>
    <r>
      <rPr>
        <b/>
        <sz val="11"/>
        <color indexed="43"/>
        <rFont val="Arial"/>
        <family val="2"/>
        <charset val="161"/>
      </rPr>
      <t xml:space="preserve"> ΡΔ: CH</t>
    </r>
    <r>
      <rPr>
        <b/>
        <vertAlign val="subscript"/>
        <sz val="11"/>
        <color indexed="43"/>
        <rFont val="Arial"/>
        <family val="2"/>
        <charset val="161"/>
      </rPr>
      <t>3</t>
    </r>
    <r>
      <rPr>
        <b/>
        <sz val="11"/>
        <color indexed="43"/>
        <rFont val="Arial"/>
        <family val="2"/>
        <charset val="161"/>
      </rPr>
      <t>COOH/CH</t>
    </r>
    <r>
      <rPr>
        <b/>
        <vertAlign val="subscript"/>
        <sz val="11"/>
        <color indexed="43"/>
        <rFont val="Arial"/>
        <family val="2"/>
        <charset val="161"/>
      </rPr>
      <t>3</t>
    </r>
    <r>
      <rPr>
        <b/>
        <sz val="11"/>
        <color indexed="43"/>
        <rFont val="Arial"/>
        <family val="2"/>
        <charset val="161"/>
      </rPr>
      <t>COONa.</t>
    </r>
  </si>
  <si>
    <r>
      <t xml:space="preserve">Εννοείται φυσικά ότι ΡΔ θα προκύψει και από τη διάλυση σε ορισμένη ποσότητα νερού, κατάλληλης ποσότητας μιας α-σθενούς βάσης και ενός άλατος αυτής, που προκύπτει από την εξουδετέρωσή της από ένα ισχυρό οξύ. Για παράδειγμα, ένα τέτοιο διάλυμα είναι το </t>
    </r>
    <r>
      <rPr>
        <b/>
        <sz val="11"/>
        <color indexed="43"/>
        <rFont val="Arial"/>
        <family val="2"/>
        <charset val="161"/>
      </rPr>
      <t>ΡΔ: NH</t>
    </r>
    <r>
      <rPr>
        <b/>
        <vertAlign val="subscript"/>
        <sz val="11"/>
        <color indexed="43"/>
        <rFont val="Arial"/>
        <family val="2"/>
        <charset val="161"/>
      </rPr>
      <t>3</t>
    </r>
    <r>
      <rPr>
        <b/>
        <sz val="11"/>
        <color indexed="43"/>
        <rFont val="Arial"/>
        <family val="2"/>
        <charset val="161"/>
      </rPr>
      <t>/NH</t>
    </r>
    <r>
      <rPr>
        <b/>
        <vertAlign val="subscript"/>
        <sz val="11"/>
        <color indexed="43"/>
        <rFont val="Arial"/>
        <family val="2"/>
        <charset val="161"/>
      </rPr>
      <t>4</t>
    </r>
    <r>
      <rPr>
        <b/>
        <sz val="11"/>
        <color indexed="43"/>
        <rFont val="Arial"/>
        <family val="2"/>
        <charset val="161"/>
      </rPr>
      <t>Cl.</t>
    </r>
  </si>
  <si>
    <r>
      <t xml:space="preserve">Όταν πραγματοποιηθεί </t>
    </r>
    <r>
      <rPr>
        <b/>
        <sz val="11"/>
        <color indexed="8"/>
        <rFont val="Arial"/>
        <family val="2"/>
        <charset val="161"/>
      </rPr>
      <t>μερική εξουδετέρωση</t>
    </r>
    <r>
      <rPr>
        <sz val="11"/>
        <color indexed="8"/>
        <rFont val="Arial"/>
        <family val="2"/>
        <charset val="161"/>
      </rPr>
      <t xml:space="preserve"> διαλύματος ενός ασθενούς οξέος από μια ισχυρή βάση, ή διαλύματος  μιας ασθενούς βάσης από ένα ισχυρό οξύ. 
Έτσι αν εξουδετερωθεί μερικά, ένα διάλυμα μεθανικού οξέος </t>
    </r>
    <r>
      <rPr>
        <b/>
        <sz val="11"/>
        <color indexed="8"/>
        <rFont val="Arial"/>
        <family val="2"/>
        <charset val="161"/>
      </rPr>
      <t>(HCOOH),</t>
    </r>
    <r>
      <rPr>
        <sz val="11"/>
        <color indexed="8"/>
        <rFont val="Arial"/>
        <family val="2"/>
        <charset val="161"/>
      </rPr>
      <t xml:space="preserve"> από διάλυμα </t>
    </r>
    <r>
      <rPr>
        <b/>
        <sz val="11"/>
        <color indexed="8"/>
        <rFont val="Arial"/>
        <family val="2"/>
        <charset val="161"/>
      </rPr>
      <t>KOH,</t>
    </r>
    <r>
      <rPr>
        <sz val="11"/>
        <color indexed="8"/>
        <rFont val="Arial"/>
        <family val="2"/>
        <charset val="161"/>
      </rPr>
      <t xml:space="preserve"> τότε θα προκύψει ένα </t>
    </r>
    <r>
      <rPr>
        <b/>
        <sz val="11"/>
        <color indexed="8"/>
        <rFont val="Arial"/>
        <family val="2"/>
        <charset val="161"/>
      </rPr>
      <t xml:space="preserve">ΡΔ: HCOOH/HCOOK. </t>
    </r>
  </si>
  <si>
    <r>
      <t xml:space="preserve">Όταν αντιδράσει </t>
    </r>
    <r>
      <rPr>
        <b/>
        <sz val="11"/>
        <color indexed="43"/>
        <rFont val="Arial"/>
        <family val="2"/>
        <charset val="161"/>
      </rPr>
      <t>μερικά,</t>
    </r>
    <r>
      <rPr>
        <sz val="11"/>
        <color indexed="43"/>
        <rFont val="Arial"/>
        <family val="2"/>
        <charset val="161"/>
      </rPr>
      <t xml:space="preserve"> με ένα ισχυρό οξύ, διάλυμα άλατος ενός ασθενούς οξέος που σχηματίστηκε κατά την εξουδετέ-ρωσή του, από μια ισχυρή βάση.
Αν για παράδειγμα, αντιδράσει με </t>
    </r>
    <r>
      <rPr>
        <b/>
        <sz val="11"/>
        <color indexed="43"/>
        <rFont val="Arial"/>
        <family val="2"/>
        <charset val="161"/>
      </rPr>
      <t>HCl,</t>
    </r>
    <r>
      <rPr>
        <sz val="11"/>
        <color indexed="43"/>
        <rFont val="Arial"/>
        <family val="2"/>
        <charset val="161"/>
      </rPr>
      <t xml:space="preserve"> ένα μέρος του αιθα-νικού νατρίου, που περιέχεται σε κάποιο διάλυμα αυτού του άλατος, τότε είναι δυνατό να σχηματιστεί τελικά, ένα </t>
    </r>
    <r>
      <rPr>
        <b/>
        <sz val="11"/>
        <color indexed="43"/>
        <rFont val="Arial"/>
        <family val="2"/>
        <charset val="161"/>
      </rPr>
      <t>ΡΔ: CH</t>
    </r>
    <r>
      <rPr>
        <b/>
        <vertAlign val="subscript"/>
        <sz val="11"/>
        <color indexed="43"/>
        <rFont val="Arial"/>
        <family val="2"/>
        <charset val="161"/>
      </rPr>
      <t>3</t>
    </r>
    <r>
      <rPr>
        <b/>
        <sz val="11"/>
        <color indexed="43"/>
        <rFont val="Arial"/>
        <family val="2"/>
        <charset val="161"/>
      </rPr>
      <t>COOH/ /CH</t>
    </r>
    <r>
      <rPr>
        <b/>
        <vertAlign val="subscript"/>
        <sz val="11"/>
        <color indexed="43"/>
        <rFont val="Arial"/>
        <family val="2"/>
        <charset val="161"/>
      </rPr>
      <t>3</t>
    </r>
    <r>
      <rPr>
        <b/>
        <sz val="11"/>
        <color indexed="43"/>
        <rFont val="Arial"/>
        <family val="2"/>
        <charset val="161"/>
      </rPr>
      <t xml:space="preserve">COONa.    </t>
    </r>
  </si>
  <si>
    <r>
      <t xml:space="preserve">Κατ' ανάλογο τρόπο, μπορεί να προκύψει ΡΔ και όταν α-ντιδράσει </t>
    </r>
    <r>
      <rPr>
        <b/>
        <sz val="11"/>
        <color indexed="43"/>
        <rFont val="Arial"/>
        <family val="2"/>
        <charset val="161"/>
      </rPr>
      <t>μερικά,</t>
    </r>
    <r>
      <rPr>
        <sz val="11"/>
        <color indexed="43"/>
        <rFont val="Arial"/>
        <family val="2"/>
        <charset val="161"/>
      </rPr>
      <t xml:space="preserve"> με μια ισχυρή βάση, διάλυμα άλατος μίας ασθενούς βάσης, το οποίο σχηματίστηκε όταν αυτή (η ασθε-νής βάση), εξουδετερώθηκε από κάποιο ισχυρό οξύ.
Αν λοιπόν αντιδράσει με </t>
    </r>
    <r>
      <rPr>
        <b/>
        <sz val="11"/>
        <color indexed="43"/>
        <rFont val="Arial"/>
        <family val="2"/>
        <charset val="161"/>
      </rPr>
      <t>NaOH,</t>
    </r>
    <r>
      <rPr>
        <sz val="11"/>
        <color indexed="43"/>
        <rFont val="Arial"/>
        <family val="2"/>
        <charset val="161"/>
      </rPr>
      <t xml:space="preserve"> ένα μέρος του χλωριούχου αμμωνίου </t>
    </r>
    <r>
      <rPr>
        <b/>
        <sz val="11"/>
        <color indexed="43"/>
        <rFont val="Arial"/>
        <family val="2"/>
        <charset val="161"/>
      </rPr>
      <t>(NH</t>
    </r>
    <r>
      <rPr>
        <b/>
        <vertAlign val="subscript"/>
        <sz val="11"/>
        <color indexed="43"/>
        <rFont val="Arial"/>
        <family val="2"/>
        <charset val="161"/>
      </rPr>
      <t>4</t>
    </r>
    <r>
      <rPr>
        <b/>
        <sz val="11"/>
        <color indexed="43"/>
        <rFont val="Arial"/>
        <family val="2"/>
        <charset val="161"/>
      </rPr>
      <t>Cl),</t>
    </r>
    <r>
      <rPr>
        <sz val="11"/>
        <color indexed="43"/>
        <rFont val="Arial"/>
        <family val="2"/>
        <charset val="161"/>
      </rPr>
      <t xml:space="preserve"> που περιέχεται σε κάποιο διάλυμά του, μπορεί να σχηματιστεί τελικά, </t>
    </r>
    <r>
      <rPr>
        <b/>
        <sz val="11"/>
        <color indexed="43"/>
        <rFont val="Arial"/>
        <family val="2"/>
        <charset val="161"/>
      </rPr>
      <t>ΡΔ: NH</t>
    </r>
    <r>
      <rPr>
        <b/>
        <vertAlign val="subscript"/>
        <sz val="11"/>
        <color indexed="43"/>
        <rFont val="Arial"/>
        <family val="2"/>
        <charset val="161"/>
      </rPr>
      <t>3</t>
    </r>
    <r>
      <rPr>
        <b/>
        <sz val="11"/>
        <color indexed="43"/>
        <rFont val="Arial"/>
        <family val="2"/>
        <charset val="161"/>
      </rPr>
      <t xml:space="preserve"> /NH</t>
    </r>
    <r>
      <rPr>
        <b/>
        <vertAlign val="subscript"/>
        <sz val="11"/>
        <color indexed="43"/>
        <rFont val="Arial"/>
        <family val="2"/>
        <charset val="161"/>
      </rPr>
      <t>4</t>
    </r>
    <r>
      <rPr>
        <b/>
        <sz val="11"/>
        <color indexed="43"/>
        <rFont val="Arial"/>
        <family val="2"/>
        <charset val="161"/>
      </rPr>
      <t xml:space="preserve">Cl.  </t>
    </r>
  </si>
  <si>
    <r>
      <t>ΠΡΟΣΟΧΗ!</t>
    </r>
    <r>
      <rPr>
        <sz val="12"/>
        <color indexed="8"/>
        <rFont val="Arial"/>
        <family val="2"/>
        <charset val="161"/>
      </rPr>
      <t xml:space="preserve"> Δεν αρκεί το να περιέχεται απλώς σε ένα διάλυμα έ-να ασθενές οξύ και η συζυγής του βασική μορφή, ή μια ασθενής βάση και η συζυγής της όξινη μορφή, ώστε αυτό το διάλυμα να είναι ΡΔ. Θα πρέπει οι τιμές των συγκεντρώσεων των δύο συζυ-γών μορφών να μην είναι πολύ μικρές </t>
    </r>
    <r>
      <rPr>
        <b/>
        <sz val="12"/>
        <color indexed="8"/>
        <rFont val="Arial"/>
        <family val="2"/>
        <charset val="161"/>
      </rPr>
      <t>(&gt;10</t>
    </r>
    <r>
      <rPr>
        <b/>
        <vertAlign val="superscript"/>
        <sz val="12"/>
        <color indexed="8"/>
        <rFont val="Arial"/>
        <family val="2"/>
        <charset val="161"/>
      </rPr>
      <t>–3</t>
    </r>
    <r>
      <rPr>
        <b/>
        <sz val="12"/>
        <color indexed="8"/>
        <rFont val="Arial"/>
        <family val="2"/>
        <charset val="161"/>
      </rPr>
      <t>Μ)</t>
    </r>
    <r>
      <rPr>
        <sz val="12"/>
        <color indexed="8"/>
        <rFont val="Arial"/>
        <family val="2"/>
        <charset val="161"/>
      </rPr>
      <t xml:space="preserve"> και μάλιστα, όσο μεγαλύτερες είναι και όσο πλησιέστερα βρίσκονται μεταξύ τους, τόσο μεγαλύτερη είναι και η ρυθμιστική ικανότητα του διαλύμα-τος. </t>
    </r>
  </si>
  <si>
    <r>
      <t xml:space="preserve">Ας προσπαθήσουμε να δούμε, πώς είναι δυνατό να υπολογιστεί η τιμή του </t>
    </r>
    <r>
      <rPr>
        <b/>
        <sz val="11"/>
        <color indexed="52"/>
        <rFont val="Arial"/>
        <family val="2"/>
        <charset val="161"/>
      </rPr>
      <t>pH,</t>
    </r>
    <r>
      <rPr>
        <sz val="11"/>
        <color indexed="43"/>
        <rFont val="Arial"/>
        <family val="2"/>
        <charset val="161"/>
      </rPr>
      <t xml:space="preserve"> ενός ΡΔ και ακόμη να κατανοήσουμε γενικότερα την ικανότητα των ΡΔ να αντιστέ-κονται στη μεταβολή του pH τους.</t>
    </r>
  </si>
  <si>
    <r>
      <t xml:space="preserve">Ας υποθέσουμε λοιπόν ότι διαθέτουμε ένα ΡΔ, στο οποίο περιέχονται το ασθε-νές οξύ </t>
    </r>
    <r>
      <rPr>
        <b/>
        <sz val="11"/>
        <color indexed="52"/>
        <rFont val="Arial"/>
        <family val="2"/>
        <charset val="161"/>
      </rPr>
      <t>ΗΑ</t>
    </r>
    <r>
      <rPr>
        <sz val="11"/>
        <color indexed="43"/>
        <rFont val="Arial"/>
        <family val="2"/>
        <charset val="161"/>
      </rPr>
      <t xml:space="preserve"> με συγκέντρωση </t>
    </r>
    <r>
      <rPr>
        <b/>
        <sz val="11"/>
        <color indexed="52"/>
        <rFont val="Arial"/>
        <family val="2"/>
        <charset val="161"/>
      </rPr>
      <t>C</t>
    </r>
    <r>
      <rPr>
        <b/>
        <vertAlign val="subscript"/>
        <sz val="11"/>
        <color indexed="52"/>
        <rFont val="Arial"/>
        <family val="2"/>
        <charset val="161"/>
      </rPr>
      <t>1</t>
    </r>
    <r>
      <rPr>
        <sz val="11"/>
        <color indexed="43"/>
        <rFont val="Arial"/>
        <family val="2"/>
        <charset val="161"/>
      </rPr>
      <t xml:space="preserve"> και το άλας του ΗΑ που προκύπτει από την εξου-δετέρωσή του, από μια ισχυρή βάση, π.χ. το </t>
    </r>
    <r>
      <rPr>
        <b/>
        <sz val="11"/>
        <color indexed="52"/>
        <rFont val="Arial"/>
        <family val="2"/>
        <charset val="161"/>
      </rPr>
      <t>NaOH,</t>
    </r>
    <r>
      <rPr>
        <sz val="11"/>
        <color indexed="43"/>
        <rFont val="Arial"/>
        <family val="2"/>
        <charset val="161"/>
      </rPr>
      <t xml:space="preserve"> δηλαδή το άλας με χημικό τύ-πο… </t>
    </r>
    <r>
      <rPr>
        <b/>
        <sz val="11"/>
        <color indexed="52"/>
        <rFont val="Arial"/>
        <family val="2"/>
        <charset val="161"/>
      </rPr>
      <t>NaA,</t>
    </r>
    <r>
      <rPr>
        <sz val="11"/>
        <color indexed="43"/>
        <rFont val="Arial"/>
        <family val="2"/>
        <charset val="161"/>
      </rPr>
      <t xml:space="preserve"> με συγκέντρωση </t>
    </r>
    <r>
      <rPr>
        <b/>
        <sz val="11"/>
        <color indexed="52"/>
        <rFont val="Arial"/>
        <family val="2"/>
        <charset val="161"/>
      </rPr>
      <t>C</t>
    </r>
    <r>
      <rPr>
        <b/>
        <vertAlign val="subscript"/>
        <sz val="11"/>
        <color indexed="52"/>
        <rFont val="Arial"/>
        <family val="2"/>
        <charset val="161"/>
      </rPr>
      <t>2</t>
    </r>
    <r>
      <rPr>
        <b/>
        <sz val="11"/>
        <color indexed="52"/>
        <rFont val="Arial"/>
        <family val="2"/>
        <charset val="161"/>
      </rPr>
      <t>.</t>
    </r>
  </si>
  <si>
    <r>
      <t xml:space="preserve">Για να υπολογίσουμε το </t>
    </r>
    <r>
      <rPr>
        <b/>
        <sz val="11"/>
        <color indexed="52"/>
        <rFont val="Arial"/>
        <family val="2"/>
        <charset val="161"/>
      </rPr>
      <t>pH</t>
    </r>
    <r>
      <rPr>
        <sz val="11"/>
        <color indexed="43"/>
        <rFont val="Arial"/>
        <family val="2"/>
        <charset val="161"/>
      </rPr>
      <t xml:space="preserve"> ενός τέτοιου διαλύματος γράφουμε τη χημική εξίσωση ιοντισμού του ασθενούς οξέος </t>
    </r>
    <r>
      <rPr>
        <b/>
        <sz val="11"/>
        <color indexed="52"/>
        <rFont val="Arial"/>
        <family val="2"/>
        <charset val="161"/>
      </rPr>
      <t>ΗΑ</t>
    </r>
    <r>
      <rPr>
        <sz val="11"/>
        <color indexed="43"/>
        <rFont val="Arial"/>
        <family val="2"/>
        <charset val="161"/>
      </rPr>
      <t xml:space="preserve"> και την εξίσωση διάστασης του άλατος </t>
    </r>
    <r>
      <rPr>
        <b/>
        <sz val="11"/>
        <color indexed="52"/>
        <rFont val="Arial"/>
        <family val="2"/>
        <charset val="161"/>
      </rPr>
      <t xml:space="preserve">NaA, </t>
    </r>
    <r>
      <rPr>
        <sz val="11"/>
        <color indexed="43"/>
        <rFont val="Arial"/>
        <family val="2"/>
        <charset val="161"/>
      </rPr>
      <t>με τις αντίστοιχες καταστρώσεις.</t>
    </r>
  </si>
  <si>
    <r>
      <t xml:space="preserve">         ΗΑ</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1"/>
        <rFont val="Arial"/>
        <family val="2"/>
        <charset val="161"/>
      </rPr>
      <t>Η</t>
    </r>
    <r>
      <rPr>
        <b/>
        <vertAlign val="subscript"/>
        <sz val="11"/>
        <color indexed="41"/>
        <rFont val="Arial"/>
        <family val="2"/>
        <charset val="161"/>
      </rPr>
      <t>2</t>
    </r>
    <r>
      <rPr>
        <b/>
        <sz val="11"/>
        <color indexed="41"/>
        <rFont val="Arial"/>
        <family val="2"/>
        <charset val="161"/>
      </rPr>
      <t>Ο</t>
    </r>
    <r>
      <rPr>
        <b/>
        <sz val="11"/>
        <color indexed="43"/>
        <rFont val="Arial"/>
        <family val="2"/>
        <charset val="161"/>
      </rPr>
      <t xml:space="preserve">   </t>
    </r>
    <r>
      <rPr>
        <b/>
        <sz val="11"/>
        <color indexed="10"/>
        <rFont val="Wingdings 3"/>
        <family val="1"/>
        <charset val="2"/>
      </rPr>
      <t>D</t>
    </r>
    <r>
      <rPr>
        <b/>
        <sz val="11"/>
        <color indexed="43"/>
        <rFont val="Arial"/>
        <family val="2"/>
        <charset val="161"/>
      </rPr>
      <t xml:space="preserve">   </t>
    </r>
    <r>
      <rPr>
        <b/>
        <sz val="11"/>
        <color indexed="41"/>
        <rFont val="Arial"/>
        <family val="2"/>
        <charset val="161"/>
      </rPr>
      <t>Η</t>
    </r>
    <r>
      <rPr>
        <b/>
        <vertAlign val="subscript"/>
        <sz val="11"/>
        <color indexed="41"/>
        <rFont val="Arial"/>
        <family val="2"/>
        <charset val="161"/>
      </rPr>
      <t>3</t>
    </r>
    <r>
      <rPr>
        <b/>
        <sz val="11"/>
        <color indexed="41"/>
        <rFont val="Arial"/>
        <family val="2"/>
        <charset val="161"/>
      </rPr>
      <t>Ο</t>
    </r>
    <r>
      <rPr>
        <b/>
        <vertAlign val="superscript"/>
        <sz val="11"/>
        <color indexed="41"/>
        <rFont val="Arial"/>
        <family val="2"/>
        <charset val="161"/>
      </rPr>
      <t>+</t>
    </r>
    <r>
      <rPr>
        <b/>
        <sz val="11"/>
        <color indexed="43"/>
        <rFont val="Arial"/>
        <family val="2"/>
        <charset val="161"/>
      </rPr>
      <t xml:space="preserve">  </t>
    </r>
    <r>
      <rPr>
        <b/>
        <sz val="11"/>
        <color indexed="10"/>
        <rFont val="Arial"/>
        <family val="2"/>
        <charset val="161"/>
      </rPr>
      <t>+</t>
    </r>
    <r>
      <rPr>
        <b/>
        <sz val="11"/>
        <color indexed="43"/>
        <rFont val="Arial"/>
        <family val="2"/>
        <charset val="161"/>
      </rPr>
      <t xml:space="preserve">  </t>
    </r>
    <r>
      <rPr>
        <b/>
        <sz val="11"/>
        <color indexed="41"/>
        <rFont val="Arial"/>
        <family val="2"/>
        <charset val="161"/>
      </rPr>
      <t>Α</t>
    </r>
    <r>
      <rPr>
        <b/>
        <vertAlign val="superscript"/>
        <sz val="11"/>
        <color indexed="41"/>
        <rFont val="Arial"/>
        <family val="2"/>
        <charset val="161"/>
      </rPr>
      <t>–</t>
    </r>
  </si>
  <si>
    <r>
      <t xml:space="preserve">     </t>
    </r>
    <r>
      <rPr>
        <vertAlign val="subscript"/>
        <sz val="10"/>
        <color indexed="52"/>
        <rFont val="Arial"/>
        <family val="2"/>
        <charset val="161"/>
      </rPr>
      <t xml:space="preserve">      </t>
    </r>
    <r>
      <rPr>
        <sz val="10"/>
        <color indexed="52"/>
        <rFont val="Arial"/>
        <family val="2"/>
        <charset val="161"/>
      </rPr>
      <t>xM</t>
    </r>
  </si>
  <si>
    <t xml:space="preserve">                                       xM        xM</t>
  </si>
  <si>
    <r>
      <t xml:space="preserve">     (C</t>
    </r>
    <r>
      <rPr>
        <vertAlign val="subscript"/>
        <sz val="10"/>
        <color indexed="52"/>
        <rFont val="Arial"/>
        <family val="2"/>
        <charset val="161"/>
      </rPr>
      <t>1</t>
    </r>
    <r>
      <rPr>
        <sz val="10"/>
        <color indexed="52"/>
        <rFont val="Arial"/>
        <family val="2"/>
        <charset val="161"/>
      </rPr>
      <t>–x)M                      xM        xM</t>
    </r>
  </si>
  <si>
    <r>
      <t xml:space="preserve">              NaA     </t>
    </r>
    <r>
      <rPr>
        <sz val="11"/>
        <color indexed="10"/>
        <rFont val="Arial"/>
        <family val="2"/>
        <charset val="161"/>
      </rPr>
      <t xml:space="preserve"> →</t>
    </r>
    <r>
      <rPr>
        <b/>
        <sz val="11"/>
        <color indexed="10"/>
        <rFont val="Symbol"/>
        <family val="1"/>
        <charset val="2"/>
      </rPr>
      <t xml:space="preserve">    </t>
    </r>
    <r>
      <rPr>
        <b/>
        <sz val="11"/>
        <color indexed="41"/>
        <rFont val="Arial"/>
        <family val="2"/>
        <charset val="161"/>
      </rPr>
      <t xml:space="preserve"> Na</t>
    </r>
    <r>
      <rPr>
        <b/>
        <vertAlign val="superscript"/>
        <sz val="11"/>
        <color indexed="41"/>
        <rFont val="Arial"/>
        <family val="2"/>
        <charset val="161"/>
      </rPr>
      <t>+</t>
    </r>
    <r>
      <rPr>
        <b/>
        <sz val="11"/>
        <color indexed="41"/>
        <rFont val="Arial"/>
        <family val="2"/>
        <charset val="161"/>
      </rPr>
      <t xml:space="preserve">   </t>
    </r>
    <r>
      <rPr>
        <b/>
        <sz val="11"/>
        <color indexed="10"/>
        <rFont val="Arial"/>
        <family val="2"/>
        <charset val="161"/>
      </rPr>
      <t xml:space="preserve">+  </t>
    </r>
    <r>
      <rPr>
        <b/>
        <sz val="11"/>
        <color indexed="41"/>
        <rFont val="Arial"/>
        <family val="2"/>
        <charset val="161"/>
      </rPr>
      <t xml:space="preserve">  A</t>
    </r>
    <r>
      <rPr>
        <b/>
        <vertAlign val="superscript"/>
        <sz val="11"/>
        <color indexed="41"/>
        <rFont val="Arial"/>
        <family val="2"/>
        <charset val="161"/>
      </rPr>
      <t>–</t>
    </r>
  </si>
  <si>
    <r>
      <t xml:space="preserve">    από...</t>
    </r>
    <r>
      <rPr>
        <sz val="10"/>
        <color indexed="52"/>
        <rFont val="Arial"/>
        <family val="2"/>
        <charset val="161"/>
      </rPr>
      <t xml:space="preserve"> C</t>
    </r>
    <r>
      <rPr>
        <vertAlign val="subscript"/>
        <sz val="10"/>
        <color indexed="52"/>
        <rFont val="Arial"/>
        <family val="2"/>
        <charset val="161"/>
      </rPr>
      <t>2</t>
    </r>
    <r>
      <rPr>
        <sz val="10"/>
        <color indexed="52"/>
        <rFont val="Arial"/>
        <family val="2"/>
        <charset val="161"/>
      </rPr>
      <t xml:space="preserve">M  </t>
    </r>
    <r>
      <rPr>
        <sz val="10"/>
        <color indexed="43"/>
        <rFont val="Arial"/>
        <family val="2"/>
        <charset val="161"/>
      </rPr>
      <t>παράγονται…</t>
    </r>
    <r>
      <rPr>
        <sz val="10"/>
        <color indexed="52"/>
        <rFont val="Arial"/>
        <family val="2"/>
        <charset val="161"/>
      </rPr>
      <t xml:space="preserve">     </t>
    </r>
    <r>
      <rPr>
        <vertAlign val="subscript"/>
        <sz val="10"/>
        <color indexed="52"/>
        <rFont val="Arial"/>
        <family val="2"/>
        <charset val="161"/>
      </rPr>
      <t xml:space="preserve">   </t>
    </r>
    <r>
      <rPr>
        <sz val="10"/>
        <color indexed="52"/>
        <rFont val="Arial"/>
        <family val="2"/>
        <charset val="161"/>
      </rPr>
      <t>C</t>
    </r>
    <r>
      <rPr>
        <vertAlign val="subscript"/>
        <sz val="10"/>
        <color indexed="52"/>
        <rFont val="Arial"/>
        <family val="2"/>
        <charset val="161"/>
      </rPr>
      <t>2</t>
    </r>
    <r>
      <rPr>
        <sz val="10"/>
        <color indexed="52"/>
        <rFont val="Arial"/>
        <family val="2"/>
        <charset val="161"/>
      </rPr>
      <t xml:space="preserve">M </t>
    </r>
  </si>
  <si>
    <t>Λογαριθμώντας την τελευταία σχέση, έχουμε...</t>
  </si>
  <si>
    <r>
      <t xml:space="preserve">…και με πολλαπλασιασμό αμφοτέρων των μελών της τελευταίας επί </t>
    </r>
    <r>
      <rPr>
        <b/>
        <sz val="11"/>
        <color indexed="52"/>
        <rFont val="Arial"/>
        <family val="2"/>
        <charset val="161"/>
      </rPr>
      <t>"–1",</t>
    </r>
    <r>
      <rPr>
        <sz val="11"/>
        <color indexed="43"/>
        <rFont val="Arial"/>
        <family val="2"/>
        <charset val="161"/>
      </rPr>
      <t xml:space="preserve"> προ-κύπτει…</t>
    </r>
  </si>
  <si>
    <r>
      <t xml:space="preserve">Καταλαβαίνουμε ότι όσο ασθενέστερο είναι το οξύ </t>
    </r>
    <r>
      <rPr>
        <b/>
        <sz val="11"/>
        <color indexed="52"/>
        <rFont val="Arial"/>
        <family val="2"/>
        <charset val="161"/>
      </rPr>
      <t>ΗΑ,</t>
    </r>
    <r>
      <rPr>
        <sz val="11"/>
        <color indexed="43"/>
        <rFont val="Arial"/>
        <family val="2"/>
        <charset val="161"/>
      </rPr>
      <t xml:space="preserve"> δηλαδή όσο μικρότερη είναι η τιμή της σταθεράς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που χαρακτηρίζει αυτό το οξύ, τόσο λιγότερο ιοντί-ζεται αυτό, δηλαδή τόσο μικρότερη είναι η τιμή του </t>
    </r>
    <r>
      <rPr>
        <b/>
        <sz val="11"/>
        <color indexed="52"/>
        <rFont val="Arial"/>
        <family val="2"/>
        <charset val="161"/>
      </rPr>
      <t>"x".</t>
    </r>
    <r>
      <rPr>
        <sz val="11"/>
        <color indexed="43"/>
        <rFont val="Arial"/>
        <family val="2"/>
        <charset val="161"/>
      </rPr>
      <t xml:space="preserve"> 
Ειδικότερα στην περίπτωση που υπάρχει και επίδραση κοινού ιόντος, όπως συμβαίνει εδώ, ο ιοντισμός του ασθενούς οξέος περιορίζεται ακόμη περισσό-τερο, οπότε μπορούμε, με σχετική ασφάλεια να γράψουμε για τις παραπάνω συγκεντρώσεις... </t>
    </r>
  </si>
  <si>
    <r>
      <t xml:space="preserve">Από όλα αυτά γίνεται φανερό ότι για να ισχύει η απλουστευμένη μορφή της εξίσω-σης Η-Η, θα πρέπει να γίνονται αποδεκτές οι προσεγγίσεις που έγιναν παραπά-νω, πρέπει δηλαδή να είναι </t>
    </r>
    <r>
      <rPr>
        <b/>
        <sz val="11"/>
        <color indexed="52"/>
        <rFont val="Arial"/>
        <family val="2"/>
        <charset val="161"/>
      </rPr>
      <t>x&lt;&lt;C</t>
    </r>
    <r>
      <rPr>
        <b/>
        <vertAlign val="subscript"/>
        <sz val="11"/>
        <color indexed="52"/>
        <rFont val="Arial"/>
        <family val="2"/>
        <charset val="161"/>
      </rPr>
      <t>1</t>
    </r>
    <r>
      <rPr>
        <sz val="11"/>
        <color indexed="43"/>
        <rFont val="Arial"/>
        <family val="2"/>
        <charset val="161"/>
      </rPr>
      <t xml:space="preserve"> και </t>
    </r>
    <r>
      <rPr>
        <b/>
        <sz val="11"/>
        <color indexed="52"/>
        <rFont val="Arial"/>
        <family val="2"/>
        <charset val="161"/>
      </rPr>
      <t>x&lt;&lt;C</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Για να εξασφαλίζεται κάτι τέτοιο, πρέπει οι συγκεντρώσεις </t>
    </r>
    <r>
      <rPr>
        <b/>
        <sz val="11"/>
        <color indexed="52"/>
        <rFont val="Arial"/>
        <family val="2"/>
        <charset val="161"/>
      </rPr>
      <t>C</t>
    </r>
    <r>
      <rPr>
        <b/>
        <vertAlign val="subscript"/>
        <sz val="11"/>
        <color indexed="52"/>
        <rFont val="Arial"/>
        <family val="2"/>
        <charset val="161"/>
      </rPr>
      <t>1</t>
    </r>
    <r>
      <rPr>
        <sz val="11"/>
        <color indexed="43"/>
        <rFont val="Arial"/>
        <family val="2"/>
        <charset val="161"/>
      </rPr>
      <t xml:space="preserve"> και </t>
    </r>
    <r>
      <rPr>
        <b/>
        <sz val="11"/>
        <color indexed="52"/>
        <rFont val="Arial"/>
        <family val="2"/>
        <charset val="161"/>
      </rPr>
      <t>C</t>
    </r>
    <r>
      <rPr>
        <b/>
        <vertAlign val="subscript"/>
        <sz val="11"/>
        <color indexed="52"/>
        <rFont val="Arial"/>
        <family val="2"/>
        <charset val="161"/>
      </rPr>
      <t>2</t>
    </r>
    <r>
      <rPr>
        <sz val="11"/>
        <color indexed="43"/>
        <rFont val="Arial"/>
        <family val="2"/>
        <charset val="161"/>
      </rPr>
      <t xml:space="preserve"> να μην είναι πολύ μικρές και πιο συγκεκριμέ-να να μην πέφτουν κάτω από το </t>
    </r>
    <r>
      <rPr>
        <b/>
        <sz val="11"/>
        <color indexed="52"/>
        <rFont val="Arial"/>
        <family val="2"/>
        <charset val="161"/>
      </rPr>
      <t>10</t>
    </r>
    <r>
      <rPr>
        <b/>
        <vertAlign val="superscript"/>
        <sz val="11"/>
        <color indexed="52"/>
        <rFont val="Arial"/>
        <family val="2"/>
        <charset val="161"/>
      </rPr>
      <t>–3</t>
    </r>
    <r>
      <rPr>
        <b/>
        <sz val="11"/>
        <color indexed="52"/>
        <rFont val="Arial"/>
        <family val="2"/>
        <charset val="161"/>
      </rPr>
      <t>Μ.</t>
    </r>
  </si>
  <si>
    <r>
      <t xml:space="preserve">Άρα ένα διάλυμα, στο οποίο βρίσκονται διαλυμένα το ασθενές οξύ </t>
    </r>
    <r>
      <rPr>
        <b/>
        <sz val="11"/>
        <color indexed="52"/>
        <rFont val="Arial"/>
        <family val="2"/>
        <charset val="161"/>
      </rPr>
      <t>ΗΑ</t>
    </r>
    <r>
      <rPr>
        <sz val="11"/>
        <color indexed="43"/>
        <rFont val="Arial"/>
        <family val="2"/>
        <charset val="161"/>
      </rPr>
      <t xml:space="preserve"> και η συζυ-γής προς αυτό βασική μορφή </t>
    </r>
    <r>
      <rPr>
        <b/>
        <sz val="11"/>
        <color indexed="52"/>
        <rFont val="Arial"/>
        <family val="2"/>
        <charset val="161"/>
      </rPr>
      <t>Α</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είναι ΡΔ, μόνο εφόσον οι συγκεντρώσεις των δύο συστατικών του είναι αρκετά μεγάλες </t>
    </r>
    <r>
      <rPr>
        <b/>
        <sz val="11"/>
        <color indexed="52"/>
        <rFont val="Arial"/>
        <family val="2"/>
        <charset val="161"/>
      </rPr>
      <t>(&gt;10</t>
    </r>
    <r>
      <rPr>
        <b/>
        <vertAlign val="superscript"/>
        <sz val="11"/>
        <color indexed="52"/>
        <rFont val="Arial"/>
        <family val="2"/>
        <charset val="161"/>
      </rPr>
      <t>–3</t>
    </r>
    <r>
      <rPr>
        <b/>
        <sz val="11"/>
        <color indexed="52"/>
        <rFont val="Arial"/>
        <family val="2"/>
        <charset val="161"/>
      </rPr>
      <t>Μ).</t>
    </r>
    <r>
      <rPr>
        <sz val="11"/>
        <color indexed="52"/>
        <rFont val="Arial"/>
        <family val="2"/>
        <charset val="161"/>
      </rPr>
      <t xml:space="preserve"> </t>
    </r>
  </si>
  <si>
    <r>
      <t xml:space="preserve">Αν η ποσότητα του </t>
    </r>
    <r>
      <rPr>
        <b/>
        <sz val="11"/>
        <color indexed="52"/>
        <rFont val="Arial"/>
        <family val="2"/>
        <charset val="161"/>
      </rPr>
      <t>ΗΑ</t>
    </r>
    <r>
      <rPr>
        <sz val="11"/>
        <color indexed="43"/>
        <rFont val="Arial"/>
        <family val="2"/>
        <charset val="161"/>
      </rPr>
      <t xml:space="preserve"> στο διάλυμα είναι </t>
    </r>
    <r>
      <rPr>
        <b/>
        <sz val="11"/>
        <color indexed="52"/>
        <rFont val="Arial"/>
        <family val="2"/>
        <charset val="161"/>
      </rPr>
      <t>n</t>
    </r>
    <r>
      <rPr>
        <b/>
        <vertAlign val="subscript"/>
        <sz val="11"/>
        <color indexed="52"/>
        <rFont val="Arial"/>
        <family val="2"/>
        <charset val="161"/>
      </rPr>
      <t>1</t>
    </r>
    <r>
      <rPr>
        <b/>
        <sz val="11"/>
        <color indexed="52"/>
        <rFont val="Arial"/>
        <family val="2"/>
        <charset val="161"/>
      </rPr>
      <t>mol</t>
    </r>
    <r>
      <rPr>
        <sz val="11"/>
        <color indexed="43"/>
        <rFont val="Arial"/>
        <family val="2"/>
        <charset val="161"/>
      </rPr>
      <t xml:space="preserve"> και του </t>
    </r>
    <r>
      <rPr>
        <b/>
        <sz val="11"/>
        <color indexed="52"/>
        <rFont val="Arial"/>
        <family val="2"/>
        <charset val="161"/>
      </rPr>
      <t>NaA n</t>
    </r>
    <r>
      <rPr>
        <b/>
        <vertAlign val="subscript"/>
        <sz val="11"/>
        <color indexed="52"/>
        <rFont val="Arial"/>
        <family val="2"/>
        <charset val="161"/>
      </rPr>
      <t>2</t>
    </r>
    <r>
      <rPr>
        <b/>
        <sz val="11"/>
        <color indexed="52"/>
        <rFont val="Arial"/>
        <family val="2"/>
        <charset val="161"/>
      </rPr>
      <t>mol,</t>
    </r>
    <r>
      <rPr>
        <sz val="11"/>
        <color indexed="43"/>
        <rFont val="Arial"/>
        <family val="2"/>
        <charset val="161"/>
      </rPr>
      <t xml:space="preserve"> και ο όγκος του ΡΔ είναι </t>
    </r>
    <r>
      <rPr>
        <b/>
        <sz val="11"/>
        <color indexed="52"/>
        <rFont val="Arial"/>
        <family val="2"/>
        <charset val="161"/>
      </rPr>
      <t>VL,</t>
    </r>
    <r>
      <rPr>
        <sz val="11"/>
        <color indexed="43"/>
        <rFont val="Arial"/>
        <family val="2"/>
        <charset val="161"/>
      </rPr>
      <t xml:space="preserve"> τότε η εξίσωση Η-Η παίρνει τη μορφή…</t>
    </r>
  </si>
  <si>
    <r>
      <t xml:space="preserve">Παρατηρούμε ότι ο όγκος του ΡΔ απουσιάζει από την τελευταία μορφή της εξίσω-σης Η-Η. Προφανώς αυτό σημαίνει ότι </t>
    </r>
    <r>
      <rPr>
        <b/>
        <sz val="11"/>
        <color indexed="52"/>
        <rFont val="Arial"/>
        <family val="2"/>
        <charset val="161"/>
      </rPr>
      <t>το pH του ΡΔ δεν αλλάζει όταν αλλάζει ο όγκος του.</t>
    </r>
    <r>
      <rPr>
        <sz val="11"/>
        <color indexed="43"/>
        <rFont val="Arial"/>
        <family val="2"/>
        <charset val="161"/>
      </rPr>
      <t xml:space="preserve"> Έτσι, όταν για παράδειγμα αραιώνουμε ένα ΡΔ, το pH του παραμένει αμετάβλητο, αρκεί να συνεχίσει και μετά την αραίωση που του κάναμε να είναι ΡΔ, δηλαδή να μη μειωθούν οι συγκεντρώσεις των δύο συστατικών του πάρα πολύ. Φυσικά στην περίπτωση που κάνουμε εκτεταμένη αραίωση σε ένα ΡΔ, θα συμβεί και σε αυτό, ότι συμβαίνει με κάθε διάλυμα που υφίσταται εκτεταμένη αραίωση, δηλαδή το pH του θα πλησιάσει προς το pH του καθαρού νερού, δηλαδή την τιμή </t>
    </r>
    <r>
      <rPr>
        <b/>
        <sz val="11"/>
        <color indexed="52"/>
        <rFont val="Arial"/>
        <family val="2"/>
        <charset val="161"/>
      </rPr>
      <t xml:space="preserve">"7" </t>
    </r>
    <r>
      <rPr>
        <sz val="11"/>
        <color indexed="43"/>
        <rFont val="Arial"/>
        <family val="2"/>
        <charset val="161"/>
      </rPr>
      <t>στους</t>
    </r>
    <r>
      <rPr>
        <b/>
        <sz val="11"/>
        <color indexed="52"/>
        <rFont val="Arial"/>
        <family val="2"/>
        <charset val="161"/>
      </rPr>
      <t xml:space="preserve"> 25°C.</t>
    </r>
  </si>
  <si>
    <r>
      <t xml:space="preserve">Στη συνέχεια θα εξηγήσουμε πώς το </t>
    </r>
    <r>
      <rPr>
        <b/>
        <sz val="11"/>
        <color indexed="52"/>
        <rFont val="Arial"/>
        <family val="2"/>
        <charset val="161"/>
      </rPr>
      <t>ΡΔ: HA/NaA</t>
    </r>
    <r>
      <rPr>
        <sz val="11"/>
        <color indexed="43"/>
        <rFont val="Arial"/>
        <family val="2"/>
        <charset val="161"/>
      </rPr>
      <t xml:space="preserve"> καταφέρνει να διατηρεί το pH του, πρακτικά αμετάβλητο, με την προσθήκη μικρών αλλά υπολογίσιμων ποσοτή-των, ακόμη και ισχυρών οξέων ή βάσεων.
Θεωρούμε πάλι την εξίσωση ιοντισμού του ασθενούς οξέος ΗΑ.</t>
    </r>
  </si>
  <si>
    <r>
      <t xml:space="preserve">Στο ΡΔ υπάρχει ένα μεγάλο πλήθος μορίων </t>
    </r>
    <r>
      <rPr>
        <b/>
        <sz val="11"/>
        <color indexed="52"/>
        <rFont val="Arial"/>
        <family val="2"/>
        <charset val="161"/>
      </rPr>
      <t>ΗΑ</t>
    </r>
    <r>
      <rPr>
        <sz val="11"/>
        <color indexed="43"/>
        <rFont val="Arial"/>
        <family val="2"/>
        <charset val="161"/>
      </rPr>
      <t xml:space="preserve"> που δεν ιοντίζονται, ένα επίσης μεγάλο πλήθος ιόντων </t>
    </r>
    <r>
      <rPr>
        <b/>
        <sz val="11"/>
        <color indexed="52"/>
        <rFont val="Arial"/>
        <family val="2"/>
        <charset val="161"/>
      </rPr>
      <t>Α</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που προέρχονται από την πλήρη διάσταση του άλατος </t>
    </r>
    <r>
      <rPr>
        <b/>
        <sz val="11"/>
        <color indexed="52"/>
        <rFont val="Arial"/>
        <family val="2"/>
        <charset val="161"/>
      </rPr>
      <t>NaA</t>
    </r>
    <r>
      <rPr>
        <sz val="11"/>
        <color indexed="43"/>
        <rFont val="Arial"/>
        <family val="2"/>
        <charset val="161"/>
      </rPr>
      <t xml:space="preserve"> και ένας μικρός αριθμός ιόντων </t>
    </r>
    <r>
      <rPr>
        <b/>
        <sz val="11"/>
        <color indexed="52"/>
        <rFont val="Arial"/>
        <family val="2"/>
        <charset val="161"/>
      </rP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προερχόμενος από τον πολύ περιο-ρισμένο ιοντισμό του ΗΑ (και επειδή το ΗΑ είναι ασθενές και λόγω ΕΚΙ). </t>
    </r>
  </si>
  <si>
    <r>
      <t xml:space="preserve">Αν στο παραπάνω ΡΔ, προστεθεί μια μικρή ποσότητα </t>
    </r>
    <r>
      <rPr>
        <b/>
        <sz val="11"/>
        <color indexed="52"/>
        <rFont val="Arial"/>
        <family val="2"/>
        <charset val="161"/>
      </rPr>
      <t>ισχυρού</t>
    </r>
    <r>
      <rPr>
        <sz val="11"/>
        <color indexed="43"/>
        <rFont val="Arial"/>
        <family val="2"/>
        <charset val="161"/>
      </rPr>
      <t xml:space="preserve"> οξέος, π.χ. </t>
    </r>
    <r>
      <rPr>
        <b/>
        <sz val="11"/>
        <color indexed="52"/>
        <rFont val="Arial"/>
        <family val="2"/>
        <charset val="161"/>
      </rPr>
      <t>HCl,</t>
    </r>
    <r>
      <rPr>
        <sz val="11"/>
        <color indexed="43"/>
        <rFont val="Arial"/>
        <family val="2"/>
        <charset val="161"/>
      </rPr>
      <t xml:space="preserve"> τα </t>
    </r>
    <r>
      <rPr>
        <b/>
        <sz val="11"/>
        <color indexed="52"/>
        <rFont val="Arial"/>
        <family val="2"/>
        <charset val="161"/>
      </rPr>
      <t>οξώνια</t>
    </r>
    <r>
      <rPr>
        <sz val="11"/>
        <color indexed="43"/>
        <rFont val="Arial"/>
        <family val="2"/>
        <charset val="161"/>
      </rPr>
      <t xml:space="preserve">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τα οποία θα ελευθερωθούν στο διάλυμα, από τον πλήρη ιοντι-σμό του HCl, αρχικά θα προκαλέσουν μια αύξηση στο συνολικό πλήθος οξωνί-ων, όμως πολύ γρήγορα τα περισσότερα από αυτά θα δεσμευτούν από τα ιόντα </t>
    </r>
    <r>
      <rPr>
        <b/>
        <sz val="11"/>
        <color indexed="52"/>
        <rFont val="Arial"/>
        <family val="2"/>
        <charset val="161"/>
      </rPr>
      <t>Α</t>
    </r>
    <r>
      <rPr>
        <b/>
        <vertAlign val="superscript"/>
        <sz val="11"/>
        <color indexed="52"/>
        <rFont val="Arial"/>
        <family val="2"/>
        <charset val="161"/>
      </rPr>
      <t>–</t>
    </r>
    <r>
      <rPr>
        <sz val="11"/>
        <color indexed="43"/>
        <rFont val="Arial"/>
        <family val="2"/>
        <charset val="161"/>
      </rPr>
      <t xml:space="preserve"> σχηματίζοντας νέα μόρια ΗΑ, με αποτέλεσμα ο τελικός αριθμός οξωνίων στο διάλυμα να μη διαφέρει σημαντικά από τον αρχικό. Έτσι η τιμή του pH του διαλύ-ματος, θα παραμείνει πρακτικά αμετάβλητη.
Προφανώς σε μια τέτοια περίπτωση, το πλήθος των ιόντων </t>
    </r>
    <r>
      <rPr>
        <b/>
        <sz val="11"/>
        <color indexed="52"/>
        <rFont val="Arial"/>
        <family val="2"/>
        <charset val="161"/>
      </rPr>
      <t>Α</t>
    </r>
    <r>
      <rPr>
        <b/>
        <vertAlign val="superscript"/>
        <sz val="11"/>
        <color indexed="52"/>
        <rFont val="Arial"/>
        <family val="2"/>
        <charset val="161"/>
      </rPr>
      <t>–</t>
    </r>
    <r>
      <rPr>
        <sz val="11"/>
        <color indexed="43"/>
        <rFont val="Arial"/>
        <family val="2"/>
        <charset val="161"/>
      </rPr>
      <t xml:space="preserve"> θα υποστεί μια μικρή μείωση, ενώ το πλήθος των μορίων </t>
    </r>
    <r>
      <rPr>
        <b/>
        <sz val="11"/>
        <color indexed="52"/>
        <rFont val="Arial"/>
        <family val="2"/>
        <charset val="161"/>
      </rPr>
      <t>ΗΑ</t>
    </r>
    <r>
      <rPr>
        <sz val="11"/>
        <color indexed="43"/>
        <rFont val="Arial"/>
        <family val="2"/>
        <charset val="161"/>
      </rPr>
      <t xml:space="preserve"> μια, το ίδιο μικρή αύξηση, καθώς η αντίδραση ιοντισμού του ΗΑ θα μετατοπιστεί προς τα αριστερά, όμως αυτή η με-τατόπιση ελάχιστα επηρεάζει τις τιμές των λόγων </t>
    </r>
    <r>
      <rPr>
        <b/>
        <sz val="11"/>
        <color indexed="52"/>
        <rFont val="Arial"/>
        <family val="2"/>
        <charset val="161"/>
      </rPr>
      <t>n</t>
    </r>
    <r>
      <rPr>
        <b/>
        <vertAlign val="subscript"/>
        <sz val="11"/>
        <color indexed="52"/>
        <rFont val="Arial"/>
        <family val="2"/>
        <charset val="161"/>
      </rPr>
      <t>2</t>
    </r>
    <r>
      <rPr>
        <b/>
        <sz val="11"/>
        <color indexed="52"/>
        <rFont val="Arial"/>
        <family val="2"/>
        <charset val="161"/>
      </rPr>
      <t>/n</t>
    </r>
    <r>
      <rPr>
        <b/>
        <vertAlign val="subscript"/>
        <sz val="11"/>
        <color indexed="52"/>
        <rFont val="Arial"/>
        <family val="2"/>
        <charset val="161"/>
      </rPr>
      <t>1</t>
    </r>
    <r>
      <rPr>
        <sz val="11"/>
        <color indexed="43"/>
        <rFont val="Arial"/>
        <family val="2"/>
        <charset val="161"/>
      </rPr>
      <t xml:space="preserve"> και </t>
    </r>
    <r>
      <rPr>
        <b/>
        <sz val="11"/>
        <color indexed="52"/>
        <rFont val="Arial"/>
        <family val="2"/>
        <charset val="161"/>
      </rPr>
      <t>C</t>
    </r>
    <r>
      <rPr>
        <b/>
        <vertAlign val="subscript"/>
        <sz val="11"/>
        <color indexed="52"/>
        <rFont val="Arial"/>
        <family val="2"/>
        <charset val="161"/>
      </rPr>
      <t>2</t>
    </r>
    <r>
      <rPr>
        <b/>
        <sz val="11"/>
        <color indexed="52"/>
        <rFont val="Arial"/>
        <family val="2"/>
        <charset val="161"/>
      </rPr>
      <t>/C</t>
    </r>
    <r>
      <rPr>
        <b/>
        <vertAlign val="subscript"/>
        <sz val="11"/>
        <color indexed="52"/>
        <rFont val="Arial"/>
        <family val="2"/>
        <charset val="161"/>
      </rPr>
      <t>1</t>
    </r>
    <r>
      <rPr>
        <sz val="11"/>
        <color indexed="43"/>
        <rFont val="Arial"/>
        <family val="2"/>
        <charset val="161"/>
      </rPr>
      <t xml:space="preserve"> οι οποίοι εμφα-νίζονται στην εξίσωση Η-Η. Κατ' επέκταση λοιπόν, δε θα επηρεαστεί σημαντικά, η τιμή του pH του διαλύματος.</t>
    </r>
  </si>
  <si>
    <r>
      <t xml:space="preserve">Αν πάλι, στο </t>
    </r>
    <r>
      <rPr>
        <b/>
        <sz val="11"/>
        <color indexed="52"/>
        <rFont val="Arial"/>
        <family val="2"/>
        <charset val="161"/>
      </rPr>
      <t>ΡΔ: HA/NaA</t>
    </r>
    <r>
      <rPr>
        <sz val="11"/>
        <color indexed="43"/>
        <rFont val="Arial"/>
        <family val="2"/>
        <charset val="161"/>
      </rPr>
      <t xml:space="preserve"> προστεθεί μια μικρή ποσότητα </t>
    </r>
    <r>
      <rPr>
        <b/>
        <sz val="11"/>
        <color indexed="52"/>
        <rFont val="Arial"/>
        <family val="2"/>
        <charset val="161"/>
      </rPr>
      <t>ισχυρής</t>
    </r>
    <r>
      <rPr>
        <sz val="11"/>
        <color indexed="43"/>
        <rFont val="Arial"/>
        <family val="2"/>
        <charset val="161"/>
      </rPr>
      <t xml:space="preserve"> βάσης, π.χ. </t>
    </r>
    <r>
      <rPr>
        <b/>
        <sz val="11"/>
        <color indexed="52"/>
        <rFont val="Arial"/>
        <family val="2"/>
        <charset val="161"/>
      </rPr>
      <t>NaOH,</t>
    </r>
    <r>
      <rPr>
        <sz val="11"/>
        <color indexed="43"/>
        <rFont val="Arial"/>
        <family val="2"/>
        <charset val="161"/>
      </rPr>
      <t xml:space="preserve"> τα </t>
    </r>
    <r>
      <rPr>
        <b/>
        <sz val="11"/>
        <color indexed="52"/>
        <rFont val="Arial"/>
        <family val="2"/>
        <charset val="161"/>
      </rPr>
      <t>υδροξείδια</t>
    </r>
    <r>
      <rPr>
        <sz val="11"/>
        <color indexed="43"/>
        <rFont val="Arial"/>
        <family val="2"/>
        <charset val="161"/>
      </rPr>
      <t xml:space="preserve"> </t>
    </r>
    <r>
      <rPr>
        <b/>
        <sz val="11"/>
        <color indexed="52"/>
        <rFont val="Arial"/>
        <family val="2"/>
        <charset val="161"/>
      </rPr>
      <t>(ΟΗ</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που θα ελευθερωθούν στο διάλυμα, από την πλήρη διάσταση της ισχυρής βάσης, θα δεσμεύσουν ισάριθμα οξώνια σχηματίζοντας μόρια νερού, προκαλώντας έτσι αρχικά μια μείωση στο πλήθος των οξωνίων, όμως πολύ γρήγορα αυτή η μείωση οξωνίων θα εξαλειφθεί από μόρια ΗΑ που θα ιοντιστούν. Έτσι ο αριθμός οξωνίων που θα υπάρχουν τελικά στο ΡΔ δεν θα δια-φέρει σημαντικά από τον αρχικό, με αποτέλεσμα το pH του διαλύματος να παρα-μείνει πρακτικά αμετάβλητο.
Προφανώς, αυτή τη φορά, το πλήθος των ιόντων </t>
    </r>
    <r>
      <rPr>
        <b/>
        <sz val="11"/>
        <color indexed="52"/>
        <rFont val="Arial"/>
        <family val="2"/>
        <charset val="161"/>
      </rPr>
      <t>Α</t>
    </r>
    <r>
      <rPr>
        <b/>
        <vertAlign val="superscript"/>
        <sz val="11"/>
        <color indexed="52"/>
        <rFont val="Arial"/>
        <family val="2"/>
        <charset val="161"/>
      </rPr>
      <t>–</t>
    </r>
    <r>
      <rPr>
        <sz val="11"/>
        <color indexed="43"/>
        <rFont val="Arial"/>
        <family val="2"/>
        <charset val="161"/>
      </rPr>
      <t xml:space="preserve"> θα υποστεί μια μικρή αύξη-ση, ενώ το πλήθος των μορίων ΗΑ μια το ίδιο μικρή μείωση, αφού η αντίδραση ιοντισμού του οξέος ΗΑ μετατοπίζεται προς τα δεξιά. Αυτή η μετατόπιση όμως, ελάχιστα επηρεάζει τις τιμές των λόγων </t>
    </r>
    <r>
      <rPr>
        <b/>
        <sz val="11"/>
        <color indexed="52"/>
        <rFont val="Arial"/>
        <family val="2"/>
        <charset val="161"/>
      </rPr>
      <t>n</t>
    </r>
    <r>
      <rPr>
        <b/>
        <vertAlign val="subscript"/>
        <sz val="11"/>
        <color indexed="52"/>
        <rFont val="Arial"/>
        <family val="2"/>
        <charset val="161"/>
      </rPr>
      <t>2</t>
    </r>
    <r>
      <rPr>
        <b/>
        <sz val="11"/>
        <color indexed="52"/>
        <rFont val="Arial"/>
        <family val="2"/>
        <charset val="161"/>
      </rPr>
      <t>/n</t>
    </r>
    <r>
      <rPr>
        <b/>
        <vertAlign val="subscript"/>
        <sz val="11"/>
        <color indexed="52"/>
        <rFont val="Arial"/>
        <family val="2"/>
        <charset val="161"/>
      </rPr>
      <t>1</t>
    </r>
    <r>
      <rPr>
        <sz val="11"/>
        <color indexed="43"/>
        <rFont val="Arial"/>
        <family val="2"/>
        <charset val="161"/>
      </rPr>
      <t xml:space="preserve"> και </t>
    </r>
    <r>
      <rPr>
        <b/>
        <sz val="11"/>
        <color indexed="52"/>
        <rFont val="Arial"/>
        <family val="2"/>
        <charset val="161"/>
      </rPr>
      <t>C</t>
    </r>
    <r>
      <rPr>
        <b/>
        <vertAlign val="subscript"/>
        <sz val="11"/>
        <color indexed="52"/>
        <rFont val="Arial"/>
        <family val="2"/>
        <charset val="161"/>
      </rPr>
      <t>2</t>
    </r>
    <r>
      <rPr>
        <b/>
        <sz val="11"/>
        <color indexed="52"/>
        <rFont val="Arial"/>
        <family val="2"/>
        <charset val="161"/>
      </rPr>
      <t>/C</t>
    </r>
    <r>
      <rPr>
        <b/>
        <vertAlign val="subscript"/>
        <sz val="11"/>
        <color indexed="52"/>
        <rFont val="Arial"/>
        <family val="2"/>
        <charset val="161"/>
      </rPr>
      <t>1</t>
    </r>
    <r>
      <rPr>
        <sz val="11"/>
        <color indexed="43"/>
        <rFont val="Arial"/>
        <family val="2"/>
        <charset val="161"/>
      </rPr>
      <t xml:space="preserve"> που εμφανίζονται στην εξίσωση Η-Η και κατ' επέκταση την τιμή του pH.</t>
    </r>
  </si>
  <si>
    <r>
      <t xml:space="preserve">Για να γίνουν περισσότερο κατανοητά τα παραπάνω, δίνεται στο </t>
    </r>
    <r>
      <rPr>
        <sz val="11"/>
        <color indexed="48"/>
        <rFont val="Arial"/>
        <family val="2"/>
        <charset val="161"/>
      </rPr>
      <t>διπλανό χώρο,</t>
    </r>
    <r>
      <rPr>
        <sz val="11"/>
        <color indexed="43"/>
        <rFont val="Arial"/>
        <family val="2"/>
        <charset val="161"/>
      </rPr>
      <t xml:space="preserve"> ένα σχετικό παράδειγμα - εφαρμογή.</t>
    </r>
  </si>
  <si>
    <r>
      <t xml:space="preserve">Προφανώς, αν στο ΡΔ περιέχονται μια ασθενής βάση και κάποιο άλας της από εξουδετέρωσή της με ισχυρό οξύ, π.χ. στο </t>
    </r>
    <r>
      <rPr>
        <b/>
        <sz val="10"/>
        <color indexed="52"/>
        <rFont val="Arial"/>
        <family val="2"/>
        <charset val="161"/>
      </rPr>
      <t>ΡΔ: NH</t>
    </r>
    <r>
      <rPr>
        <b/>
        <vertAlign val="subscript"/>
        <sz val="10"/>
        <color indexed="52"/>
        <rFont val="Arial"/>
        <family val="2"/>
        <charset val="161"/>
      </rPr>
      <t>3</t>
    </r>
    <r>
      <rPr>
        <b/>
        <sz val="10"/>
        <color indexed="52"/>
        <rFont val="Arial"/>
        <family val="2"/>
        <charset val="161"/>
      </rPr>
      <t>/NH</t>
    </r>
    <r>
      <rPr>
        <b/>
        <vertAlign val="subscript"/>
        <sz val="10"/>
        <color indexed="52"/>
        <rFont val="Arial"/>
        <family val="2"/>
        <charset val="161"/>
      </rPr>
      <t>4</t>
    </r>
    <r>
      <rPr>
        <b/>
        <sz val="10"/>
        <color indexed="52"/>
        <rFont val="Arial"/>
        <family val="2"/>
        <charset val="161"/>
      </rPr>
      <t>Cl,</t>
    </r>
    <r>
      <rPr>
        <sz val="10"/>
        <color indexed="43"/>
        <rFont val="Arial"/>
        <family val="2"/>
        <charset val="161"/>
      </rPr>
      <t xml:space="preserve"> η εξίσωση Η-Η θα γράφεται…</t>
    </r>
  </si>
  <si>
    <r>
      <t xml:space="preserve">Ζητείται να υπολογιστεί η τιμή του </t>
    </r>
    <r>
      <rPr>
        <b/>
        <sz val="10"/>
        <color indexed="52"/>
        <rFont val="Arial"/>
        <family val="2"/>
        <charset val="161"/>
      </rPr>
      <t>pH</t>
    </r>
    <r>
      <rPr>
        <sz val="10"/>
        <color indexed="43"/>
        <rFont val="Arial"/>
        <family val="2"/>
        <charset val="161"/>
      </rPr>
      <t xml:space="preserve"> των διαλυμάτων </t>
    </r>
    <r>
      <rPr>
        <b/>
        <sz val="10"/>
        <color indexed="52"/>
        <rFont val="Arial"/>
        <family val="2"/>
        <charset val="161"/>
      </rPr>
      <t>Δ</t>
    </r>
    <r>
      <rPr>
        <b/>
        <vertAlign val="subscript"/>
        <sz val="10"/>
        <color indexed="52"/>
        <rFont val="Arial"/>
        <family val="2"/>
        <charset val="161"/>
      </rPr>
      <t>1</t>
    </r>
    <r>
      <rPr>
        <sz val="10"/>
        <color indexed="43"/>
        <rFont val="Arial"/>
        <family val="2"/>
        <charset val="161"/>
      </rPr>
      <t xml:space="preserve"> και </t>
    </r>
    <r>
      <rPr>
        <b/>
        <sz val="10"/>
        <color indexed="52"/>
        <rFont val="Arial"/>
        <family val="2"/>
        <charset val="161"/>
      </rPr>
      <t>Δ</t>
    </r>
    <r>
      <rPr>
        <b/>
        <vertAlign val="subscript"/>
        <sz val="10"/>
        <color indexed="52"/>
        <rFont val="Arial"/>
        <family val="2"/>
        <charset val="161"/>
      </rPr>
      <t>2</t>
    </r>
    <r>
      <rPr>
        <b/>
        <sz val="10"/>
        <color indexed="52"/>
        <rFont val="Arial"/>
        <family val="2"/>
        <charset val="161"/>
      </rPr>
      <t>.</t>
    </r>
  </si>
  <si>
    <r>
      <t xml:space="preserve">Αν στο διάλυμα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προσθέσουμε </t>
    </r>
    <r>
      <rPr>
        <b/>
        <sz val="10"/>
        <color indexed="52"/>
        <rFont val="Arial"/>
        <family val="2"/>
        <charset val="161"/>
      </rPr>
      <t>0,16g</t>
    </r>
    <r>
      <rPr>
        <sz val="10"/>
        <color indexed="43"/>
        <rFont val="Arial"/>
        <family val="2"/>
        <charset val="161"/>
      </rPr>
      <t xml:space="preserve"> στερεού </t>
    </r>
    <r>
      <rPr>
        <b/>
        <sz val="10"/>
        <color indexed="52"/>
        <rFont val="Arial"/>
        <family val="2"/>
        <charset val="161"/>
      </rPr>
      <t>NaOH,</t>
    </r>
    <r>
      <rPr>
        <sz val="10"/>
        <color indexed="43"/>
        <rFont val="Arial"/>
        <family val="2"/>
        <charset val="161"/>
      </rPr>
      <t xml:space="preserve"> σχηματίζεται το διάλυμα </t>
    </r>
    <r>
      <rPr>
        <b/>
        <sz val="10"/>
        <color indexed="52"/>
        <rFont val="Arial"/>
        <family val="2"/>
        <charset val="161"/>
      </rPr>
      <t>Δ</t>
    </r>
    <r>
      <rPr>
        <b/>
        <vertAlign val="subscript"/>
        <sz val="10"/>
        <color indexed="52"/>
        <rFont val="Arial"/>
        <family val="2"/>
        <charset val="161"/>
      </rPr>
      <t>5</t>
    </r>
    <r>
      <rPr>
        <b/>
        <sz val="10"/>
        <color indexed="52"/>
        <rFont val="Arial"/>
        <family val="2"/>
        <charset val="161"/>
      </rPr>
      <t>,</t>
    </r>
    <r>
      <rPr>
        <sz val="10"/>
        <color indexed="43"/>
        <rFont val="Arial"/>
        <family val="2"/>
        <charset val="161"/>
      </rPr>
      <t xml:space="preserve"> που επίσης έχει όγκο </t>
    </r>
    <r>
      <rPr>
        <b/>
        <sz val="10"/>
        <color indexed="52"/>
        <rFont val="Arial"/>
        <family val="2"/>
        <charset val="161"/>
      </rPr>
      <t>400mL.</t>
    </r>
    <r>
      <rPr>
        <sz val="10"/>
        <color indexed="43"/>
        <rFont val="Arial"/>
        <family val="2"/>
        <charset val="161"/>
      </rPr>
      <t xml:space="preserve"> Ζητείται να βρεθεί το pH του διαλύματος </t>
    </r>
    <r>
      <rPr>
        <b/>
        <sz val="10"/>
        <color indexed="52"/>
        <rFont val="Arial"/>
        <family val="2"/>
        <charset val="161"/>
      </rPr>
      <t>Δ</t>
    </r>
    <r>
      <rPr>
        <b/>
        <vertAlign val="subscript"/>
        <sz val="10"/>
        <color indexed="52"/>
        <rFont val="Arial"/>
        <family val="2"/>
        <charset val="161"/>
      </rPr>
      <t>5</t>
    </r>
    <r>
      <rPr>
        <b/>
        <sz val="10"/>
        <color indexed="52"/>
        <rFont val="Arial"/>
        <family val="2"/>
        <charset val="161"/>
      </rPr>
      <t>.</t>
    </r>
  </si>
  <si>
    <r>
      <t xml:space="preserve">Αφού είναι… </t>
    </r>
    <r>
      <rPr>
        <b/>
        <sz val="10"/>
        <color indexed="52"/>
        <rFont val="Arial"/>
        <family val="2"/>
        <charset val="161"/>
      </rPr>
      <t>K</t>
    </r>
    <r>
      <rPr>
        <b/>
        <vertAlign val="subscript"/>
        <sz val="10"/>
        <color indexed="52"/>
        <rFont val="Arial"/>
        <family val="2"/>
        <charset val="161"/>
      </rPr>
      <t>a</t>
    </r>
    <r>
      <rPr>
        <b/>
        <sz val="10"/>
        <color indexed="52"/>
        <rFont val="Arial"/>
        <family val="2"/>
        <charset val="161"/>
      </rPr>
      <t>/C=10</t>
    </r>
    <r>
      <rPr>
        <b/>
        <vertAlign val="superscript"/>
        <sz val="10"/>
        <color indexed="52"/>
        <rFont val="Arial"/>
        <family val="2"/>
        <charset val="161"/>
      </rPr>
      <t>–5</t>
    </r>
    <r>
      <rPr>
        <b/>
        <sz val="10"/>
        <color indexed="52"/>
        <rFont val="Arial"/>
        <family val="2"/>
        <charset val="161"/>
      </rPr>
      <t>/1=10</t>
    </r>
    <r>
      <rPr>
        <b/>
        <vertAlign val="superscript"/>
        <sz val="10"/>
        <color indexed="52"/>
        <rFont val="Arial"/>
        <family val="2"/>
        <charset val="161"/>
      </rPr>
      <t>–5</t>
    </r>
    <r>
      <rPr>
        <b/>
        <sz val="10"/>
        <color indexed="52"/>
        <rFont val="Arial"/>
        <family val="2"/>
        <charset val="161"/>
      </rPr>
      <t>&lt;10</t>
    </r>
    <r>
      <rPr>
        <b/>
        <vertAlign val="superscript"/>
        <sz val="10"/>
        <color indexed="52"/>
        <rFont val="Arial"/>
        <family val="2"/>
        <charset val="161"/>
      </rPr>
      <t>–2</t>
    </r>
    <r>
      <rPr>
        <b/>
        <sz val="10"/>
        <color indexed="52"/>
        <rFont val="Arial"/>
        <family val="2"/>
        <charset val="161"/>
      </rPr>
      <t>,</t>
    </r>
    <r>
      <rPr>
        <sz val="10"/>
        <color indexed="43"/>
        <rFont val="Arial"/>
        <family val="2"/>
        <charset val="161"/>
      </rPr>
      <t xml:space="preserve"> δεχόμαστε ότι θα είναι </t>
    </r>
    <r>
      <rPr>
        <b/>
        <sz val="10"/>
        <color indexed="52"/>
        <rFont val="Arial"/>
        <family val="2"/>
        <charset val="161"/>
      </rPr>
      <t>x&lt;&lt;1</t>
    </r>
    <r>
      <rPr>
        <sz val="10"/>
        <color indexed="43"/>
        <rFont val="Arial"/>
        <family val="2"/>
        <charset val="161"/>
      </rPr>
      <t xml:space="preserve"> (βλέπε </t>
    </r>
    <r>
      <rPr>
        <b/>
        <sz val="10"/>
        <color indexed="51"/>
        <rFont val="Arial"/>
        <family val="2"/>
        <charset val="161"/>
      </rPr>
      <t>"pH"</t>
    </r>
    <r>
      <rPr>
        <sz val="10"/>
        <color indexed="43"/>
        <rFont val="Arial"/>
        <family val="2"/>
        <charset val="161"/>
      </rPr>
      <t>), οπότε η τελευταία εξίσωση γίνεται…</t>
    </r>
  </si>
  <si>
    <r>
      <t xml:space="preserve">Το διάλυμα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είναι ΡΔ, αφού σ' αυτό περιέχονται το ασθενές οξύ </t>
    </r>
    <r>
      <rPr>
        <b/>
        <sz val="10"/>
        <color indexed="52"/>
        <rFont val="Arial"/>
        <family val="2"/>
        <charset val="161"/>
      </rPr>
      <t>ΗΑ</t>
    </r>
    <r>
      <rPr>
        <sz val="10"/>
        <color indexed="43"/>
        <rFont val="Arial"/>
        <family val="2"/>
        <charset val="161"/>
      </rPr>
      <t xml:space="preserve"> και το άλας του με νάτριο, δηλαδή το </t>
    </r>
    <r>
      <rPr>
        <b/>
        <sz val="10"/>
        <color indexed="52"/>
        <rFont val="Arial"/>
        <family val="2"/>
        <charset val="161"/>
      </rPr>
      <t>NaA,</t>
    </r>
    <r>
      <rPr>
        <sz val="10"/>
        <color indexed="43"/>
        <rFont val="Arial"/>
        <family val="2"/>
        <charset val="161"/>
      </rPr>
      <t xml:space="preserve"> σε συγκεντρώσεις αρκετά μεγάλες, το καθένα, </t>
    </r>
    <r>
      <rPr>
        <b/>
        <sz val="10"/>
        <color indexed="52"/>
        <rFont val="Arial"/>
        <family val="2"/>
        <charset val="161"/>
      </rPr>
      <t>0,5Μ.</t>
    </r>
    <r>
      <rPr>
        <sz val="10"/>
        <color indexed="43"/>
        <rFont val="Arial"/>
        <family val="2"/>
        <charset val="161"/>
      </rPr>
      <t xml:space="preserve"> Άρα το </t>
    </r>
    <r>
      <rPr>
        <b/>
        <sz val="10"/>
        <color indexed="52"/>
        <rFont val="Arial"/>
        <family val="2"/>
        <charset val="161"/>
      </rPr>
      <t>pH</t>
    </r>
    <r>
      <rPr>
        <sz val="10"/>
        <color indexed="43"/>
        <rFont val="Arial"/>
        <family val="2"/>
        <charset val="161"/>
      </rPr>
      <t xml:space="preserve"> του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μπορούμε να το υπολογίσουμε από την εξίσωση Η-Η.</t>
    </r>
  </si>
  <si>
    <r>
      <t xml:space="preserve">Αν ορισμένος όγκος του διαλύματος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αραιωθεί με διπλάσιο όγκο νερού, έστω ότι σχηματίζεται το διάλυμα </t>
    </r>
    <r>
      <rPr>
        <b/>
        <sz val="10"/>
        <color indexed="52"/>
        <rFont val="Arial"/>
        <family val="2"/>
        <charset val="161"/>
      </rPr>
      <t>Δ</t>
    </r>
    <r>
      <rPr>
        <b/>
        <vertAlign val="subscript"/>
        <sz val="10"/>
        <color indexed="52"/>
        <rFont val="Arial"/>
        <family val="2"/>
        <charset val="161"/>
      </rPr>
      <t>3</t>
    </r>
    <r>
      <rPr>
        <b/>
        <sz val="10"/>
        <color indexed="52"/>
        <rFont val="Arial"/>
        <family val="2"/>
        <charset val="161"/>
      </rPr>
      <t xml:space="preserve">. </t>
    </r>
    <r>
      <rPr>
        <sz val="10"/>
        <color indexed="43"/>
        <rFont val="Arial"/>
        <family val="2"/>
        <charset val="161"/>
      </rPr>
      <t xml:space="preserve">Ποιά θα είναι η τιμή για το </t>
    </r>
    <r>
      <rPr>
        <b/>
        <sz val="10"/>
        <color indexed="52"/>
        <rFont val="Arial"/>
        <family val="2"/>
        <charset val="161"/>
      </rPr>
      <t>pH</t>
    </r>
    <r>
      <rPr>
        <sz val="10"/>
        <color indexed="43"/>
        <rFont val="Arial"/>
        <family val="2"/>
        <charset val="161"/>
      </rPr>
      <t xml:space="preserve"> του διαλύματος </t>
    </r>
    <r>
      <rPr>
        <b/>
        <sz val="10"/>
        <color indexed="52"/>
        <rFont val="Arial"/>
        <family val="2"/>
        <charset val="161"/>
      </rPr>
      <t>Δ</t>
    </r>
    <r>
      <rPr>
        <b/>
        <vertAlign val="subscript"/>
        <sz val="10"/>
        <color indexed="52"/>
        <rFont val="Arial"/>
        <family val="2"/>
        <charset val="161"/>
      </rPr>
      <t>3</t>
    </r>
    <r>
      <rPr>
        <b/>
        <sz val="10"/>
        <color indexed="52"/>
        <rFont val="Arial"/>
        <family val="2"/>
        <charset val="161"/>
      </rPr>
      <t>;</t>
    </r>
  </si>
  <si>
    <r>
      <t xml:space="preserve">Όπως δείχτηκε παραπάνω, στο διάλυμα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περιέ-χονται </t>
    </r>
    <r>
      <rPr>
        <b/>
        <sz val="10"/>
        <color indexed="52"/>
        <rFont val="Arial"/>
        <family val="2"/>
        <charset val="161"/>
      </rPr>
      <t>0,2mol HA</t>
    </r>
    <r>
      <rPr>
        <sz val="10"/>
        <color indexed="43"/>
        <rFont val="Arial"/>
        <family val="2"/>
        <charset val="161"/>
      </rPr>
      <t xml:space="preserve"> και </t>
    </r>
    <r>
      <rPr>
        <b/>
        <sz val="10"/>
        <color indexed="52"/>
        <rFont val="Arial"/>
        <family val="2"/>
        <charset val="161"/>
      </rPr>
      <t>0,2mol NaA.</t>
    </r>
    <r>
      <rPr>
        <sz val="10"/>
        <color indexed="43"/>
        <rFont val="Arial"/>
        <family val="2"/>
        <charset val="161"/>
      </rPr>
      <t xml:space="preserve"> Στο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διοχε-τεύονται... </t>
    </r>
    <r>
      <rPr>
        <b/>
        <sz val="10"/>
        <color indexed="52"/>
        <rFont val="Arial"/>
        <family val="2"/>
        <charset val="161"/>
      </rPr>
      <t>89,6mL=0,0896L</t>
    </r>
    <r>
      <rPr>
        <sz val="10"/>
        <color indexed="43"/>
        <rFont val="Arial"/>
        <family val="2"/>
        <charset val="161"/>
      </rPr>
      <t xml:space="preserve"> αερίου </t>
    </r>
    <r>
      <rPr>
        <b/>
        <sz val="10"/>
        <color indexed="52"/>
        <rFont val="Arial"/>
        <family val="2"/>
        <charset val="161"/>
      </rPr>
      <t>HCl.</t>
    </r>
    <r>
      <rPr>
        <sz val="10"/>
        <color indexed="43"/>
        <rFont val="Arial"/>
        <family val="2"/>
        <charset val="161"/>
      </rPr>
      <t xml:space="preserve"> Εκφράζουμε αυτή την ποσότητα σε </t>
    </r>
    <r>
      <rPr>
        <b/>
        <sz val="10"/>
        <color indexed="52"/>
        <rFont val="Arial"/>
        <family val="2"/>
        <charset val="161"/>
      </rPr>
      <t xml:space="preserve">"mol", </t>
    </r>
    <r>
      <rPr>
        <sz val="10"/>
        <color indexed="43"/>
        <rFont val="Arial"/>
        <family val="2"/>
        <charset val="161"/>
      </rPr>
      <t xml:space="preserve">χρησιμοποιώντας το γνωστό τύπο... </t>
    </r>
  </si>
  <si>
    <r>
      <t xml:space="preserve">Αυτή η ποσότητα του </t>
    </r>
    <r>
      <rPr>
        <b/>
        <sz val="10"/>
        <color indexed="52"/>
        <rFont val="Arial"/>
        <family val="2"/>
        <charset val="161"/>
      </rPr>
      <t>HCl</t>
    </r>
    <r>
      <rPr>
        <sz val="10"/>
        <color indexed="43"/>
        <rFont val="Arial"/>
        <family val="2"/>
        <charset val="161"/>
      </rPr>
      <t xml:space="preserve"> θα αντιδράσει μέσα στο διάλυμα </t>
    </r>
    <r>
      <rPr>
        <b/>
        <sz val="10"/>
        <color indexed="52"/>
        <rFont val="Arial"/>
        <family val="2"/>
        <charset val="161"/>
      </rPr>
      <t>Δ</t>
    </r>
    <r>
      <rPr>
        <b/>
        <vertAlign val="subscript"/>
        <sz val="10"/>
        <color indexed="52"/>
        <rFont val="Arial"/>
        <family val="2"/>
        <charset val="161"/>
      </rPr>
      <t>2</t>
    </r>
    <r>
      <rPr>
        <sz val="10"/>
        <color indexed="43"/>
        <rFont val="Arial"/>
        <family val="2"/>
        <charset val="161"/>
      </rPr>
      <t xml:space="preserve"> με το </t>
    </r>
    <r>
      <rPr>
        <b/>
        <sz val="10"/>
        <color indexed="52"/>
        <rFont val="Arial"/>
        <family val="2"/>
        <charset val="161"/>
      </rPr>
      <t>βασικό</t>
    </r>
    <r>
      <rPr>
        <sz val="10"/>
        <color indexed="43"/>
        <rFont val="Arial"/>
        <family val="2"/>
        <charset val="161"/>
      </rPr>
      <t xml:space="preserve"> συστατικό που αυτό περιέχει, δηλαδή με το άλας </t>
    </r>
    <r>
      <rPr>
        <b/>
        <sz val="10"/>
        <color indexed="52"/>
        <rFont val="Arial"/>
        <family val="2"/>
        <charset val="161"/>
      </rPr>
      <t>NaA</t>
    </r>
    <r>
      <rPr>
        <sz val="10"/>
        <color indexed="43"/>
        <rFont val="Arial"/>
        <family val="2"/>
        <charset val="161"/>
      </rPr>
      <t xml:space="preserve"> με αποτέλεσμα να σχηματιστεί το διάλυμα </t>
    </r>
    <r>
      <rPr>
        <b/>
        <sz val="10"/>
        <color indexed="52"/>
        <rFont val="Arial"/>
        <family val="2"/>
        <charset val="161"/>
      </rPr>
      <t>Δ</t>
    </r>
    <r>
      <rPr>
        <b/>
        <vertAlign val="subscript"/>
        <sz val="10"/>
        <color indexed="52"/>
        <rFont val="Arial"/>
        <family val="2"/>
        <charset val="161"/>
      </rPr>
      <t>4</t>
    </r>
    <r>
      <rPr>
        <b/>
        <sz val="10"/>
        <color indexed="52"/>
        <rFont val="Arial"/>
        <family val="2"/>
        <charset val="161"/>
      </rPr>
      <t>.</t>
    </r>
  </si>
  <si>
    <r>
      <t xml:space="preserve">    </t>
    </r>
    <r>
      <rPr>
        <b/>
        <sz val="10"/>
        <color indexed="41"/>
        <rFont val="Arial"/>
        <family val="2"/>
        <charset val="161"/>
      </rPr>
      <t>HCl</t>
    </r>
    <r>
      <rPr>
        <b/>
        <sz val="10"/>
        <color indexed="44"/>
        <rFont val="Arial"/>
        <family val="2"/>
        <charset val="161"/>
      </rPr>
      <t xml:space="preserve">   </t>
    </r>
    <r>
      <rPr>
        <b/>
        <sz val="10"/>
        <color indexed="10"/>
        <rFont val="Arial"/>
        <family val="2"/>
        <charset val="161"/>
      </rPr>
      <t>+</t>
    </r>
    <r>
      <rPr>
        <b/>
        <sz val="10"/>
        <color indexed="44"/>
        <rFont val="Arial"/>
        <family val="2"/>
        <charset val="161"/>
      </rPr>
      <t xml:space="preserve">  </t>
    </r>
    <r>
      <rPr>
        <b/>
        <sz val="10"/>
        <color indexed="41"/>
        <rFont val="Arial"/>
        <family val="2"/>
        <charset val="161"/>
      </rPr>
      <t>NaA</t>
    </r>
    <r>
      <rPr>
        <b/>
        <sz val="10"/>
        <color indexed="44"/>
        <rFont val="Arial"/>
        <family val="2"/>
        <charset val="161"/>
      </rPr>
      <t xml:space="preserve">  </t>
    </r>
    <r>
      <rPr>
        <b/>
        <sz val="10"/>
        <color indexed="10"/>
        <rFont val="Symbol"/>
        <family val="1"/>
        <charset val="2"/>
      </rPr>
      <t>®</t>
    </r>
    <r>
      <rPr>
        <b/>
        <sz val="10"/>
        <color indexed="44"/>
        <rFont val="Arial"/>
        <family val="2"/>
        <charset val="161"/>
      </rPr>
      <t xml:space="preserve">  </t>
    </r>
    <r>
      <rPr>
        <b/>
        <sz val="10"/>
        <color indexed="41"/>
        <rFont val="Arial"/>
        <family val="2"/>
        <charset val="161"/>
      </rPr>
      <t>NaCl</t>
    </r>
    <r>
      <rPr>
        <b/>
        <sz val="10"/>
        <color indexed="44"/>
        <rFont val="Arial"/>
        <family val="2"/>
        <charset val="161"/>
      </rPr>
      <t xml:space="preserve">  </t>
    </r>
    <r>
      <rPr>
        <b/>
        <sz val="10"/>
        <color indexed="10"/>
        <rFont val="Arial"/>
        <family val="2"/>
        <charset val="161"/>
      </rPr>
      <t>+</t>
    </r>
    <r>
      <rPr>
        <b/>
        <sz val="10"/>
        <color indexed="44"/>
        <rFont val="Arial"/>
        <family val="2"/>
        <charset val="161"/>
      </rPr>
      <t xml:space="preserve">  </t>
    </r>
    <r>
      <rPr>
        <b/>
        <sz val="10"/>
        <color indexed="41"/>
        <rFont val="Arial"/>
        <family val="2"/>
        <charset val="161"/>
      </rPr>
      <t>HA</t>
    </r>
  </si>
  <si>
    <t xml:space="preserve">               0,196                  0,204</t>
  </si>
  <si>
    <r>
      <t xml:space="preserve">Και το διάλυμα </t>
    </r>
    <r>
      <rPr>
        <b/>
        <sz val="10"/>
        <color indexed="52"/>
        <rFont val="Arial"/>
        <family val="2"/>
        <charset val="161"/>
      </rPr>
      <t>Δ</t>
    </r>
    <r>
      <rPr>
        <b/>
        <vertAlign val="subscript"/>
        <sz val="10"/>
        <color indexed="52"/>
        <rFont val="Arial"/>
        <family val="2"/>
        <charset val="161"/>
      </rPr>
      <t>4</t>
    </r>
    <r>
      <rPr>
        <b/>
        <sz val="10"/>
        <color indexed="52"/>
        <rFont val="Arial"/>
        <family val="2"/>
        <charset val="161"/>
      </rPr>
      <t>,</t>
    </r>
    <r>
      <rPr>
        <sz val="10"/>
        <color indexed="43"/>
        <rFont val="Arial"/>
        <family val="2"/>
        <charset val="161"/>
      </rPr>
      <t xml:space="preserve"> όπως προκύπτει από τα παραπάνω είναι επίσης ΡΔ, αφού σε αυτό περιέχονται το ασθενές οξύ </t>
    </r>
    <r>
      <rPr>
        <b/>
        <sz val="10"/>
        <color indexed="52"/>
        <rFont val="Arial"/>
        <family val="2"/>
        <charset val="161"/>
      </rPr>
      <t>ΗΑ</t>
    </r>
    <r>
      <rPr>
        <sz val="10"/>
        <color indexed="43"/>
        <rFont val="Arial"/>
        <family val="2"/>
        <charset val="161"/>
      </rPr>
      <t xml:space="preserve"> και το άλας του </t>
    </r>
    <r>
      <rPr>
        <b/>
        <sz val="10"/>
        <color indexed="52"/>
        <rFont val="Arial"/>
        <family val="2"/>
        <charset val="161"/>
      </rPr>
      <t>NaA,</t>
    </r>
    <r>
      <rPr>
        <sz val="10"/>
        <color indexed="43"/>
        <rFont val="Arial"/>
        <family val="2"/>
        <charset val="161"/>
      </rPr>
      <t xml:space="preserve"> σε συγκεντρώσεις μεγαλύτερες του </t>
    </r>
    <r>
      <rPr>
        <b/>
        <sz val="10"/>
        <color indexed="52"/>
        <rFont val="Arial"/>
        <family val="2"/>
        <charset val="161"/>
      </rPr>
      <t>10</t>
    </r>
    <r>
      <rPr>
        <b/>
        <vertAlign val="superscript"/>
        <sz val="10"/>
        <color indexed="52"/>
        <rFont val="Arial"/>
        <family val="2"/>
        <charset val="161"/>
      </rPr>
      <t>–3</t>
    </r>
    <r>
      <rPr>
        <b/>
        <sz val="10"/>
        <color indexed="52"/>
        <rFont val="Arial"/>
        <family val="2"/>
        <charset val="161"/>
      </rPr>
      <t>Μ,</t>
    </r>
    <r>
      <rPr>
        <sz val="10"/>
        <color indexed="43"/>
        <rFont val="Arial"/>
        <family val="2"/>
        <charset val="161"/>
      </rPr>
      <t xml:space="preserve"> οπότε το </t>
    </r>
    <r>
      <rPr>
        <b/>
        <sz val="10"/>
        <color indexed="52"/>
        <rFont val="Arial"/>
        <family val="2"/>
        <charset val="161"/>
      </rPr>
      <t>pH</t>
    </r>
    <r>
      <rPr>
        <sz val="10"/>
        <color indexed="43"/>
        <rFont val="Arial"/>
        <family val="2"/>
        <charset val="161"/>
      </rPr>
      <t xml:space="preserve"> του διαλύματος μπορεί να υπολογιστεί από την εξίσωση Η-Η.</t>
    </r>
  </si>
  <si>
    <r>
      <t xml:space="preserve">              C</t>
    </r>
    <r>
      <rPr>
        <b/>
        <vertAlign val="subscript"/>
        <sz val="10"/>
        <color indexed="52"/>
        <rFont val="Arial"/>
        <family val="2"/>
        <charset val="161"/>
      </rPr>
      <t>15</t>
    </r>
    <r>
      <rPr>
        <b/>
        <sz val="10"/>
        <color indexed="52"/>
        <rFont val="Arial"/>
        <family val="2"/>
        <charset val="161"/>
      </rPr>
      <t>=0,49M            C</t>
    </r>
    <r>
      <rPr>
        <b/>
        <vertAlign val="subscript"/>
        <sz val="10"/>
        <color indexed="52"/>
        <rFont val="Arial"/>
        <family val="2"/>
        <charset val="161"/>
      </rPr>
      <t>25</t>
    </r>
    <r>
      <rPr>
        <b/>
        <sz val="10"/>
        <color indexed="52"/>
        <rFont val="Arial"/>
        <family val="2"/>
        <charset val="161"/>
      </rPr>
      <t>=0,51M</t>
    </r>
  </si>
  <si>
    <r>
      <t xml:space="preserve">Η </t>
    </r>
    <r>
      <rPr>
        <b/>
        <sz val="12"/>
        <rFont val="Arial"/>
        <family val="2"/>
        <charset val="161"/>
      </rPr>
      <t>ογκομέτρηση</t>
    </r>
    <r>
      <rPr>
        <sz val="12"/>
        <rFont val="Arial"/>
        <family val="2"/>
        <charset val="161"/>
      </rPr>
      <t xml:space="preserve"> είναι μια πολύ συνηθισμένη εργασία που γίνε-ται στο χημικό εργαστήριο, με σκοπό να προσδιοριστεί ποσοτικά μια ουσία </t>
    </r>
    <r>
      <rPr>
        <b/>
        <sz val="12"/>
        <rFont val="Arial"/>
        <family val="2"/>
        <charset val="161"/>
      </rPr>
      <t>Α</t>
    </r>
    <r>
      <rPr>
        <sz val="12"/>
        <rFont val="Arial"/>
        <family val="2"/>
        <charset val="161"/>
      </rPr>
      <t xml:space="preserve"> (δηλαδή να υπολογιστούν τα </t>
    </r>
    <r>
      <rPr>
        <b/>
        <sz val="12"/>
        <rFont val="Arial"/>
        <family val="2"/>
        <charset val="161"/>
      </rPr>
      <t>mol</t>
    </r>
    <r>
      <rPr>
        <sz val="12"/>
        <rFont val="Arial"/>
        <family val="2"/>
        <charset val="161"/>
      </rPr>
      <t xml:space="preserve"> της ουσίας </t>
    </r>
    <r>
      <rPr>
        <b/>
        <sz val="12"/>
        <rFont val="Arial"/>
        <family val="2"/>
        <charset val="161"/>
      </rPr>
      <t>Α</t>
    </r>
    <r>
      <rPr>
        <sz val="12"/>
        <rFont val="Arial"/>
        <family val="2"/>
        <charset val="161"/>
      </rPr>
      <t xml:space="preserve">), με-τρώντας τον όγκο διαλύματος μιας άλλης ουσίας </t>
    </r>
    <r>
      <rPr>
        <b/>
        <sz val="12"/>
        <rFont val="Arial"/>
        <family val="2"/>
        <charset val="161"/>
      </rPr>
      <t>Β,</t>
    </r>
    <r>
      <rPr>
        <sz val="12"/>
        <rFont val="Arial"/>
        <family val="2"/>
        <charset val="161"/>
      </rPr>
      <t xml:space="preserve"> γνωστής συ-γκέντρωσης </t>
    </r>
    <r>
      <rPr>
        <b/>
        <sz val="12"/>
        <rFont val="Arial"/>
        <family val="2"/>
        <charset val="161"/>
      </rPr>
      <t>(πρότυπο διάλυμα),</t>
    </r>
    <r>
      <rPr>
        <sz val="12"/>
        <rFont val="Arial"/>
        <family val="2"/>
        <charset val="161"/>
      </rPr>
      <t xml:space="preserve"> που απαιτείται για να αντιδρά-σει πλήρως με την ουσία </t>
    </r>
    <r>
      <rPr>
        <b/>
        <sz val="12"/>
        <rFont val="Arial"/>
        <family val="2"/>
        <charset val="161"/>
      </rPr>
      <t>Α.</t>
    </r>
    <r>
      <rPr>
        <sz val="12"/>
        <rFont val="Arial"/>
        <family val="2"/>
        <charset val="161"/>
      </rPr>
      <t xml:space="preserve"> </t>
    </r>
  </si>
  <si>
    <r>
      <t xml:space="preserve">Στην συνηθέστερη περίπτωση ογκομέτρησης, από τις ουσίες </t>
    </r>
    <r>
      <rPr>
        <b/>
        <sz val="12"/>
        <rFont val="Arial"/>
        <family val="2"/>
        <charset val="161"/>
      </rPr>
      <t>Α</t>
    </r>
    <r>
      <rPr>
        <sz val="12"/>
        <rFont val="Arial"/>
        <family val="2"/>
        <charset val="161"/>
      </rPr>
      <t xml:space="preserve"> και </t>
    </r>
    <r>
      <rPr>
        <b/>
        <sz val="12"/>
        <rFont val="Arial"/>
        <family val="2"/>
        <charset val="161"/>
      </rPr>
      <t>Β,</t>
    </r>
    <r>
      <rPr>
        <sz val="12"/>
        <rFont val="Arial"/>
        <family val="2"/>
        <charset val="161"/>
      </rPr>
      <t xml:space="preserve"> η μία είναι </t>
    </r>
    <r>
      <rPr>
        <b/>
        <sz val="12"/>
        <rFont val="Arial"/>
        <family val="2"/>
        <charset val="161"/>
      </rPr>
      <t>οξύ</t>
    </r>
    <r>
      <rPr>
        <sz val="12"/>
        <rFont val="Arial"/>
        <family val="2"/>
        <charset val="161"/>
      </rPr>
      <t xml:space="preserve"> και η άλλη </t>
    </r>
    <r>
      <rPr>
        <b/>
        <sz val="12"/>
        <rFont val="Arial"/>
        <family val="2"/>
        <charset val="161"/>
      </rPr>
      <t>βάση.</t>
    </r>
    <r>
      <rPr>
        <sz val="12"/>
        <rFont val="Arial"/>
        <family val="2"/>
        <charset val="161"/>
      </rPr>
      <t xml:space="preserve"> Λέμε τότε ότι έχουμε </t>
    </r>
    <r>
      <rPr>
        <b/>
        <sz val="12"/>
        <rFont val="Arial"/>
        <family val="2"/>
        <charset val="161"/>
      </rPr>
      <t>ο-γκομέτρηση εξουδετέρωσης.</t>
    </r>
  </si>
  <si>
    <t>Ονομάζεται έτσι το σημείο της ογκομέτρησης, στο οποίο παρατηρούμε την αλλαγή στο χρώμα του δείκτη και κατ' επέκταση του ογκομετρούμενου διαλύματος.</t>
  </si>
  <si>
    <r>
      <t xml:space="preserve">Ονομάζεται έτσι το σημείο της ογκομέτρησης, στο οποίο έχει αντιδράσει πλήρως η ουσία </t>
    </r>
    <r>
      <rPr>
        <b/>
        <sz val="11"/>
        <color rgb="FFFF9900"/>
        <rFont val="Arial"/>
        <family val="2"/>
        <charset val="161"/>
      </rPr>
      <t>Α</t>
    </r>
    <r>
      <rPr>
        <sz val="11"/>
        <color rgb="FFFFFF99"/>
        <rFont val="Arial"/>
        <family val="2"/>
        <charset val="161"/>
      </rPr>
      <t xml:space="preserve"> (αυτή που περιέχεται στο ογκομετρούμενο άγνωστης συγκέντρωσης διάλυμα), με ορισμένη ποσότητα από το πρότυπο διάλυμα της ουσίας </t>
    </r>
    <r>
      <rPr>
        <b/>
        <sz val="11"/>
        <color rgb="FFFF9900"/>
        <rFont val="Arial"/>
        <family val="2"/>
        <charset val="161"/>
      </rPr>
      <t>Β.</t>
    </r>
  </si>
  <si>
    <t>Στην περίπτωση της ογκομέτρησης εξουδετέρωσης, το ισοδύναμο σημείο αυτής εντοπίζεται συνήθως με τη χρήση κατάλληλου δείκτη, ο οποίος "προδίδει" το ισο-δύναμο σημείο με την αλλαγή του χρώματός του.</t>
  </si>
  <si>
    <t>Εννοείται ότι ο στόχος μας σε μια ογκομέτρηση είναι να επιτύχουμε το τελικό ση-μείο να εμφανιστεί όσο γίνεται πλησιέστερα στο ισοδύναμο σημείο. Αυτό μπορεί να εξασφαλιστεί με τη σωστή επιλογή δείκτη, τέτοιου δηλαδή που να αλλάζει χρώ-μα στην περιοχή του ισοδύναμου σημείου.</t>
  </si>
  <si>
    <r>
      <t xml:space="preserve">Ιδιαίτερα σημαντικές έννοιες, σχετιζόμενες με την ογκομέτρηση είναι το </t>
    </r>
    <r>
      <rPr>
        <b/>
        <sz val="11"/>
        <color rgb="FFFF9900"/>
        <rFont val="Arial"/>
        <family val="2"/>
        <charset val="161"/>
      </rPr>
      <t>"ισοδύ-ναμο</t>
    </r>
    <r>
      <rPr>
        <sz val="11"/>
        <color rgb="FFFFFF99"/>
        <rFont val="Arial"/>
        <family val="2"/>
        <charset val="161"/>
      </rPr>
      <t xml:space="preserve"> </t>
    </r>
    <r>
      <rPr>
        <b/>
        <sz val="11"/>
        <color rgb="FFFF9900"/>
        <rFont val="Arial"/>
        <family val="2"/>
        <charset val="161"/>
      </rPr>
      <t>σημείο"</t>
    </r>
    <r>
      <rPr>
        <sz val="11"/>
        <color rgb="FFFFFF99"/>
        <rFont val="Arial"/>
        <family val="2"/>
        <charset val="161"/>
      </rPr>
      <t xml:space="preserve"> το </t>
    </r>
    <r>
      <rPr>
        <b/>
        <sz val="11"/>
        <color rgb="FFFF9900"/>
        <rFont val="Arial"/>
        <family val="2"/>
        <charset val="161"/>
      </rPr>
      <t>"τελικό</t>
    </r>
    <r>
      <rPr>
        <sz val="11"/>
        <color rgb="FFFFFF99"/>
        <rFont val="Arial"/>
        <family val="2"/>
        <charset val="161"/>
      </rPr>
      <t xml:space="preserve"> </t>
    </r>
    <r>
      <rPr>
        <b/>
        <sz val="11"/>
        <color rgb="FFFF9900"/>
        <rFont val="Arial"/>
        <family val="2"/>
        <charset val="161"/>
      </rPr>
      <t>σημείο"</t>
    </r>
    <r>
      <rPr>
        <sz val="11"/>
        <color rgb="FFFFFF99"/>
        <rFont val="Arial"/>
        <family val="2"/>
        <charset val="161"/>
      </rPr>
      <t xml:space="preserve"> και η </t>
    </r>
    <r>
      <rPr>
        <b/>
        <sz val="11"/>
        <color rgb="FFFF9900"/>
        <rFont val="Arial"/>
        <family val="2"/>
        <charset val="161"/>
      </rPr>
      <t>"καμπύλη</t>
    </r>
    <r>
      <rPr>
        <sz val="11"/>
        <color rgb="FFFFFF99"/>
        <rFont val="Arial"/>
        <family val="2"/>
        <charset val="161"/>
      </rPr>
      <t xml:space="preserve"> </t>
    </r>
    <r>
      <rPr>
        <b/>
        <sz val="11"/>
        <color rgb="FFFF9900"/>
        <rFont val="Arial"/>
        <family val="2"/>
        <charset val="161"/>
      </rPr>
      <t>ογκομέτρησης".</t>
    </r>
  </si>
  <si>
    <r>
      <t xml:space="preserve">Αν σε ένα σύστημα ορθογωνίων αξόνων αποτυπωθούν, στον οριζόντιο άξονα των τετμημένων, οι τιμές όγκου του πρότυπου διαλύματος (δηλαδή του διαλύματος της ουσίας </t>
    </r>
    <r>
      <rPr>
        <b/>
        <sz val="11"/>
        <color rgb="FFFF9900"/>
        <rFont val="Arial"/>
        <family val="2"/>
        <charset val="161"/>
      </rPr>
      <t>Β</t>
    </r>
    <r>
      <rPr>
        <sz val="11"/>
        <color rgb="FFFFFF99"/>
        <rFont val="Arial"/>
        <family val="2"/>
        <charset val="161"/>
      </rPr>
      <t xml:space="preserve"> που βρίσκεται στην προχοΐδα), που προστίθεται στο ογκομετρούμε-νο διάλυμα και στον κατακόρυφο άξονα των τεταγμένων οι αντίστοιχες τιμές </t>
    </r>
    <r>
      <rPr>
        <b/>
        <sz val="11"/>
        <color rgb="FF3366FF"/>
        <rFont val="Arial"/>
        <family val="2"/>
        <charset val="161"/>
      </rPr>
      <t>pH</t>
    </r>
    <r>
      <rPr>
        <sz val="11"/>
        <color rgb="FFFFFF99"/>
        <rFont val="Arial"/>
        <family val="2"/>
        <charset val="161"/>
      </rPr>
      <t xml:space="preserve"> του ογκομετρούμενου διαλύματος, τότε από τα ζεύγη τιμών (όγκου, </t>
    </r>
    <r>
      <rPr>
        <b/>
        <sz val="11"/>
        <color rgb="FF3366FF"/>
        <rFont val="Arial"/>
        <family val="2"/>
        <charset val="161"/>
      </rPr>
      <t>pH</t>
    </r>
    <r>
      <rPr>
        <sz val="11"/>
        <color rgb="FFFFFF99"/>
        <rFont val="Arial"/>
        <family val="2"/>
        <charset val="161"/>
      </rPr>
      <t>), θα εμφα-νιστούν στο επίπεδο των αξόνων κάποια σημεία</t>
    </r>
    <r>
      <rPr>
        <b/>
        <sz val="11"/>
        <color rgb="FF92D050"/>
        <rFont val="Arial"/>
        <family val="2"/>
        <charset val="161"/>
      </rPr>
      <t>*</t>
    </r>
    <r>
      <rPr>
        <sz val="11"/>
        <color rgb="FFFFFF99"/>
        <rFont val="Arial"/>
        <family val="2"/>
        <charset val="161"/>
      </rPr>
      <t xml:space="preserve">. 
Από τα σημεία αυτά, αν είχαμε τη δυνατότητα να πάρουμε άπειρα σε πλήθος ζεύ-γη τιμών, σχηματίζεται μια καμπύλη, η οποία κατά κάποιο τρόπο παρουσιάζει την εξέλιξη της ογκομέτρησης και ονομάζεται </t>
    </r>
    <r>
      <rPr>
        <b/>
        <sz val="11"/>
        <color rgb="FFFF9900"/>
        <rFont val="Arial"/>
        <family val="2"/>
        <charset val="161"/>
      </rPr>
      <t>"καμπύλη</t>
    </r>
    <r>
      <rPr>
        <sz val="11"/>
        <color rgb="FFFFFF99"/>
        <rFont val="Arial"/>
        <family val="2"/>
        <charset val="161"/>
      </rPr>
      <t xml:space="preserve"> </t>
    </r>
    <r>
      <rPr>
        <b/>
        <sz val="11"/>
        <color rgb="FFFF9900"/>
        <rFont val="Arial"/>
        <family val="2"/>
        <charset val="161"/>
      </rPr>
      <t>ογκομέτρησης".</t>
    </r>
    <r>
      <rPr>
        <sz val="11"/>
        <color rgb="FFFFFF99"/>
        <rFont val="Arial"/>
        <family val="2"/>
        <charset val="161"/>
      </rPr>
      <t xml:space="preserve"> </t>
    </r>
  </si>
  <si>
    <r>
      <t xml:space="preserve">Από την περιγραφή της καμπύλης ογκομέτρησης καταλαβαίνουμε ότι για να μπορέσουμε να την κατασκευάσουμε, θα πρέπει μετά από κάθε προσθήκη μιας μικρής ποσότητας από το πρότυπο διάλυμα στο ογκομετρούμενο διάλυμα, να μετρούμε την τιμή του </t>
    </r>
    <r>
      <rPr>
        <b/>
        <sz val="10"/>
        <color rgb="FF3366FF"/>
        <rFont val="Arial"/>
        <family val="2"/>
        <charset val="161"/>
      </rPr>
      <t>pH.</t>
    </r>
    <r>
      <rPr>
        <sz val="10"/>
        <color rgb="FFFFFF99"/>
        <rFont val="Arial"/>
        <family val="2"/>
        <charset val="161"/>
      </rPr>
      <t xml:space="preserve"> Αυτό μπορεί να γίνει εύκολα με ένα </t>
    </r>
    <r>
      <rPr>
        <b/>
        <sz val="10"/>
        <color rgb="FF3366FF"/>
        <rFont val="Arial"/>
        <family val="2"/>
        <charset val="161"/>
      </rPr>
      <t>πεχάμετρο.</t>
    </r>
    <r>
      <rPr>
        <sz val="10"/>
        <color rgb="FFFFFF99"/>
        <rFont val="Arial"/>
        <family val="2"/>
        <charset val="161"/>
      </rPr>
      <t xml:space="preserve"> </t>
    </r>
  </si>
  <si>
    <r>
      <t xml:space="preserve">Όταν ογκομετρείται ισχυρό οξύ με ισχυρή βάση (και τούμπαλιν), στο ισοδύναμο σημείο, δηλαδή στο σημείο που έχει ολοκληρωθεί η αντίδραση εξουδετέρωσης ανάμεσα στο οξύ και τη βάση, στο ογκομετρούμενο διάλυμα περιέχεται μόνο το παραγόμενο από την αντίδραση άλας. Τα ιόντα ενός τέτοιου άλατος (δηλαδή άλατος προερχόμενου από ισχυρούς "γονείς"), δεν αλληλεπιδρούν με το νερό, καθώς αποτελούν ασθενέστατες συζυγείς μορφές, οπότε το ογκομετρούμενο διάλυμα, στο ισοδύναμο σημείο, εμφανίζει </t>
    </r>
    <r>
      <rPr>
        <b/>
        <sz val="11"/>
        <color rgb="FF3366FF"/>
        <rFont val="Arial"/>
        <family val="2"/>
        <charset val="161"/>
      </rPr>
      <t>pH=7</t>
    </r>
    <r>
      <rPr>
        <sz val="11"/>
        <color rgb="FFFFFF99"/>
        <rFont val="Arial"/>
        <family val="2"/>
        <charset val="161"/>
      </rPr>
      <t xml:space="preserve"> (στους </t>
    </r>
    <r>
      <rPr>
        <b/>
        <sz val="11"/>
        <color rgb="FFFF9900"/>
        <rFont val="Arial"/>
        <family val="2"/>
        <charset val="161"/>
      </rPr>
      <t>25°C</t>
    </r>
    <r>
      <rPr>
        <sz val="11"/>
        <color rgb="FFFFFF99"/>
        <rFont val="Arial"/>
        <family val="2"/>
        <charset val="161"/>
      </rPr>
      <t xml:space="preserve">).  </t>
    </r>
  </si>
  <si>
    <r>
      <t xml:space="preserve">Από τα παραπάνω προκύπτει ότι σε μια τέτοια ογκομέτρηση, το ισοδύναμο ση-μείο της </t>
    </r>
    <r>
      <rPr>
        <b/>
        <sz val="11"/>
        <color rgb="FFFF9900"/>
        <rFont val="Arial"/>
        <family val="2"/>
        <charset val="161"/>
      </rPr>
      <t>(ΙΣ)</t>
    </r>
    <r>
      <rPr>
        <sz val="11"/>
        <color rgb="FFFFFF99"/>
        <rFont val="Arial"/>
        <family val="2"/>
        <charset val="161"/>
      </rPr>
      <t xml:space="preserve"> θα εντοπίζεται στον όριζόντιο άξονα ως τετμημένη εκείνου του σημεί-ου της καμπύλης ογκομέτρησης που έχει τεταγμένη ίση με </t>
    </r>
    <r>
      <rPr>
        <b/>
        <sz val="11"/>
        <color rgb="FF3366FF"/>
        <rFont val="Arial"/>
        <family val="2"/>
        <charset val="161"/>
      </rPr>
      <t>7.</t>
    </r>
    <r>
      <rPr>
        <sz val="11"/>
        <color rgb="FFFFFF99"/>
        <rFont val="Arial"/>
        <family val="2"/>
        <charset val="161"/>
      </rPr>
      <t xml:space="preserve"> Αυτό το σημείο βρί-σκεται στο μέσον περίπου του σχεδόν κατακόρυφου τμήματος της καμπύλης.</t>
    </r>
  </si>
  <si>
    <r>
      <t xml:space="preserve">Είναι φανερό, ότι αν γινόταν ογκομέτρηση διαλύματος </t>
    </r>
    <r>
      <rPr>
        <b/>
        <sz val="10"/>
        <color rgb="FFFF9900"/>
        <rFont val="Arial"/>
        <family val="2"/>
        <charset val="161"/>
      </rPr>
      <t>NaOH</t>
    </r>
    <r>
      <rPr>
        <sz val="10"/>
        <color rgb="FFFFFF99"/>
        <rFont val="Arial"/>
        <family val="2"/>
        <charset val="161"/>
      </rPr>
      <t xml:space="preserve"> με πρότυπο διάλυμα </t>
    </r>
    <r>
      <rPr>
        <b/>
        <sz val="10"/>
        <color rgb="FFFF9900"/>
        <rFont val="Arial"/>
        <family val="2"/>
        <charset val="161"/>
      </rPr>
      <t>HCl,</t>
    </r>
    <r>
      <rPr>
        <sz val="10"/>
        <color rgb="FFFFFF99"/>
        <rFont val="Arial"/>
        <family val="2"/>
        <charset val="161"/>
      </rPr>
      <t xml:space="preserve"> η καμπύλη ογκομέτρησης θα ήταν </t>
    </r>
    <r>
      <rPr>
        <b/>
        <sz val="10"/>
        <color rgb="FFFF9900"/>
        <rFont val="Arial"/>
        <family val="2"/>
        <charset val="161"/>
      </rPr>
      <t>καθοδική,</t>
    </r>
    <r>
      <rPr>
        <sz val="10"/>
        <color rgb="FFFFFF99"/>
        <rFont val="Arial"/>
        <family val="2"/>
        <charset val="161"/>
      </rPr>
      <t xml:space="preserve"> τείνοντας να γίνει </t>
    </r>
    <r>
      <rPr>
        <b/>
        <sz val="10"/>
        <color rgb="FFFF9900"/>
        <rFont val="Arial"/>
        <family val="2"/>
        <charset val="161"/>
      </rPr>
      <t>οριζόντια</t>
    </r>
    <r>
      <rPr>
        <sz val="10"/>
        <color rgb="FFFFFF99"/>
        <rFont val="Arial"/>
        <family val="2"/>
        <charset val="161"/>
      </rPr>
      <t xml:space="preserve"> στην τιμή </t>
    </r>
    <r>
      <rPr>
        <b/>
        <sz val="10"/>
        <color rgb="FF3366FF"/>
        <rFont val="Arial"/>
        <family val="2"/>
        <charset val="161"/>
      </rPr>
      <t>pH</t>
    </r>
    <r>
      <rPr>
        <sz val="10"/>
        <color rgb="FFFFFF99"/>
        <rFont val="Arial"/>
        <family val="2"/>
        <charset val="161"/>
      </rPr>
      <t xml:space="preserve"> που χαρακτηρίζει το πρότυπο διάλυμα του </t>
    </r>
    <r>
      <rPr>
        <b/>
        <sz val="10"/>
        <color rgb="FFFF9900"/>
        <rFont val="Arial"/>
        <family val="2"/>
        <charset val="161"/>
      </rPr>
      <t>HCl.</t>
    </r>
    <r>
      <rPr>
        <sz val="10"/>
        <color rgb="FFFFFF99"/>
        <rFont val="Arial"/>
        <family val="2"/>
        <charset val="161"/>
      </rPr>
      <t xml:space="preserve"> Αν για παράδειγμα το πρότυπο διάλυμα </t>
    </r>
    <r>
      <rPr>
        <b/>
        <sz val="10"/>
        <color rgb="FFFF9900"/>
        <rFont val="Arial"/>
        <family val="2"/>
        <charset val="161"/>
      </rPr>
      <t>HCl</t>
    </r>
    <r>
      <rPr>
        <sz val="10"/>
        <color rgb="FFFFFF99"/>
        <rFont val="Arial"/>
        <family val="2"/>
        <charset val="161"/>
      </rPr>
      <t xml:space="preserve"> έχει συγκέντρωση </t>
    </r>
    <r>
      <rPr>
        <b/>
        <sz val="10"/>
        <color rgb="FFFF9900"/>
        <rFont val="Arial"/>
        <family val="2"/>
        <charset val="161"/>
      </rPr>
      <t>0,1Μ,</t>
    </r>
    <r>
      <rPr>
        <sz val="10"/>
        <color rgb="FFFFFF99"/>
        <rFont val="Arial"/>
        <family val="2"/>
        <charset val="161"/>
      </rPr>
      <t xml:space="preserve"> άρα τιμή </t>
    </r>
    <r>
      <rPr>
        <b/>
        <sz val="10"/>
        <color rgb="FF3366FF"/>
        <rFont val="Arial"/>
        <family val="2"/>
        <charset val="161"/>
      </rPr>
      <t>pH=1,</t>
    </r>
    <r>
      <rPr>
        <sz val="10"/>
        <color rgb="FFFFFF99"/>
        <rFont val="Arial"/>
        <family val="2"/>
        <charset val="161"/>
      </rPr>
      <t xml:space="preserve"> τότε η καμπύλη ογκομέτρησης, με αυτό το πρότυπο διάλυμα, θα γίνεται οριζόντια, μετά από προσθήκη </t>
    </r>
    <r>
      <rPr>
        <b/>
        <sz val="10"/>
        <color rgb="FFFF9900"/>
        <rFont val="Arial"/>
        <family val="2"/>
        <charset val="161"/>
      </rPr>
      <t>"άπειρης"</t>
    </r>
    <r>
      <rPr>
        <sz val="10"/>
        <color rgb="FFFFFF99"/>
        <rFont val="Arial"/>
        <family val="2"/>
        <charset val="161"/>
      </rPr>
      <t xml:space="preserve"> ποσότητας από αυτό στο ογκομετρούμενο διάλυμα, στην τιμή </t>
    </r>
    <r>
      <rPr>
        <b/>
        <sz val="10"/>
        <color rgb="FF3366FF"/>
        <rFont val="Arial"/>
        <family val="2"/>
        <charset val="161"/>
      </rPr>
      <t>pH=1.</t>
    </r>
    <r>
      <rPr>
        <sz val="10"/>
        <color rgb="FFFFFF99"/>
        <rFont val="Arial"/>
        <family val="2"/>
        <charset val="161"/>
      </rPr>
      <t xml:space="preserve">
Επίσης, το ισοδύναμο σημείο θα εμφανίζεται πάλι, ως τετμημένη του σημείου της καμπύλης ογκομέτρησης που βρίσκεται στο μέσον περίπου του τμήματος αυτής, που έχει μεγάλη κλίση (είναι σχεδόν κατακόρυφο).</t>
    </r>
  </si>
  <si>
    <r>
      <t xml:space="preserve">Στον </t>
    </r>
    <r>
      <rPr>
        <sz val="11"/>
        <color rgb="FF3366FF"/>
        <rFont val="Arial"/>
        <family val="2"/>
        <charset val="161"/>
      </rPr>
      <t>διπλανό</t>
    </r>
    <r>
      <rPr>
        <sz val="11"/>
        <color rgb="FFFFFF99"/>
        <rFont val="Arial"/>
        <family val="2"/>
        <charset val="161"/>
      </rPr>
      <t xml:space="preserve"> </t>
    </r>
    <r>
      <rPr>
        <sz val="11"/>
        <color rgb="FF3366FF"/>
        <rFont val="Arial"/>
        <family val="2"/>
        <charset val="161"/>
      </rPr>
      <t>χώρο</t>
    </r>
    <r>
      <rPr>
        <sz val="11"/>
        <color rgb="FFFFFF99"/>
        <rFont val="Arial"/>
        <family val="2"/>
        <charset val="161"/>
      </rPr>
      <t xml:space="preserve"> δίνεται ο πίνακας τιμών όγκου - </t>
    </r>
    <r>
      <rPr>
        <b/>
        <sz val="11"/>
        <color rgb="FF3366FF"/>
        <rFont val="Arial"/>
        <family val="2"/>
        <charset val="161"/>
      </rPr>
      <t>pH</t>
    </r>
    <r>
      <rPr>
        <sz val="11"/>
        <color rgb="FFFFFF99"/>
        <rFont val="Arial"/>
        <family val="2"/>
        <charset val="161"/>
      </rPr>
      <t xml:space="preserve"> από μια ογκομέτρηση διαλύματος </t>
    </r>
    <r>
      <rPr>
        <b/>
        <sz val="11"/>
        <color rgb="FFFF9900"/>
        <rFont val="Arial"/>
        <family val="2"/>
        <charset val="161"/>
      </rPr>
      <t>ισχυρού</t>
    </r>
    <r>
      <rPr>
        <sz val="11"/>
        <color rgb="FFFFFF99"/>
        <rFont val="Arial"/>
        <family val="2"/>
        <charset val="161"/>
      </rPr>
      <t xml:space="preserve"> οξέος π.χ. </t>
    </r>
    <r>
      <rPr>
        <b/>
        <sz val="11"/>
        <color rgb="FFFF9900"/>
        <rFont val="Arial"/>
        <family val="2"/>
        <charset val="161"/>
      </rPr>
      <t>HCl,</t>
    </r>
    <r>
      <rPr>
        <sz val="11"/>
        <color rgb="FFFFFF99"/>
        <rFont val="Arial"/>
        <family val="2"/>
        <charset val="161"/>
      </rPr>
      <t xml:space="preserve"> με πρότυπο διάλυμα </t>
    </r>
    <r>
      <rPr>
        <b/>
        <sz val="11"/>
        <color rgb="FFFF9900"/>
        <rFont val="Arial"/>
        <family val="2"/>
        <charset val="161"/>
      </rPr>
      <t>NaOH,</t>
    </r>
    <r>
      <rPr>
        <sz val="11"/>
        <color rgb="FFFFFF99"/>
        <rFont val="Arial"/>
        <family val="2"/>
        <charset val="161"/>
      </rPr>
      <t xml:space="preserve"> ενώ ακριβώς παρακάτω δίνεται η αντίστοιχη καμπύλη ογκομέτρησης.</t>
    </r>
  </si>
  <si>
    <r>
      <t xml:space="preserve">Είναι απόλυτα κατανοητό, ότι αν σε νερό διαλυθεί κάποιο οξύ, στο διάλυμα που σχηματίζεται θα είναι </t>
    </r>
    <r>
      <rPr>
        <b/>
        <sz val="11"/>
        <color rgb="FFFF9900"/>
        <rFont val="Arial"/>
        <family val="2"/>
        <charset val="161"/>
      </rPr>
      <t>[Η</t>
    </r>
    <r>
      <rPr>
        <b/>
        <vertAlign val="subscript"/>
        <sz val="11"/>
        <color rgb="FFFF9900"/>
        <rFont val="Arial"/>
        <family val="2"/>
        <charset val="161"/>
      </rPr>
      <t>3</t>
    </r>
    <r>
      <rPr>
        <b/>
        <sz val="11"/>
        <color rgb="FFFF9900"/>
        <rFont val="Arial"/>
        <family val="2"/>
        <charset val="161"/>
      </rPr>
      <t>Ο</t>
    </r>
    <r>
      <rPr>
        <b/>
        <vertAlign val="superscript"/>
        <sz val="11"/>
        <color rgb="FFFF9900"/>
        <rFont val="Arial"/>
        <family val="2"/>
        <charset val="161"/>
      </rPr>
      <t>+</t>
    </r>
    <r>
      <rPr>
        <b/>
        <sz val="11"/>
        <color rgb="FFFF9900"/>
        <rFont val="Arial"/>
        <family val="2"/>
        <charset val="161"/>
      </rPr>
      <t>]&gt;[ΟΗ</t>
    </r>
    <r>
      <rPr>
        <b/>
        <vertAlign val="superscript"/>
        <sz val="11"/>
        <color rgb="FFFF9900"/>
        <rFont val="Arial"/>
        <family val="2"/>
        <charset val="161"/>
      </rPr>
      <t>-</t>
    </r>
    <r>
      <rPr>
        <b/>
        <sz val="11"/>
        <color rgb="FFFF9900"/>
        <rFont val="Arial"/>
        <family val="2"/>
        <charset val="161"/>
      </rPr>
      <t>],</t>
    </r>
    <r>
      <rPr>
        <sz val="11"/>
        <color indexed="43"/>
        <rFont val="Arial"/>
        <family val="2"/>
        <charset val="161"/>
      </rPr>
      <t xml:space="preserve"> άρα το διάλυμα θα είναι </t>
    </r>
    <r>
      <rPr>
        <b/>
        <sz val="11"/>
        <color rgb="FFFF9900"/>
        <rFont val="Arial"/>
        <family val="2"/>
        <charset val="161"/>
      </rPr>
      <t>όξινο.</t>
    </r>
    <r>
      <rPr>
        <sz val="11"/>
        <color indexed="43"/>
        <rFont val="Arial"/>
        <family val="2"/>
        <charset val="161"/>
      </rPr>
      <t xml:space="preserve">
Αν στο νερό διαλυθεί κάποια ποσότητα βάσης, στο σχηματιζόμενο διάλυμα θα είναι αυτή τη φορά </t>
    </r>
    <r>
      <rPr>
        <b/>
        <sz val="11"/>
        <color rgb="FFFF9900"/>
        <rFont val="Arial"/>
        <family val="2"/>
        <charset val="161"/>
      </rPr>
      <t>[ΟΗ</t>
    </r>
    <r>
      <rPr>
        <b/>
        <vertAlign val="superscript"/>
        <sz val="11"/>
        <color rgb="FFFF9900"/>
        <rFont val="Arial"/>
        <family val="2"/>
        <charset val="161"/>
      </rPr>
      <t>-</t>
    </r>
    <r>
      <rPr>
        <b/>
        <sz val="11"/>
        <color rgb="FFFF9900"/>
        <rFont val="Arial"/>
        <family val="2"/>
        <charset val="161"/>
      </rPr>
      <t>]&gt;[Η</t>
    </r>
    <r>
      <rPr>
        <b/>
        <vertAlign val="subscript"/>
        <sz val="11"/>
        <color rgb="FFFF9900"/>
        <rFont val="Arial"/>
        <family val="2"/>
        <charset val="161"/>
      </rPr>
      <t>3</t>
    </r>
    <r>
      <rPr>
        <b/>
        <sz val="11"/>
        <color rgb="FFFF9900"/>
        <rFont val="Arial"/>
        <family val="2"/>
        <charset val="161"/>
      </rPr>
      <t>Ο</t>
    </r>
    <r>
      <rPr>
        <b/>
        <vertAlign val="superscript"/>
        <sz val="11"/>
        <color rgb="FFFF9900"/>
        <rFont val="Arial"/>
        <family val="2"/>
        <charset val="161"/>
      </rPr>
      <t>+</t>
    </r>
    <r>
      <rPr>
        <b/>
        <sz val="11"/>
        <color rgb="FFFF9900"/>
        <rFont val="Arial"/>
        <family val="2"/>
        <charset val="161"/>
      </rPr>
      <t>],</t>
    </r>
    <r>
      <rPr>
        <sz val="11"/>
        <color indexed="43"/>
        <rFont val="Arial"/>
        <family val="2"/>
        <charset val="161"/>
      </rPr>
      <t xml:space="preserve"> άρα το διάλυμα θα είναι </t>
    </r>
    <r>
      <rPr>
        <b/>
        <sz val="11"/>
        <color rgb="FFFF9900"/>
        <rFont val="Arial"/>
        <family val="2"/>
        <charset val="161"/>
      </rPr>
      <t>βασικό.</t>
    </r>
    <r>
      <rPr>
        <sz val="11"/>
        <color indexed="43"/>
        <rFont val="Arial"/>
        <family val="2"/>
        <charset val="161"/>
      </rPr>
      <t xml:space="preserve">
Στο αναμενόμενο τώρα ερώτημα, τι θα συμβαίνει με το διάλυμα ενός άλατος, θα είναι αυτό όξινο ή βασικό, αυθόρμητα πολλοί σκέφτονται ότι ένα τέτοιο διάλυμα δεν θα είναι ούτε όξινο, αφού το διαλυμένο στο νερό άλας δεν είναι οξύ, αλλά προφανώς, ούτε και βασικό, οπότε θα είναι </t>
    </r>
    <r>
      <rPr>
        <b/>
        <sz val="11"/>
        <color rgb="FFFF9900"/>
        <rFont val="Arial"/>
        <family val="2"/>
        <charset val="161"/>
      </rPr>
      <t>ουδέτερο</t>
    </r>
    <r>
      <rPr>
        <sz val="11"/>
        <color indexed="43"/>
        <rFont val="Arial"/>
        <family val="2"/>
        <charset val="161"/>
      </rPr>
      <t xml:space="preserve"> και στους </t>
    </r>
    <r>
      <rPr>
        <b/>
        <sz val="11"/>
        <color rgb="FFFF9900"/>
        <rFont val="Arial"/>
        <family val="2"/>
        <charset val="161"/>
      </rPr>
      <t>25°C</t>
    </r>
    <r>
      <rPr>
        <sz val="11"/>
        <color indexed="43"/>
        <rFont val="Arial"/>
        <family val="2"/>
        <charset val="161"/>
      </rPr>
      <t xml:space="preserve"> θα έχει </t>
    </r>
    <r>
      <rPr>
        <b/>
        <sz val="11"/>
        <color rgb="FF3366FF"/>
        <rFont val="Arial"/>
        <family val="2"/>
        <charset val="161"/>
      </rPr>
      <t>pH=7!</t>
    </r>
    <r>
      <rPr>
        <sz val="11"/>
        <color indexed="43"/>
        <rFont val="Arial"/>
        <family val="2"/>
        <charset val="161"/>
      </rPr>
      <t xml:space="preserve"> </t>
    </r>
    <r>
      <rPr>
        <b/>
        <sz val="11"/>
        <color rgb="FFFF0000"/>
        <rFont val="Arial"/>
        <family val="2"/>
        <charset val="161"/>
      </rPr>
      <t xml:space="preserve">ΠΡΟΣΟΧΗ! </t>
    </r>
    <r>
      <rPr>
        <b/>
        <sz val="11"/>
        <color rgb="FF66FF33"/>
        <rFont val="Arial"/>
        <family val="2"/>
        <charset val="161"/>
      </rPr>
      <t>Αυτό το σκεπτικό είναι λανθασμένο!</t>
    </r>
    <r>
      <rPr>
        <sz val="11"/>
        <color indexed="43"/>
        <rFont val="Arial"/>
        <family val="2"/>
        <charset val="161"/>
      </rPr>
      <t xml:space="preserve">
</t>
    </r>
    <r>
      <rPr>
        <b/>
        <sz val="11"/>
        <color rgb="FFFF9900"/>
        <rFont val="Arial"/>
        <family val="2"/>
        <charset val="161"/>
      </rPr>
      <t xml:space="preserve">Το υδατικό διάλυμα ενός άλατος μπορεί να είναι όξινο, ή βασικό, ή ουδέτερο. Αυτό εξαρτάται από τη φύση του άλατος, ή καλύτερα από την </t>
    </r>
    <r>
      <rPr>
        <b/>
        <sz val="11"/>
        <color rgb="FFFF0000"/>
        <rFont val="Arial"/>
        <family val="2"/>
        <charset val="161"/>
      </rPr>
      <t>"καταγωγή"</t>
    </r>
    <r>
      <rPr>
        <b/>
        <sz val="11"/>
        <color rgb="FFFF9900"/>
        <rFont val="Arial"/>
        <family val="2"/>
        <charset val="161"/>
      </rPr>
      <t xml:space="preserve"> του.</t>
    </r>
  </si>
  <si>
    <r>
      <t xml:space="preserve">Αν το άλας προέρχεται από </t>
    </r>
    <r>
      <rPr>
        <b/>
        <sz val="11"/>
        <color rgb="FFFF9900"/>
        <rFont val="Arial"/>
        <family val="2"/>
        <charset val="161"/>
      </rPr>
      <t>ισχυρό</t>
    </r>
    <r>
      <rPr>
        <sz val="11"/>
        <color rgb="FFFFFF99"/>
        <rFont val="Arial"/>
        <family val="2"/>
        <charset val="161"/>
      </rPr>
      <t xml:space="preserve"> </t>
    </r>
    <r>
      <rPr>
        <b/>
        <sz val="11"/>
        <color rgb="FFFF9900"/>
        <rFont val="Arial"/>
        <family val="2"/>
        <charset val="161"/>
      </rPr>
      <t>οξύ</t>
    </r>
    <r>
      <rPr>
        <sz val="11"/>
        <color rgb="FFFFFF99"/>
        <rFont val="Arial"/>
        <family val="2"/>
        <charset val="161"/>
      </rPr>
      <t xml:space="preserve"> που εξουδετερώθηκε από μια </t>
    </r>
    <r>
      <rPr>
        <b/>
        <sz val="11"/>
        <color rgb="FFFF9900"/>
        <rFont val="Arial"/>
        <family val="2"/>
        <charset val="161"/>
      </rPr>
      <t>ασθενή</t>
    </r>
    <r>
      <rPr>
        <sz val="11"/>
        <color rgb="FFFFFF99"/>
        <rFont val="Arial"/>
        <family val="2"/>
        <charset val="161"/>
      </rPr>
      <t xml:space="preserve"> </t>
    </r>
    <r>
      <rPr>
        <b/>
        <sz val="11"/>
        <color rgb="FFFF9900"/>
        <rFont val="Arial"/>
        <family val="2"/>
        <charset val="161"/>
      </rPr>
      <t>βάση,</t>
    </r>
    <r>
      <rPr>
        <sz val="11"/>
        <color rgb="FFFFFF99"/>
        <rFont val="Arial"/>
        <family val="2"/>
        <charset val="161"/>
      </rPr>
      <t xml:space="preserve"> όπως για παράδειγμα συμβαίνει με το </t>
    </r>
    <r>
      <rPr>
        <b/>
        <sz val="11"/>
        <color rgb="FFFF9900"/>
        <rFont val="Arial"/>
        <family val="2"/>
        <charset val="161"/>
      </rPr>
      <t>χλωριούχο</t>
    </r>
    <r>
      <rPr>
        <sz val="11"/>
        <color rgb="FFFFFF99"/>
        <rFont val="Arial"/>
        <family val="2"/>
        <charset val="161"/>
      </rPr>
      <t xml:space="preserve"> </t>
    </r>
    <r>
      <rPr>
        <b/>
        <sz val="11"/>
        <color rgb="FFFF9900"/>
        <rFont val="Arial"/>
        <family val="2"/>
        <charset val="161"/>
      </rPr>
      <t>αμμώνιο</t>
    </r>
    <r>
      <rPr>
        <sz val="11"/>
        <color rgb="FFFFFF99"/>
        <rFont val="Arial"/>
        <family val="2"/>
        <charset val="161"/>
      </rPr>
      <t xml:space="preserve"> </t>
    </r>
    <r>
      <rPr>
        <b/>
        <sz val="11"/>
        <color rgb="FFFF9900"/>
        <rFont val="Arial"/>
        <family val="2"/>
        <charset val="161"/>
      </rPr>
      <t>(NH</t>
    </r>
    <r>
      <rPr>
        <b/>
        <vertAlign val="subscript"/>
        <sz val="11"/>
        <color rgb="FFFF9900"/>
        <rFont val="Arial"/>
        <family val="2"/>
        <charset val="161"/>
      </rPr>
      <t>4</t>
    </r>
    <r>
      <rPr>
        <b/>
        <sz val="11"/>
        <color rgb="FFFF9900"/>
        <rFont val="Arial"/>
        <family val="2"/>
        <charset val="161"/>
      </rPr>
      <t>Cl),</t>
    </r>
    <r>
      <rPr>
        <sz val="11"/>
        <color rgb="FFFFFF99"/>
        <rFont val="Arial"/>
        <family val="2"/>
        <charset val="161"/>
      </rPr>
      <t xml:space="preserve"> το οποίο προέρχεται από την εξουδετέρωση ανάμεσα στο ισχυρό οξύ </t>
    </r>
    <r>
      <rPr>
        <b/>
        <sz val="11"/>
        <color rgb="FFFF9900"/>
        <rFont val="Arial"/>
        <family val="2"/>
        <charset val="161"/>
      </rPr>
      <t>HCl</t>
    </r>
    <r>
      <rPr>
        <sz val="11"/>
        <color rgb="FFFFFF99"/>
        <rFont val="Arial"/>
        <family val="2"/>
        <charset val="161"/>
      </rPr>
      <t xml:space="preserve">  </t>
    </r>
    <r>
      <rPr>
        <b/>
        <sz val="11"/>
        <color rgb="FFFF9900"/>
        <rFont val="Arial"/>
        <family val="2"/>
        <charset val="161"/>
      </rPr>
      <t>(υδρο-χλώριο)</t>
    </r>
    <r>
      <rPr>
        <sz val="11"/>
        <color rgb="FFFFFF99"/>
        <rFont val="Arial"/>
        <family val="2"/>
        <charset val="161"/>
      </rPr>
      <t xml:space="preserve"> και την ασθενή βάση </t>
    </r>
    <r>
      <rPr>
        <b/>
        <sz val="11"/>
        <color rgb="FFFF9900"/>
        <rFont val="Arial"/>
        <family val="2"/>
        <charset val="161"/>
      </rPr>
      <t>NH</t>
    </r>
    <r>
      <rPr>
        <b/>
        <vertAlign val="subscript"/>
        <sz val="11"/>
        <color rgb="FFFF9900"/>
        <rFont val="Arial"/>
        <family val="2"/>
        <charset val="161"/>
      </rPr>
      <t>3</t>
    </r>
    <r>
      <rPr>
        <sz val="11"/>
        <color rgb="FFFFFF99"/>
        <rFont val="Arial"/>
        <family val="2"/>
        <charset val="161"/>
      </rPr>
      <t xml:space="preserve"> </t>
    </r>
    <r>
      <rPr>
        <b/>
        <sz val="11"/>
        <color rgb="FFFF9900"/>
        <rFont val="Arial"/>
        <family val="2"/>
        <charset val="161"/>
      </rPr>
      <t>(αμμωνία),</t>
    </r>
    <r>
      <rPr>
        <sz val="11"/>
        <color rgb="FFFFFF99"/>
        <rFont val="Arial"/>
        <family val="2"/>
        <charset val="161"/>
      </rPr>
      <t xml:space="preserve"> τότε το διάλυμα αυτού του άλατος θα είναι </t>
    </r>
    <r>
      <rPr>
        <b/>
        <sz val="11"/>
        <color rgb="FF3366FF"/>
        <rFont val="Arial"/>
        <family val="2"/>
        <charset val="161"/>
      </rPr>
      <t>όξινο.</t>
    </r>
    <r>
      <rPr>
        <sz val="11"/>
        <color rgb="FFFFFF99"/>
        <rFont val="Arial"/>
        <family val="2"/>
        <charset val="161"/>
      </rPr>
      <t xml:space="preserve"> 
Αυτό εξηγείται ως εξής. Κατά τη διάσταση που παθαίνει το άλας διαλυόμενο στο νερό, απελευθερώνονται ιόντα </t>
    </r>
    <r>
      <rPr>
        <b/>
        <sz val="11"/>
        <color rgb="FFFF9900"/>
        <rFont val="Arial"/>
        <family val="2"/>
        <charset val="161"/>
      </rPr>
      <t>ΝΗ</t>
    </r>
    <r>
      <rPr>
        <b/>
        <vertAlign val="subscript"/>
        <sz val="11"/>
        <color rgb="FFFF9900"/>
        <rFont val="Arial"/>
        <family val="2"/>
        <charset val="161"/>
      </rPr>
      <t>4</t>
    </r>
    <r>
      <rPr>
        <b/>
        <vertAlign val="superscript"/>
        <sz val="11"/>
        <color rgb="FFFF9900"/>
        <rFont val="Arial"/>
        <family val="2"/>
        <charset val="161"/>
      </rPr>
      <t>+</t>
    </r>
    <r>
      <rPr>
        <sz val="11"/>
        <color rgb="FFFFFF99"/>
        <rFont val="Arial"/>
        <family val="2"/>
        <charset val="161"/>
      </rPr>
      <t xml:space="preserve"> </t>
    </r>
    <r>
      <rPr>
        <b/>
        <sz val="11"/>
        <color rgb="FFFF9900"/>
        <rFont val="Arial"/>
        <family val="2"/>
        <charset val="161"/>
      </rPr>
      <t>(αμμώνιο)</t>
    </r>
    <r>
      <rPr>
        <sz val="11"/>
        <color rgb="FFFFFF99"/>
        <rFont val="Arial"/>
        <family val="2"/>
        <charset val="161"/>
      </rPr>
      <t xml:space="preserve"> και </t>
    </r>
    <r>
      <rPr>
        <b/>
        <sz val="11"/>
        <color rgb="FFFF9900"/>
        <rFont val="Arial"/>
        <family val="2"/>
        <charset val="161"/>
      </rPr>
      <t>Cl</t>
    </r>
    <r>
      <rPr>
        <b/>
        <vertAlign val="superscript"/>
        <sz val="11"/>
        <color rgb="FFFF9900"/>
        <rFont val="Arial"/>
        <family val="2"/>
        <charset val="161"/>
      </rPr>
      <t>-</t>
    </r>
    <r>
      <rPr>
        <b/>
        <sz val="11"/>
        <color rgb="FFFF9900"/>
        <rFont val="Arial"/>
        <family val="2"/>
        <charset val="161"/>
      </rPr>
      <t xml:space="preserve"> (χλωριόν).</t>
    </r>
    <r>
      <rPr>
        <sz val="11"/>
        <color rgb="FFFFFF99"/>
        <rFont val="Arial"/>
        <family val="2"/>
        <charset val="161"/>
      </rPr>
      <t xml:space="preserve"> 
Από αυτά, τα </t>
    </r>
    <r>
      <rPr>
        <b/>
        <sz val="11"/>
        <color rgb="FFFF9900"/>
        <rFont val="Arial"/>
        <family val="2"/>
        <charset val="161"/>
      </rPr>
      <t>Cl</t>
    </r>
    <r>
      <rPr>
        <b/>
        <vertAlign val="superscript"/>
        <sz val="11"/>
        <color rgb="FFFF9900"/>
        <rFont val="Arial"/>
        <family val="2"/>
        <charset val="161"/>
      </rPr>
      <t>-</t>
    </r>
    <r>
      <rPr>
        <sz val="11"/>
        <color rgb="FFFFFF99"/>
        <rFont val="Arial"/>
        <family val="2"/>
        <charset val="161"/>
      </rPr>
      <t xml:space="preserve"> αποτελούν </t>
    </r>
    <r>
      <rPr>
        <b/>
        <sz val="11"/>
        <color rgb="FFFF9900"/>
        <rFont val="Arial"/>
        <family val="2"/>
        <charset val="161"/>
      </rPr>
      <t>ασθενέστατη</t>
    </r>
    <r>
      <rPr>
        <sz val="11"/>
        <color rgb="FFFFFF99"/>
        <rFont val="Arial"/>
        <family val="2"/>
        <charset val="161"/>
      </rPr>
      <t xml:space="preserve"> συζυγή βασική μορφή του ισχυρού ο-ξέος </t>
    </r>
    <r>
      <rPr>
        <b/>
        <sz val="11"/>
        <color rgb="FFFF9900"/>
        <rFont val="Arial"/>
        <family val="2"/>
        <charset val="161"/>
      </rPr>
      <t>HCl,</t>
    </r>
    <r>
      <rPr>
        <sz val="11"/>
        <color rgb="FFFFFF99"/>
        <rFont val="Arial"/>
        <family val="2"/>
        <charset val="161"/>
      </rPr>
      <t xml:space="preserve"> οπότε ουδόλως αλληλεπιδρούν με το νερό, άρα δεν συμμετέχουν στη διαμόρφωση της τιμής του </t>
    </r>
    <r>
      <rPr>
        <b/>
        <sz val="11"/>
        <color rgb="FF3366FF"/>
        <rFont val="Arial"/>
        <family val="2"/>
        <charset val="161"/>
      </rPr>
      <t>pH</t>
    </r>
    <r>
      <rPr>
        <sz val="11"/>
        <color rgb="FFFFFF99"/>
        <rFont val="Arial"/>
        <family val="2"/>
        <charset val="161"/>
      </rPr>
      <t xml:space="preserve"> του διαλύματος.
Δεν συμβαίνει το ίδιο όμως με τα ιόντα αμμωνίου </t>
    </r>
    <r>
      <rPr>
        <b/>
        <sz val="11"/>
        <color rgb="FFFF9900"/>
        <rFont val="Arial"/>
        <family val="2"/>
        <charset val="161"/>
      </rPr>
      <t>(ΝΗ</t>
    </r>
    <r>
      <rPr>
        <b/>
        <vertAlign val="subscript"/>
        <sz val="11"/>
        <color rgb="FFFF9900"/>
        <rFont val="Arial"/>
        <family val="2"/>
        <charset val="161"/>
      </rPr>
      <t>4</t>
    </r>
    <r>
      <rPr>
        <b/>
        <vertAlign val="superscript"/>
        <sz val="11"/>
        <color rgb="FFFF9900"/>
        <rFont val="Arial"/>
        <family val="2"/>
        <charset val="161"/>
      </rPr>
      <t>+</t>
    </r>
    <r>
      <rPr>
        <b/>
        <sz val="11"/>
        <color rgb="FFFF9900"/>
        <rFont val="Arial"/>
        <family val="2"/>
        <charset val="161"/>
      </rPr>
      <t>),</t>
    </r>
    <r>
      <rPr>
        <sz val="11"/>
        <color rgb="FFFFFF99"/>
        <rFont val="Arial"/>
        <family val="2"/>
        <charset val="161"/>
      </rPr>
      <t xml:space="preserve"> που αποτελούν την συ-ζυγή όξινη μορφή της αμμωνίας </t>
    </r>
    <r>
      <rPr>
        <b/>
        <sz val="11"/>
        <color rgb="FFFF9900"/>
        <rFont val="Arial"/>
        <family val="2"/>
        <charset val="161"/>
      </rPr>
      <t>(ΝΗ</t>
    </r>
    <r>
      <rPr>
        <b/>
        <vertAlign val="subscript"/>
        <sz val="11"/>
        <color rgb="FFFF9900"/>
        <rFont val="Arial"/>
        <family val="2"/>
        <charset val="161"/>
      </rPr>
      <t>3</t>
    </r>
    <r>
      <rPr>
        <b/>
        <sz val="11"/>
        <color rgb="FFFF9900"/>
        <rFont val="Arial"/>
        <family val="2"/>
        <charset val="161"/>
      </rPr>
      <t>)</t>
    </r>
    <r>
      <rPr>
        <sz val="11"/>
        <color rgb="FFFFFF99"/>
        <rFont val="Arial"/>
        <family val="2"/>
        <charset val="161"/>
      </rPr>
      <t xml:space="preserve"> η οποία είναι μια ασθενής βάση. Αυτά, δη-λαδή τα ιόντα αμμωνίου, αλληλεπιδρούν με το νερό, κατά το σχήμα...</t>
    </r>
  </si>
  <si>
    <r>
      <t>ΝΗ</t>
    </r>
    <r>
      <rPr>
        <b/>
        <vertAlign val="subscript"/>
        <sz val="12"/>
        <color rgb="FF3366FF"/>
        <rFont val="Arial"/>
        <family val="2"/>
        <charset val="161"/>
      </rPr>
      <t>4</t>
    </r>
    <r>
      <rPr>
        <b/>
        <vertAlign val="superscript"/>
        <sz val="12"/>
        <color rgb="FF3366FF"/>
        <rFont val="Arial"/>
        <family val="2"/>
        <charset val="161"/>
      </rPr>
      <t>+</t>
    </r>
    <r>
      <rPr>
        <b/>
        <sz val="12"/>
        <color rgb="FF3366FF"/>
        <rFont val="Arial"/>
        <family val="2"/>
        <charset val="161"/>
      </rPr>
      <t xml:space="preserve">  </t>
    </r>
    <r>
      <rPr>
        <b/>
        <sz val="12"/>
        <color rgb="FFFF0000"/>
        <rFont val="Arial"/>
        <family val="2"/>
        <charset val="161"/>
      </rPr>
      <t>+</t>
    </r>
    <r>
      <rPr>
        <b/>
        <sz val="12"/>
        <color rgb="FF3366FF"/>
        <rFont val="Arial"/>
        <family val="2"/>
        <charset val="161"/>
      </rPr>
      <t xml:space="preserve">  Η</t>
    </r>
    <r>
      <rPr>
        <b/>
        <vertAlign val="subscript"/>
        <sz val="12"/>
        <color rgb="FF3366FF"/>
        <rFont val="Arial"/>
        <family val="2"/>
        <charset val="161"/>
      </rPr>
      <t>2</t>
    </r>
    <r>
      <rPr>
        <b/>
        <sz val="12"/>
        <color rgb="FF3366FF"/>
        <rFont val="Arial"/>
        <family val="2"/>
        <charset val="161"/>
      </rPr>
      <t xml:space="preserve">Ο   </t>
    </r>
    <r>
      <rPr>
        <b/>
        <sz val="12"/>
        <color rgb="FFFF0000"/>
        <rFont val="Wingdings 3"/>
        <family val="1"/>
        <charset val="2"/>
      </rPr>
      <t>D</t>
    </r>
    <r>
      <rPr>
        <b/>
        <sz val="12"/>
        <color rgb="FF3366FF"/>
        <rFont val="Arial"/>
        <family val="2"/>
        <charset val="161"/>
      </rPr>
      <t xml:space="preserve">   ΝΗ</t>
    </r>
    <r>
      <rPr>
        <b/>
        <vertAlign val="subscript"/>
        <sz val="12"/>
        <color rgb="FF3366FF"/>
        <rFont val="Arial"/>
        <family val="2"/>
        <charset val="161"/>
      </rPr>
      <t>3</t>
    </r>
    <r>
      <rPr>
        <b/>
        <sz val="12"/>
        <color rgb="FF3366FF"/>
        <rFont val="Arial"/>
        <family val="2"/>
        <charset val="161"/>
      </rPr>
      <t xml:space="preserve">  </t>
    </r>
    <r>
      <rPr>
        <b/>
        <sz val="12"/>
        <color rgb="FFFF0000"/>
        <rFont val="Arial"/>
        <family val="2"/>
        <charset val="161"/>
      </rPr>
      <t>+</t>
    </r>
    <r>
      <rPr>
        <b/>
        <sz val="12"/>
        <color rgb="FF3366FF"/>
        <rFont val="Arial"/>
        <family val="2"/>
        <charset val="161"/>
      </rPr>
      <t xml:space="preserve">  Η</t>
    </r>
    <r>
      <rPr>
        <b/>
        <vertAlign val="subscript"/>
        <sz val="12"/>
        <color rgb="FF3366FF"/>
        <rFont val="Arial"/>
        <family val="2"/>
        <charset val="161"/>
      </rPr>
      <t>3</t>
    </r>
    <r>
      <rPr>
        <b/>
        <sz val="12"/>
        <color rgb="FF3366FF"/>
        <rFont val="Arial"/>
        <family val="2"/>
        <charset val="161"/>
      </rPr>
      <t>Ο</t>
    </r>
    <r>
      <rPr>
        <b/>
        <vertAlign val="superscript"/>
        <sz val="12"/>
        <color rgb="FF3366FF"/>
        <rFont val="Arial"/>
        <family val="2"/>
        <charset val="161"/>
      </rPr>
      <t>+</t>
    </r>
  </si>
  <si>
    <r>
      <t xml:space="preserve">Τα παραγόμενα οξώνια εξηγούν γιατί ένα τέτοιο διάλυμα είναι </t>
    </r>
    <r>
      <rPr>
        <b/>
        <sz val="11"/>
        <color rgb="FF3366FF"/>
        <rFont val="Arial"/>
        <family val="2"/>
        <charset val="161"/>
      </rPr>
      <t>όξινο.</t>
    </r>
  </si>
  <si>
    <r>
      <t xml:space="preserve">CN¯  </t>
    </r>
    <r>
      <rPr>
        <b/>
        <sz val="12"/>
        <color rgb="FFFF0000"/>
        <rFont val="Arial"/>
        <family val="2"/>
        <charset val="161"/>
      </rPr>
      <t>+</t>
    </r>
    <r>
      <rPr>
        <b/>
        <sz val="12"/>
        <color rgb="FF3366FF"/>
        <rFont val="Arial"/>
        <family val="2"/>
        <charset val="161"/>
      </rPr>
      <t xml:space="preserve">  Η</t>
    </r>
    <r>
      <rPr>
        <b/>
        <vertAlign val="subscript"/>
        <sz val="12"/>
        <color rgb="FF3366FF"/>
        <rFont val="Arial"/>
        <family val="2"/>
        <charset val="161"/>
      </rPr>
      <t>2</t>
    </r>
    <r>
      <rPr>
        <b/>
        <sz val="12"/>
        <color rgb="FF3366FF"/>
        <rFont val="Arial"/>
        <family val="2"/>
        <charset val="161"/>
      </rPr>
      <t xml:space="preserve">Ο   </t>
    </r>
    <r>
      <rPr>
        <b/>
        <sz val="12"/>
        <color rgb="FFFF0000"/>
        <rFont val="Wingdings 3"/>
        <family val="1"/>
        <charset val="2"/>
      </rPr>
      <t>D</t>
    </r>
    <r>
      <rPr>
        <b/>
        <sz val="12"/>
        <color rgb="FF3366FF"/>
        <rFont val="Arial"/>
        <family val="2"/>
        <charset val="161"/>
      </rPr>
      <t xml:space="preserve">   ΗCN  </t>
    </r>
    <r>
      <rPr>
        <b/>
        <sz val="12"/>
        <color rgb="FFFF0000"/>
        <rFont val="Arial"/>
        <family val="2"/>
        <charset val="161"/>
      </rPr>
      <t>+</t>
    </r>
    <r>
      <rPr>
        <b/>
        <sz val="12"/>
        <color rgb="FF3366FF"/>
        <rFont val="Arial"/>
        <family val="2"/>
        <charset val="161"/>
      </rPr>
      <t xml:space="preserve">  ΟH¯</t>
    </r>
  </si>
  <si>
    <r>
      <t xml:space="preserve">Κατά ανάλογο τρόπο, αν το άλας προέρχεται από </t>
    </r>
    <r>
      <rPr>
        <b/>
        <sz val="11"/>
        <color rgb="FFFF9900"/>
        <rFont val="Arial"/>
        <family val="2"/>
        <charset val="161"/>
      </rPr>
      <t>ασθενές</t>
    </r>
    <r>
      <rPr>
        <sz val="11"/>
        <color rgb="FFFFFF99"/>
        <rFont val="Arial"/>
        <family val="2"/>
        <charset val="161"/>
      </rPr>
      <t xml:space="preserve"> </t>
    </r>
    <r>
      <rPr>
        <b/>
        <sz val="11"/>
        <color rgb="FFFF9900"/>
        <rFont val="Arial"/>
        <family val="2"/>
        <charset val="161"/>
      </rPr>
      <t>οξύ</t>
    </r>
    <r>
      <rPr>
        <sz val="11"/>
        <color rgb="FFFFFF99"/>
        <rFont val="Arial"/>
        <family val="2"/>
        <charset val="161"/>
      </rPr>
      <t xml:space="preserve"> και </t>
    </r>
    <r>
      <rPr>
        <b/>
        <sz val="11"/>
        <color rgb="FFFF9900"/>
        <rFont val="Arial"/>
        <family val="2"/>
        <charset val="161"/>
      </rPr>
      <t>ισχυρή</t>
    </r>
    <r>
      <rPr>
        <sz val="11"/>
        <color rgb="FFFFFF99"/>
        <rFont val="Arial"/>
        <family val="2"/>
        <charset val="161"/>
      </rPr>
      <t xml:space="preserve"> </t>
    </r>
    <r>
      <rPr>
        <b/>
        <sz val="11"/>
        <color rgb="FFFF9900"/>
        <rFont val="Arial"/>
        <family val="2"/>
        <charset val="161"/>
      </rPr>
      <t>βά-ση,</t>
    </r>
    <r>
      <rPr>
        <sz val="11"/>
        <color rgb="FFFFFF99"/>
        <rFont val="Arial"/>
        <family val="2"/>
        <charset val="161"/>
      </rPr>
      <t xml:space="preserve"> όπως για παράδειγμα συμβαίνει με το </t>
    </r>
    <r>
      <rPr>
        <b/>
        <sz val="11"/>
        <color rgb="FFFF9900"/>
        <rFont val="Arial"/>
        <family val="2"/>
        <charset val="161"/>
      </rPr>
      <t>κυανιούχο κάλιο (KCN),</t>
    </r>
    <r>
      <rPr>
        <sz val="11"/>
        <color rgb="FFFFFF99"/>
        <rFont val="Arial"/>
        <family val="2"/>
        <charset val="161"/>
      </rPr>
      <t xml:space="preserve"> το οποίο προέρχεται από την εξουδετέρωση ανάμεσα στο ασθενές οξύ </t>
    </r>
    <r>
      <rPr>
        <b/>
        <sz val="11"/>
        <color rgb="FFFF9900"/>
        <rFont val="Arial"/>
        <family val="2"/>
        <charset val="161"/>
      </rPr>
      <t xml:space="preserve">HCN (υδροκυά-νιο) </t>
    </r>
    <r>
      <rPr>
        <sz val="11"/>
        <color rgb="FFFFFF99"/>
        <rFont val="Arial"/>
        <family val="2"/>
        <charset val="161"/>
      </rPr>
      <t xml:space="preserve">και την ισχυρή βάση </t>
    </r>
    <r>
      <rPr>
        <b/>
        <sz val="11"/>
        <color rgb="FFFF9900"/>
        <rFont val="Arial"/>
        <family val="2"/>
        <charset val="161"/>
      </rPr>
      <t>KOH (υδροξείδιο του καλίου),</t>
    </r>
    <r>
      <rPr>
        <sz val="11"/>
        <color rgb="FFFFFF99"/>
        <rFont val="Arial"/>
        <family val="2"/>
        <charset val="161"/>
      </rPr>
      <t xml:space="preserve"> τότε το διάλυμα αυτού του άλατος θα είναι </t>
    </r>
    <r>
      <rPr>
        <b/>
        <sz val="11"/>
        <color rgb="FFFF0000"/>
        <rFont val="Arial"/>
        <family val="2"/>
        <charset val="161"/>
      </rPr>
      <t>βασικό.</t>
    </r>
    <r>
      <rPr>
        <sz val="11"/>
        <color rgb="FFFFFF99"/>
        <rFont val="Arial"/>
        <family val="2"/>
        <charset val="161"/>
      </rPr>
      <t xml:space="preserve">
Αυτό οφείλεται στην αντίδραση με το νερό του </t>
    </r>
    <r>
      <rPr>
        <b/>
        <sz val="11"/>
        <color rgb="FFFF9900"/>
        <rFont val="Arial"/>
        <family val="2"/>
        <charset val="161"/>
      </rPr>
      <t>κυανιούχου ιόντος (CN</t>
    </r>
    <r>
      <rPr>
        <b/>
        <vertAlign val="superscript"/>
        <sz val="11"/>
        <color rgb="FFFF9900"/>
        <rFont val="Arial"/>
        <family val="2"/>
        <charset val="161"/>
      </rPr>
      <t>-</t>
    </r>
    <r>
      <rPr>
        <b/>
        <sz val="11"/>
        <color rgb="FFFF9900"/>
        <rFont val="Arial"/>
        <family val="2"/>
        <charset val="161"/>
      </rPr>
      <t>),</t>
    </r>
    <r>
      <rPr>
        <sz val="11"/>
        <color rgb="FFFFFF99"/>
        <rFont val="Arial"/>
        <family val="2"/>
        <charset val="161"/>
      </rPr>
      <t xml:space="preserve"> που α-ποτελεί συζυγή βασική μορφή του υδροκυανίου (HCN), που είναι ασθενές οξύ. Όπως δείχνεται παρακάτω, από αυτή την αντίδραση παράγονται υδροξείδια που καθιστούν το διάλυμα </t>
    </r>
    <r>
      <rPr>
        <b/>
        <sz val="11"/>
        <color rgb="FFFF0000"/>
        <rFont val="Arial"/>
        <family val="2"/>
        <charset val="161"/>
      </rPr>
      <t>βασικό.</t>
    </r>
  </si>
  <si>
    <r>
      <t xml:space="preserve">Τα </t>
    </r>
    <r>
      <rPr>
        <b/>
        <sz val="11"/>
        <color rgb="FFFF9900"/>
        <rFont val="Arial"/>
        <family val="2"/>
        <charset val="161"/>
      </rPr>
      <t>κατιόντα καλίου (Κ</t>
    </r>
    <r>
      <rPr>
        <b/>
        <vertAlign val="superscript"/>
        <sz val="11"/>
        <color rgb="FFFF9900"/>
        <rFont val="Arial"/>
        <family val="2"/>
        <charset val="161"/>
      </rPr>
      <t>+)</t>
    </r>
    <r>
      <rPr>
        <sz val="11"/>
        <color rgb="FFFFFF99"/>
        <rFont val="Arial"/>
        <family val="2"/>
        <charset val="161"/>
      </rPr>
      <t xml:space="preserve"> που ελευθερώνονται από τη διάσταση που παθαίνει το άλας κατά τη διάλυσή του στο νερό, προέρχονται από το </t>
    </r>
    <r>
      <rPr>
        <b/>
        <sz val="11"/>
        <color rgb="FFFF9900"/>
        <rFont val="Arial"/>
        <family val="2"/>
        <charset val="161"/>
      </rPr>
      <t>ΚΟΗ</t>
    </r>
    <r>
      <rPr>
        <sz val="11"/>
        <color rgb="FFFFFF99"/>
        <rFont val="Arial"/>
        <family val="2"/>
        <charset val="161"/>
      </rPr>
      <t xml:space="preserve"> που αποτελεί μια ισχυρή βάση, οπότε ουδόλως αλληλεπιδρούν με το νερό, άρα δεν συμμετέχουν στη διαμόρφωση της τιμής του </t>
    </r>
    <r>
      <rPr>
        <b/>
        <sz val="11"/>
        <color rgb="FF3366FF"/>
        <rFont val="Arial"/>
        <family val="2"/>
        <charset val="161"/>
      </rPr>
      <t>pH</t>
    </r>
    <r>
      <rPr>
        <sz val="11"/>
        <color rgb="FFFFFF99"/>
        <rFont val="Arial"/>
        <family val="2"/>
        <charset val="161"/>
      </rPr>
      <t xml:space="preserve"> του διαλύματος. 
</t>
    </r>
  </si>
  <si>
    <r>
      <t xml:space="preserve">Στην περίπτωση που το άλας προέρχεται από εξουδετέρωση ανάμεσα σε </t>
    </r>
    <r>
      <rPr>
        <b/>
        <sz val="11"/>
        <color rgb="FFFF9900"/>
        <rFont val="Arial"/>
        <family val="2"/>
        <charset val="161"/>
      </rPr>
      <t>ισχυ-ρό</t>
    </r>
    <r>
      <rPr>
        <sz val="11"/>
        <color rgb="FFFFFF99"/>
        <rFont val="Arial"/>
        <family val="2"/>
        <charset val="161"/>
      </rPr>
      <t xml:space="preserve"> </t>
    </r>
    <r>
      <rPr>
        <b/>
        <sz val="11"/>
        <color rgb="FFFF9900"/>
        <rFont val="Arial"/>
        <family val="2"/>
        <charset val="161"/>
      </rPr>
      <t>οξύ</t>
    </r>
    <r>
      <rPr>
        <sz val="11"/>
        <color rgb="FFFFFF99"/>
        <rFont val="Arial"/>
        <family val="2"/>
        <charset val="161"/>
      </rPr>
      <t xml:space="preserve"> και </t>
    </r>
    <r>
      <rPr>
        <b/>
        <sz val="11"/>
        <color rgb="FFFF9900"/>
        <rFont val="Arial"/>
        <family val="2"/>
        <charset val="161"/>
      </rPr>
      <t>ισχυρή</t>
    </r>
    <r>
      <rPr>
        <sz val="11"/>
        <color rgb="FFFFFF99"/>
        <rFont val="Arial"/>
        <family val="2"/>
        <charset val="161"/>
      </rPr>
      <t xml:space="preserve"> </t>
    </r>
    <r>
      <rPr>
        <b/>
        <sz val="11"/>
        <color rgb="FFFF9900"/>
        <rFont val="Arial"/>
        <family val="2"/>
        <charset val="161"/>
      </rPr>
      <t>βάση,</t>
    </r>
    <r>
      <rPr>
        <sz val="11"/>
        <color rgb="FFFFFF99"/>
        <rFont val="Arial"/>
        <family val="2"/>
        <charset val="161"/>
      </rPr>
      <t xml:space="preserve"> όπως για παράδειγμα συμβαίνει στην περίπτωση του </t>
    </r>
    <r>
      <rPr>
        <b/>
        <sz val="11"/>
        <color rgb="FFFF9900"/>
        <rFont val="Arial"/>
        <family val="2"/>
        <charset val="161"/>
      </rPr>
      <t>χλωριούχου</t>
    </r>
    <r>
      <rPr>
        <sz val="11"/>
        <color rgb="FFFFFF99"/>
        <rFont val="Arial"/>
        <family val="2"/>
        <charset val="161"/>
      </rPr>
      <t xml:space="preserve"> </t>
    </r>
    <r>
      <rPr>
        <b/>
        <sz val="11"/>
        <color rgb="FFFF9900"/>
        <rFont val="Arial"/>
        <family val="2"/>
        <charset val="161"/>
      </rPr>
      <t>νατρίου</t>
    </r>
    <r>
      <rPr>
        <sz val="11"/>
        <color rgb="FFFFFF99"/>
        <rFont val="Arial"/>
        <family val="2"/>
        <charset val="161"/>
      </rPr>
      <t xml:space="preserve"> </t>
    </r>
    <r>
      <rPr>
        <b/>
        <sz val="11"/>
        <color rgb="FFFF9900"/>
        <rFont val="Arial"/>
        <family val="2"/>
        <charset val="161"/>
      </rPr>
      <t>(NaCl),</t>
    </r>
    <r>
      <rPr>
        <sz val="11"/>
        <color rgb="FFFFFF99"/>
        <rFont val="Arial"/>
        <family val="2"/>
        <charset val="161"/>
      </rPr>
      <t xml:space="preserve"> που προέρχεται από την εξουδετέρωση ανάμεσα στο ισχυρό οξύ </t>
    </r>
    <r>
      <rPr>
        <b/>
        <sz val="11"/>
        <color rgb="FFFF9900"/>
        <rFont val="Arial"/>
        <family val="2"/>
        <charset val="161"/>
      </rPr>
      <t>HCl</t>
    </r>
    <r>
      <rPr>
        <sz val="11"/>
        <color rgb="FFFFFF99"/>
        <rFont val="Arial"/>
        <family val="2"/>
        <charset val="161"/>
      </rPr>
      <t xml:space="preserve"> και την ισχυρή βάση </t>
    </r>
    <r>
      <rPr>
        <b/>
        <sz val="11"/>
        <color rgb="FFFF9900"/>
        <rFont val="Arial"/>
        <family val="2"/>
        <charset val="161"/>
      </rPr>
      <t>NaOH,</t>
    </r>
    <r>
      <rPr>
        <sz val="11"/>
        <color rgb="FFFFFF99"/>
        <rFont val="Arial"/>
        <family val="2"/>
        <charset val="161"/>
      </rPr>
      <t xml:space="preserve"> τα ιόντα αυτού (του άλατος), δη-λαδή τα ιόντα </t>
    </r>
    <r>
      <rPr>
        <b/>
        <sz val="11"/>
        <color rgb="FFFF9900"/>
        <rFont val="Arial"/>
        <family val="2"/>
        <charset val="161"/>
      </rPr>
      <t>Na</t>
    </r>
    <r>
      <rPr>
        <b/>
        <vertAlign val="superscript"/>
        <sz val="11"/>
        <color rgb="FFFF9900"/>
        <rFont val="Arial"/>
        <family val="2"/>
        <charset val="161"/>
      </rPr>
      <t>+</t>
    </r>
    <r>
      <rPr>
        <sz val="11"/>
        <color rgb="FFFFFF99"/>
        <rFont val="Arial"/>
        <family val="2"/>
        <charset val="161"/>
      </rPr>
      <t xml:space="preserve"> και </t>
    </r>
    <r>
      <rPr>
        <b/>
        <sz val="11"/>
        <color rgb="FFFF9900"/>
        <rFont val="Arial"/>
        <family val="2"/>
        <charset val="161"/>
      </rPr>
      <t>Cl¯</t>
    </r>
    <r>
      <rPr>
        <sz val="11"/>
        <color rgb="FFFFFF99"/>
        <rFont val="Arial"/>
        <family val="2"/>
        <charset val="161"/>
      </rPr>
      <t xml:space="preserve"> που ελευθερώνονται κατά τη διάλυση του άλατος στο νερό, ουδόλως αλληλεπιδρούν με τον διαλύτη, καθώς αποτελούν ασθενέστατες συζυγείς μορφές ισχυρής βάσης και ισχυρού οξέος αντίστοιχα.
Έτσι η διαμόρφωση της τιμής του </t>
    </r>
    <r>
      <rPr>
        <b/>
        <sz val="11"/>
        <color rgb="FF3366FF"/>
        <rFont val="Arial"/>
        <family val="2"/>
        <charset val="161"/>
      </rPr>
      <t>pH</t>
    </r>
    <r>
      <rPr>
        <sz val="11"/>
        <color rgb="FFFFFF99"/>
        <rFont val="Arial"/>
        <family val="2"/>
        <charset val="161"/>
      </rPr>
      <t xml:space="preserve"> του διαλύματος οφείλεται αποκλειστικά και μόνο στον αυτοϊοντισμό του νερού, που αποφέρει πάντα </t>
    </r>
    <r>
      <rPr>
        <b/>
        <sz val="11"/>
        <color rgb="FFFFFF99"/>
        <rFont val="Arial"/>
        <family val="2"/>
        <charset val="161"/>
      </rPr>
      <t xml:space="preserve">ίσο πλήθος </t>
    </r>
    <r>
      <rPr>
        <b/>
        <sz val="11"/>
        <color rgb="FFC00000"/>
        <rFont val="Arial"/>
        <family val="2"/>
        <charset val="161"/>
      </rPr>
      <t>οξωνίων και υδροξειδίων,</t>
    </r>
    <r>
      <rPr>
        <sz val="11"/>
        <color rgb="FFFFFF99"/>
        <rFont val="Arial"/>
        <family val="2"/>
        <charset val="161"/>
      </rPr>
      <t xml:space="preserve"> άρα το διάλυμα στην περίπτωση που αναφερόμαστε θα είναι </t>
    </r>
    <r>
      <rPr>
        <b/>
        <sz val="11"/>
        <color rgb="FF3366FF"/>
        <rFont val="Arial"/>
        <family val="2"/>
        <charset val="161"/>
      </rPr>
      <t>ουδέτερο.</t>
    </r>
  </si>
  <si>
    <r>
      <t xml:space="preserve">Από όλα τα παραπάνω μπορούμε να πούμε συμπερασματικά ότι το άλας συμπε-ριφέρεται στο νερό, όπως ο ισχυρότερος από τους </t>
    </r>
    <r>
      <rPr>
        <b/>
        <sz val="11"/>
        <color rgb="FF66FF33"/>
        <rFont val="Arial"/>
        <family val="2"/>
        <charset val="161"/>
      </rPr>
      <t>"γονείς"</t>
    </r>
    <r>
      <rPr>
        <sz val="11"/>
        <color rgb="FFFFFF99"/>
        <rFont val="Arial"/>
        <family val="2"/>
        <charset val="161"/>
      </rPr>
      <t xml:space="preserve"> του.
Αν προέρχεται από </t>
    </r>
    <r>
      <rPr>
        <b/>
        <sz val="11"/>
        <color rgb="FFFF9900"/>
        <rFont val="Arial"/>
        <family val="2"/>
        <charset val="161"/>
      </rPr>
      <t>ισχυρό οξύ</t>
    </r>
    <r>
      <rPr>
        <sz val="11"/>
        <color rgb="FFFFFF99"/>
        <rFont val="Arial"/>
        <family val="2"/>
        <charset val="161"/>
      </rPr>
      <t xml:space="preserve"> και </t>
    </r>
    <r>
      <rPr>
        <b/>
        <sz val="11"/>
        <color rgb="FFFF9900"/>
        <rFont val="Arial"/>
        <family val="2"/>
        <charset val="161"/>
      </rPr>
      <t>ασθενή βάση,</t>
    </r>
    <r>
      <rPr>
        <sz val="11"/>
        <color rgb="FFFFFF99"/>
        <rFont val="Arial"/>
        <family val="2"/>
        <charset val="161"/>
      </rPr>
      <t xml:space="preserve"> το διάλυμά του είναι </t>
    </r>
    <r>
      <rPr>
        <b/>
        <sz val="11"/>
        <color rgb="FF3366FF"/>
        <rFont val="Arial"/>
        <family val="2"/>
        <charset val="161"/>
      </rPr>
      <t>όξινο.</t>
    </r>
    <r>
      <rPr>
        <sz val="11"/>
        <color rgb="FFFFFF99"/>
        <rFont val="Arial"/>
        <family val="2"/>
        <charset val="161"/>
      </rPr>
      <t xml:space="preserve"> 
Αν προέρχεται από </t>
    </r>
    <r>
      <rPr>
        <b/>
        <sz val="11"/>
        <color rgb="FFFF9900"/>
        <rFont val="Arial"/>
        <family val="2"/>
        <charset val="161"/>
      </rPr>
      <t>ασθενές οξύ</t>
    </r>
    <r>
      <rPr>
        <sz val="11"/>
        <color rgb="FFFFFF99"/>
        <rFont val="Arial"/>
        <family val="2"/>
        <charset val="161"/>
      </rPr>
      <t xml:space="preserve"> και </t>
    </r>
    <r>
      <rPr>
        <b/>
        <sz val="11"/>
        <color rgb="FFFF9900"/>
        <rFont val="Arial"/>
        <family val="2"/>
        <charset val="161"/>
      </rPr>
      <t>ισχυρή βάση,</t>
    </r>
    <r>
      <rPr>
        <sz val="11"/>
        <color rgb="FFFFFF99"/>
        <rFont val="Arial"/>
        <family val="2"/>
        <charset val="161"/>
      </rPr>
      <t xml:space="preserve"> το διάλυμά του είναι </t>
    </r>
    <r>
      <rPr>
        <b/>
        <sz val="11"/>
        <color rgb="FFFF0000"/>
        <rFont val="Arial"/>
        <family val="2"/>
        <charset val="161"/>
      </rPr>
      <t>βασικό.</t>
    </r>
    <r>
      <rPr>
        <sz val="11"/>
        <color rgb="FFFFFF99"/>
        <rFont val="Arial"/>
        <family val="2"/>
        <charset val="161"/>
      </rPr>
      <t xml:space="preserve">
Αν προέρχεται από</t>
    </r>
    <r>
      <rPr>
        <b/>
        <sz val="11"/>
        <color rgb="FFFF9900"/>
        <rFont val="Arial"/>
        <family val="2"/>
        <charset val="161"/>
      </rPr>
      <t xml:space="preserve"> ισχυρό οξύ</t>
    </r>
    <r>
      <rPr>
        <sz val="11"/>
        <color rgb="FFFFFF99"/>
        <rFont val="Arial"/>
        <family val="2"/>
        <charset val="161"/>
      </rPr>
      <t xml:space="preserve"> και </t>
    </r>
    <r>
      <rPr>
        <b/>
        <sz val="11"/>
        <color rgb="FFFF9900"/>
        <rFont val="Arial"/>
        <family val="2"/>
        <charset val="161"/>
      </rPr>
      <t>ισχυρή βάση,</t>
    </r>
    <r>
      <rPr>
        <sz val="11"/>
        <color rgb="FFFFFF99"/>
        <rFont val="Arial"/>
        <family val="2"/>
        <charset val="161"/>
      </rPr>
      <t xml:space="preserve"> το διάλυμά του είναι </t>
    </r>
    <r>
      <rPr>
        <b/>
        <sz val="11"/>
        <color theme="3" tint="0.79998168889431442"/>
        <rFont val="Arial"/>
        <family val="2"/>
        <charset val="161"/>
      </rPr>
      <t>ουδέτερο.</t>
    </r>
    <r>
      <rPr>
        <sz val="11"/>
        <color rgb="FFFFFF99"/>
        <rFont val="Arial"/>
        <family val="2"/>
        <charset val="161"/>
      </rPr>
      <t xml:space="preserve">
Τέλος, αν προέρχεται από α</t>
    </r>
    <r>
      <rPr>
        <b/>
        <sz val="11"/>
        <color rgb="FFFF9900"/>
        <rFont val="Arial"/>
        <family val="2"/>
        <charset val="161"/>
      </rPr>
      <t>σθενές οξύ</t>
    </r>
    <r>
      <rPr>
        <sz val="11"/>
        <color rgb="FFFFFF99"/>
        <rFont val="Arial"/>
        <family val="2"/>
        <charset val="161"/>
      </rPr>
      <t xml:space="preserve"> και </t>
    </r>
    <r>
      <rPr>
        <b/>
        <sz val="11"/>
        <color rgb="FFFF9900"/>
        <rFont val="Arial"/>
        <family val="2"/>
        <charset val="161"/>
      </rPr>
      <t>ασθενή βάση,</t>
    </r>
    <r>
      <rPr>
        <sz val="11"/>
        <color rgb="FFFFFF99"/>
        <rFont val="Arial"/>
        <family val="2"/>
        <charset val="161"/>
      </rPr>
      <t xml:space="preserve"> το διάλυμα θα είναι </t>
    </r>
    <r>
      <rPr>
        <b/>
        <sz val="11"/>
        <color theme="3" tint="0.79998168889431442"/>
        <rFont val="Arial"/>
        <family val="2"/>
        <charset val="161"/>
      </rPr>
      <t>ουδέτερο</t>
    </r>
    <r>
      <rPr>
        <sz val="11"/>
        <color rgb="FFFFFF99"/>
        <rFont val="Arial"/>
        <family val="2"/>
        <charset val="161"/>
      </rPr>
      <t xml:space="preserve"> αν οι δύο ασθενείς "γονείς" έχουν ίσες τιμές σταθερών ιοντισμού, είναι δηλαδη </t>
    </r>
    <r>
      <rPr>
        <b/>
        <sz val="11"/>
        <color rgb="FF990000"/>
        <rFont val="Arial"/>
        <family val="2"/>
        <charset val="161"/>
      </rPr>
      <t>K</t>
    </r>
    <r>
      <rPr>
        <b/>
        <vertAlign val="subscript"/>
        <sz val="11"/>
        <color rgb="FF990000"/>
        <rFont val="Arial"/>
        <family val="2"/>
        <charset val="161"/>
      </rPr>
      <t>a</t>
    </r>
    <r>
      <rPr>
        <b/>
        <sz val="11"/>
        <color rgb="FF990000"/>
        <rFont val="Arial"/>
        <family val="2"/>
        <charset val="161"/>
      </rPr>
      <t>=K</t>
    </r>
    <r>
      <rPr>
        <b/>
        <vertAlign val="subscript"/>
        <sz val="11"/>
        <color rgb="FF990000"/>
        <rFont val="Arial"/>
        <family val="2"/>
        <charset val="161"/>
      </rPr>
      <t>b</t>
    </r>
    <r>
      <rPr>
        <b/>
        <sz val="11"/>
        <color rgb="FF990000"/>
        <rFont val="Arial"/>
        <family val="2"/>
        <charset val="161"/>
      </rPr>
      <t>.</t>
    </r>
    <r>
      <rPr>
        <sz val="11"/>
        <color rgb="FFFFFF99"/>
        <rFont val="Arial"/>
        <family val="2"/>
        <charset val="161"/>
      </rPr>
      <t xml:space="preserve"> Αν όμως από του δύο ασθενείς "γονείς" είναι ασθενέρο το οξύ, είναι δηλαδή </t>
    </r>
    <r>
      <rPr>
        <b/>
        <sz val="11"/>
        <color rgb="FF990000"/>
        <rFont val="Arial"/>
        <family val="2"/>
        <charset val="161"/>
      </rPr>
      <t>Ka&lt;Kb,</t>
    </r>
    <r>
      <rPr>
        <sz val="11"/>
        <color rgb="FFFFFF99"/>
        <rFont val="Arial"/>
        <family val="2"/>
        <charset val="161"/>
      </rPr>
      <t xml:space="preserve"> τότε το διάλυμα θα είναι </t>
    </r>
    <r>
      <rPr>
        <b/>
        <sz val="11"/>
        <color rgb="FFFF0000"/>
        <rFont val="Arial"/>
        <family val="2"/>
        <charset val="161"/>
      </rPr>
      <t>βασικό.</t>
    </r>
    <r>
      <rPr>
        <sz val="11"/>
        <color rgb="FFFFFF99"/>
        <rFont val="Arial"/>
        <family val="2"/>
        <charset val="161"/>
      </rPr>
      <t xml:space="preserve"> 
Προφανώς στην αντίθετη περίπτωση θα είναι </t>
    </r>
    <r>
      <rPr>
        <b/>
        <sz val="11"/>
        <color rgb="FF3366FF"/>
        <rFont val="Arial"/>
        <family val="2"/>
        <charset val="161"/>
      </rPr>
      <t xml:space="preserve">όξινο.      
</t>
    </r>
    <r>
      <rPr>
        <sz val="11"/>
        <color rgb="FFFFFF99"/>
        <rFont val="Arial"/>
        <family val="2"/>
        <charset val="161"/>
      </rPr>
      <t xml:space="preserve">Για παράδειγμα ένα διάλυμα </t>
    </r>
    <r>
      <rPr>
        <b/>
        <sz val="11"/>
        <color rgb="FFFF9900"/>
        <rFont val="Arial"/>
        <family val="2"/>
        <charset val="161"/>
      </rPr>
      <t>κυανιούχου αμμωνίου (ΝΗ</t>
    </r>
    <r>
      <rPr>
        <b/>
        <vertAlign val="subscript"/>
        <sz val="11"/>
        <color rgb="FFFF9900"/>
        <rFont val="Arial"/>
        <family val="2"/>
        <charset val="161"/>
      </rPr>
      <t>4</t>
    </r>
    <r>
      <rPr>
        <b/>
        <sz val="11"/>
        <color rgb="FFFF9900"/>
        <rFont val="Arial"/>
        <family val="2"/>
        <charset val="161"/>
      </rPr>
      <t>CN)</t>
    </r>
    <r>
      <rPr>
        <sz val="11"/>
        <color rgb="FFFFFF99"/>
        <rFont val="Arial"/>
        <family val="2"/>
        <charset val="161"/>
      </rPr>
      <t xml:space="preserve"> είναι </t>
    </r>
    <r>
      <rPr>
        <b/>
        <sz val="11"/>
        <color rgb="FFFF0000"/>
        <rFont val="Arial"/>
        <family val="2"/>
        <charset val="161"/>
      </rPr>
      <t>βασικό</t>
    </r>
    <r>
      <rPr>
        <sz val="11"/>
        <color rgb="FFFFFF99"/>
        <rFont val="Arial"/>
        <family val="2"/>
        <charset val="161"/>
      </rPr>
      <t xml:space="preserve"> επει-δή είναι </t>
    </r>
    <r>
      <rPr>
        <b/>
        <sz val="11"/>
        <color rgb="FF990000"/>
        <rFont val="Arial"/>
        <family val="2"/>
        <charset val="161"/>
      </rPr>
      <t>K</t>
    </r>
    <r>
      <rPr>
        <b/>
        <vertAlign val="subscript"/>
        <sz val="11"/>
        <color rgb="FF990000"/>
        <rFont val="Arial"/>
        <family val="2"/>
        <charset val="161"/>
      </rPr>
      <t>b(NH3)</t>
    </r>
    <r>
      <rPr>
        <b/>
        <sz val="11"/>
        <color rgb="FF990000"/>
        <rFont val="Arial"/>
        <family val="2"/>
        <charset val="161"/>
      </rPr>
      <t>&gt;K</t>
    </r>
    <r>
      <rPr>
        <b/>
        <vertAlign val="subscript"/>
        <sz val="11"/>
        <color rgb="FF990000"/>
        <rFont val="Arial"/>
        <family val="2"/>
        <charset val="161"/>
      </rPr>
      <t>a(HCN)</t>
    </r>
    <r>
      <rPr>
        <b/>
        <sz val="11"/>
        <color rgb="FF990000"/>
        <rFont val="Arial"/>
        <family val="2"/>
        <charset val="161"/>
      </rPr>
      <t>.</t>
    </r>
    <r>
      <rPr>
        <b/>
        <sz val="11"/>
        <color rgb="FFFFFF99"/>
        <rFont val="Arial"/>
        <family val="2"/>
        <charset val="161"/>
      </rPr>
      <t xml:space="preserve">
</t>
    </r>
  </si>
  <si>
    <r>
      <t>CH</t>
    </r>
    <r>
      <rPr>
        <b/>
        <vertAlign val="subscript"/>
        <sz val="12"/>
        <color rgb="FF3366FF"/>
        <rFont val="Arial"/>
        <family val="2"/>
        <charset val="161"/>
      </rPr>
      <t>3</t>
    </r>
    <r>
      <rPr>
        <b/>
        <sz val="12"/>
        <color rgb="FF3366FF"/>
        <rFont val="Arial"/>
        <family val="2"/>
        <charset val="161"/>
      </rPr>
      <t xml:space="preserve">COO¯ </t>
    </r>
    <r>
      <rPr>
        <b/>
        <sz val="12"/>
        <color rgb="FFFF0000"/>
        <rFont val="Arial"/>
        <family val="2"/>
        <charset val="161"/>
      </rPr>
      <t>+</t>
    </r>
    <r>
      <rPr>
        <b/>
        <sz val="12"/>
        <color rgb="FF3366FF"/>
        <rFont val="Arial"/>
        <family val="2"/>
        <charset val="161"/>
      </rPr>
      <t xml:space="preserve">  Η</t>
    </r>
    <r>
      <rPr>
        <b/>
        <vertAlign val="subscript"/>
        <sz val="12"/>
        <color rgb="FF3366FF"/>
        <rFont val="Arial"/>
        <family val="2"/>
        <charset val="161"/>
      </rPr>
      <t>2</t>
    </r>
    <r>
      <rPr>
        <b/>
        <sz val="12"/>
        <color rgb="FF3366FF"/>
        <rFont val="Arial"/>
        <family val="2"/>
        <charset val="161"/>
      </rPr>
      <t xml:space="preserve">Ο   </t>
    </r>
    <r>
      <rPr>
        <b/>
        <sz val="12"/>
        <color rgb="FFFF0000"/>
        <rFont val="Wingdings 3"/>
        <family val="1"/>
        <charset val="2"/>
      </rPr>
      <t>D</t>
    </r>
    <r>
      <rPr>
        <b/>
        <sz val="12"/>
        <color rgb="FF3366FF"/>
        <rFont val="Arial"/>
        <family val="2"/>
        <charset val="161"/>
      </rPr>
      <t xml:space="preserve">   CΗ</t>
    </r>
    <r>
      <rPr>
        <b/>
        <vertAlign val="subscript"/>
        <sz val="12"/>
        <color rgb="FF3366FF"/>
        <rFont val="Arial"/>
        <family val="2"/>
        <charset val="161"/>
      </rPr>
      <t>3</t>
    </r>
    <r>
      <rPr>
        <b/>
        <sz val="12"/>
        <color rgb="FF3366FF"/>
        <rFont val="Arial"/>
        <family val="2"/>
        <charset val="161"/>
      </rPr>
      <t xml:space="preserve">COOH </t>
    </r>
    <r>
      <rPr>
        <b/>
        <sz val="12"/>
        <color rgb="FFFF0000"/>
        <rFont val="Arial"/>
        <family val="2"/>
        <charset val="161"/>
      </rPr>
      <t>+</t>
    </r>
    <r>
      <rPr>
        <b/>
        <sz val="12"/>
        <color rgb="FF3366FF"/>
        <rFont val="Arial"/>
        <family val="2"/>
        <charset val="161"/>
      </rPr>
      <t xml:space="preserve">  ΟH¯</t>
    </r>
  </si>
  <si>
    <r>
      <t xml:space="preserve">Καταλαβαίνουμε ότι στο ισοδύναμο σημείο της ογκομέτρησης, το ασθενές οξύ θα έχει αντιδράει πλήρως με την ισχυρή βάση, οπότε στο ογκομετρούμενο διάλυμα θα περιέχεται μόνο το άλας </t>
    </r>
    <r>
      <rPr>
        <b/>
        <sz val="11"/>
        <color rgb="FFFF9900"/>
        <rFont val="Arial"/>
        <family val="2"/>
        <charset val="161"/>
      </rPr>
      <t>(οξικό νάτριο, CH</t>
    </r>
    <r>
      <rPr>
        <b/>
        <vertAlign val="subscript"/>
        <sz val="11"/>
        <color rgb="FFFF9900"/>
        <rFont val="Arial"/>
        <family val="2"/>
        <charset val="161"/>
      </rPr>
      <t>3</t>
    </r>
    <r>
      <rPr>
        <b/>
        <sz val="11"/>
        <color rgb="FFFF9900"/>
        <rFont val="Arial"/>
        <family val="2"/>
        <charset val="161"/>
      </rPr>
      <t>COONa).</t>
    </r>
    <r>
      <rPr>
        <sz val="11"/>
        <color rgb="FFFFFF99"/>
        <rFont val="Arial"/>
        <family val="2"/>
        <charset val="161"/>
      </rPr>
      <t xml:space="preserve"> Από τα ιόντα του άλα-τος αυτού, τα κατιόντα </t>
    </r>
    <r>
      <rPr>
        <b/>
        <sz val="11"/>
        <color rgb="FFFF9900"/>
        <rFont val="Arial"/>
        <family val="2"/>
        <charset val="161"/>
      </rPr>
      <t>νατρίου (Na</t>
    </r>
    <r>
      <rPr>
        <b/>
        <vertAlign val="superscript"/>
        <sz val="11"/>
        <color rgb="FFFF9900"/>
        <rFont val="Arial"/>
        <family val="2"/>
        <charset val="161"/>
      </rPr>
      <t>+</t>
    </r>
    <r>
      <rPr>
        <b/>
        <sz val="11"/>
        <color rgb="FFFF9900"/>
        <rFont val="Arial"/>
        <family val="2"/>
        <charset val="161"/>
      </rPr>
      <t>)</t>
    </r>
    <r>
      <rPr>
        <sz val="11"/>
        <color rgb="FFFFFF99"/>
        <rFont val="Arial"/>
        <family val="2"/>
        <charset val="161"/>
      </rPr>
      <t xml:space="preserve"> δεν αλληλεπιδρούν με το νερό, ενώ τα </t>
    </r>
    <r>
      <rPr>
        <b/>
        <sz val="11"/>
        <color rgb="FFFF9900"/>
        <rFont val="Arial"/>
        <family val="2"/>
        <charset val="161"/>
      </rPr>
      <t>οξι-κά</t>
    </r>
    <r>
      <rPr>
        <sz val="11"/>
        <color rgb="FFFFFF99"/>
        <rFont val="Arial"/>
        <family val="2"/>
        <charset val="161"/>
      </rPr>
      <t xml:space="preserve"> </t>
    </r>
    <r>
      <rPr>
        <b/>
        <sz val="11"/>
        <color rgb="FFFF9900"/>
        <rFont val="Arial"/>
        <family val="2"/>
        <charset val="161"/>
      </rPr>
      <t>ανιόντα</t>
    </r>
    <r>
      <rPr>
        <sz val="11"/>
        <color rgb="FFFFFF99"/>
        <rFont val="Arial"/>
        <family val="2"/>
        <charset val="161"/>
      </rPr>
      <t xml:space="preserve"> αλληλεπιδρούν με το νερό όπως φαίνεται παρακάτω...</t>
    </r>
  </si>
  <si>
    <t>Η σχέση αυτή, για το παράδειγμα που εξετάζουμε, γίνεται…</t>
  </si>
  <si>
    <t>Στην τελευταία σχέση, ο αριθμητής και ο παρονομαστής του υπό λογαρίθμηση κλάσματος είναι ίσοι, οπότε προκύπτει…</t>
  </si>
  <si>
    <r>
      <t xml:space="preserve">Εξαιτίας των παραγόμενων υδροξειδίων, στο ισοδύναμο σημείο θα είναι…
</t>
    </r>
    <r>
      <rPr>
        <b/>
        <sz val="11"/>
        <color rgb="FFFF9900"/>
        <rFont val="Arial"/>
        <family val="2"/>
        <charset val="161"/>
      </rPr>
      <t>…[ΟΗ¯]&gt;[Η</t>
    </r>
    <r>
      <rPr>
        <b/>
        <vertAlign val="subscript"/>
        <sz val="11"/>
        <color rgb="FFFF9900"/>
        <rFont val="Arial"/>
        <family val="2"/>
        <charset val="161"/>
      </rPr>
      <t>3</t>
    </r>
    <r>
      <rPr>
        <b/>
        <sz val="11"/>
        <color rgb="FFFF9900"/>
        <rFont val="Arial"/>
        <family val="2"/>
        <charset val="161"/>
      </rPr>
      <t>Ο</t>
    </r>
    <r>
      <rPr>
        <b/>
        <vertAlign val="superscript"/>
        <sz val="11"/>
        <color rgb="FFFF9900"/>
        <rFont val="Arial"/>
        <family val="2"/>
        <charset val="161"/>
      </rPr>
      <t>+</t>
    </r>
    <r>
      <rPr>
        <b/>
        <sz val="11"/>
        <color rgb="FFFF9900"/>
        <rFont val="Arial"/>
        <family val="2"/>
        <charset val="161"/>
      </rPr>
      <t>],</t>
    </r>
    <r>
      <rPr>
        <sz val="11"/>
        <color rgb="FFFFFF99"/>
        <rFont val="Arial"/>
        <family val="2"/>
        <charset val="161"/>
      </rPr>
      <t xml:space="preserve"> δηλαδή το διάλυμα θα είναι </t>
    </r>
    <r>
      <rPr>
        <b/>
        <sz val="11"/>
        <color rgb="FFFF0000"/>
        <rFont val="Arial"/>
        <family val="2"/>
        <charset val="161"/>
      </rPr>
      <t>βασικό,</t>
    </r>
    <r>
      <rPr>
        <sz val="11"/>
        <color rgb="FFFFFF99"/>
        <rFont val="Arial"/>
        <family val="2"/>
        <charset val="161"/>
      </rPr>
      <t xml:space="preserve"> οπότε θα έχουμε… </t>
    </r>
    <r>
      <rPr>
        <b/>
        <sz val="11"/>
        <color rgb="FF3366FF"/>
        <rFont val="Arial"/>
        <family val="2"/>
        <charset val="161"/>
      </rPr>
      <t>pH&gt;7</t>
    </r>
    <r>
      <rPr>
        <sz val="11"/>
        <color rgb="FFFFFF99"/>
        <rFont val="Arial"/>
        <family val="2"/>
        <charset val="161"/>
      </rPr>
      <t xml:space="preserve"> (στους </t>
    </r>
    <r>
      <rPr>
        <b/>
        <sz val="11"/>
        <color rgb="FFFF9900"/>
        <rFont val="Arial"/>
        <family val="2"/>
        <charset val="161"/>
      </rPr>
      <t>25°C</t>
    </r>
    <r>
      <rPr>
        <sz val="11"/>
        <color rgb="FFFFFF99"/>
        <rFont val="Arial"/>
        <family val="2"/>
        <charset val="161"/>
      </rPr>
      <t xml:space="preserve">).
Σε αυτή την τιμή pH, αντιστοιχεί ένα σημείο της καμπύλης ογκομέτρησης, που η τετμημένη του παρέχει το </t>
    </r>
    <r>
      <rPr>
        <b/>
        <sz val="11"/>
        <color rgb="FFFF9900"/>
        <rFont val="Arial"/>
        <family val="2"/>
        <charset val="161"/>
      </rPr>
      <t>ΙΣ</t>
    </r>
    <r>
      <rPr>
        <sz val="11"/>
        <color rgb="FFFFFF99"/>
        <rFont val="Arial"/>
        <family val="2"/>
        <charset val="161"/>
      </rPr>
      <t xml:space="preserve"> της ογκομέτρησης. Και πάλι αυτό το σημείο το βρί-σκουμε στο μέσον περίπου, του τμήματος της καμπύλης ογκομέτρησης με τη μέ-γιστη κλίση.</t>
    </r>
  </si>
  <si>
    <r>
      <t xml:space="preserve">Στην περίπτωση ογκομέτρησης εξουδετέρωσης ασθενούς οξέος με ασθενή βά-ση, ή το αντίστροφο, έχει ενδιαφέρον να εξετάσουμε και το σημείο της καμπύλης ογκομέτρησης που σηματοδοτεί το μέσον της διαδικασίας ογκομέτρησης, όταν δηλαδή έχει προστεθεί στο ογκομετρούμενο διάλυμα η μισή ποσότητα από το πρότυπο διάλυμα, από αυτήν που απαιτείται συνολικά για να φθάσουμε στο </t>
    </r>
    <r>
      <rPr>
        <b/>
        <sz val="11"/>
        <color rgb="FFFF9900"/>
        <rFont val="Arial"/>
        <family val="2"/>
        <charset val="161"/>
      </rPr>
      <t>ΙΣ.</t>
    </r>
    <r>
      <rPr>
        <sz val="11"/>
        <color rgb="FFFFFF99"/>
        <rFont val="Arial"/>
        <family val="2"/>
        <charset val="161"/>
      </rPr>
      <t xml:space="preserve">
Στο συγκεκριμένο παράδειγμα, στο εν λόγω σημείο βρισκόμαστε όταν έχουν προ-στεθεί στο ογκομετρούμενο διάλυμα </t>
    </r>
    <r>
      <rPr>
        <b/>
        <sz val="11"/>
        <color rgb="FFFF9900"/>
        <rFont val="Arial"/>
        <family val="2"/>
        <charset val="161"/>
      </rPr>
      <t>12,5mL</t>
    </r>
    <r>
      <rPr>
        <sz val="11"/>
        <color rgb="FFFFFF99"/>
        <rFont val="Arial"/>
        <family val="2"/>
        <charset val="161"/>
      </rPr>
      <t xml:space="preserve"> του πρότυπου διαλύματος, αφού το </t>
    </r>
    <r>
      <rPr>
        <sz val="11"/>
        <color rgb="FFFF9900"/>
        <rFont val="Arial"/>
        <family val="2"/>
        <charset val="161"/>
      </rPr>
      <t>ΙΣ</t>
    </r>
    <r>
      <rPr>
        <sz val="11"/>
        <color rgb="FFFFFF99"/>
        <rFont val="Arial"/>
        <family val="2"/>
        <charset val="161"/>
      </rPr>
      <t xml:space="preserve"> εμφανίζεται όταν έχουν προστεθεί </t>
    </r>
    <r>
      <rPr>
        <b/>
        <sz val="11"/>
        <color rgb="FFFF9900"/>
        <rFont val="Arial"/>
        <family val="2"/>
        <charset val="161"/>
      </rPr>
      <t>25mL</t>
    </r>
    <r>
      <rPr>
        <sz val="11"/>
        <color rgb="FFFFFF99"/>
        <rFont val="Arial"/>
        <family val="2"/>
        <charset val="161"/>
      </rPr>
      <t xml:space="preserve"> από το πρότυπο διάλυμα. </t>
    </r>
  </si>
  <si>
    <r>
      <t xml:space="preserve">Προφανώς σε αυτό το σημείο της ογκομέτρησης, στο μέσον δηλαδή της όλης δια-δικασίας, θα έχει εξουδετερωθεί η μισή ποσότητα του οξέος </t>
    </r>
    <r>
      <rPr>
        <b/>
        <sz val="11"/>
        <color rgb="FFFF9900"/>
        <rFont val="Arial"/>
        <family val="2"/>
        <charset val="161"/>
      </rPr>
      <t>(CH</t>
    </r>
    <r>
      <rPr>
        <b/>
        <vertAlign val="subscript"/>
        <sz val="11"/>
        <color rgb="FFFF9900"/>
        <rFont val="Arial"/>
        <family val="2"/>
        <charset val="161"/>
      </rPr>
      <t>3</t>
    </r>
    <r>
      <rPr>
        <b/>
        <sz val="11"/>
        <color rgb="FFFF9900"/>
        <rFont val="Arial"/>
        <family val="2"/>
        <charset val="161"/>
      </rPr>
      <t>COOH),</t>
    </r>
    <r>
      <rPr>
        <sz val="11"/>
        <color rgb="FFFFFF99"/>
        <rFont val="Arial"/>
        <family val="2"/>
        <charset val="161"/>
      </rPr>
      <t xml:space="preserve"> εχο-ντας μετατραπεί σε </t>
    </r>
    <r>
      <rPr>
        <b/>
        <sz val="11"/>
        <color rgb="FFFF9900"/>
        <rFont val="Arial"/>
        <family val="2"/>
        <charset val="161"/>
      </rPr>
      <t>(CH</t>
    </r>
    <r>
      <rPr>
        <b/>
        <vertAlign val="subscript"/>
        <sz val="11"/>
        <color rgb="FFFF9900"/>
        <rFont val="Arial"/>
        <family val="2"/>
        <charset val="161"/>
      </rPr>
      <t>3</t>
    </r>
    <r>
      <rPr>
        <b/>
        <sz val="11"/>
        <color rgb="FFFF9900"/>
        <rFont val="Arial"/>
        <family val="2"/>
        <charset val="161"/>
      </rPr>
      <t>COONa),</t>
    </r>
    <r>
      <rPr>
        <sz val="11"/>
        <color rgb="FFFFFF99"/>
        <rFont val="Arial"/>
        <family val="2"/>
        <charset val="161"/>
      </rPr>
      <t xml:space="preserve"> οπότε σε αυτό το σημείο, στο ογκομετρούμενο διάλυμα θα περιέχονται </t>
    </r>
    <r>
      <rPr>
        <b/>
        <sz val="11"/>
        <color rgb="FFFF9900"/>
        <rFont val="Arial"/>
        <family val="2"/>
        <charset val="161"/>
      </rPr>
      <t>ισομοριακές</t>
    </r>
    <r>
      <rPr>
        <sz val="11"/>
        <color rgb="FFFFFF99"/>
        <rFont val="Arial"/>
        <family val="2"/>
        <charset val="161"/>
      </rPr>
      <t xml:space="preserve"> ποσότητες </t>
    </r>
    <r>
      <rPr>
        <b/>
        <sz val="11"/>
        <color rgb="FFFF9900"/>
        <rFont val="Arial"/>
        <family val="2"/>
        <charset val="161"/>
      </rPr>
      <t>CH</t>
    </r>
    <r>
      <rPr>
        <b/>
        <vertAlign val="subscript"/>
        <sz val="11"/>
        <color rgb="FFFF9900"/>
        <rFont val="Arial"/>
        <family val="2"/>
        <charset val="161"/>
      </rPr>
      <t>3</t>
    </r>
    <r>
      <rPr>
        <b/>
        <sz val="11"/>
        <color rgb="FFFF9900"/>
        <rFont val="Arial"/>
        <family val="2"/>
        <charset val="161"/>
      </rPr>
      <t>COOH</t>
    </r>
    <r>
      <rPr>
        <sz val="11"/>
        <color rgb="FFFFFF99"/>
        <rFont val="Arial"/>
        <family val="2"/>
        <charset val="161"/>
      </rPr>
      <t xml:space="preserve"> και </t>
    </r>
    <r>
      <rPr>
        <b/>
        <sz val="11"/>
        <color rgb="FFFF9900"/>
        <rFont val="Arial"/>
        <family val="2"/>
        <charset val="161"/>
      </rPr>
      <t>CH</t>
    </r>
    <r>
      <rPr>
        <b/>
        <vertAlign val="subscript"/>
        <sz val="11"/>
        <color rgb="FFFF9900"/>
        <rFont val="Arial"/>
        <family val="2"/>
        <charset val="161"/>
      </rPr>
      <t>3</t>
    </r>
    <r>
      <rPr>
        <b/>
        <sz val="11"/>
        <color rgb="FFFF9900"/>
        <rFont val="Arial"/>
        <family val="2"/>
        <charset val="161"/>
      </rPr>
      <t>COONa.</t>
    </r>
    <r>
      <rPr>
        <sz val="11"/>
        <color rgb="FFFFFF99"/>
        <rFont val="Arial"/>
        <family val="2"/>
        <charset val="161"/>
      </rPr>
      <t xml:space="preserve">
Μπορούμε να πούμε λοιπόν ότι σε αυτό το σημείο της διαδικασίας, στο ογκομε-τρούμενο διάλυμα θα περιέχεται ένα ρυθμιστικό διάλυμα, του οποίου η τιμή </t>
    </r>
    <r>
      <rPr>
        <b/>
        <sz val="11"/>
        <color rgb="FFFFFF99"/>
        <rFont val="Arial"/>
        <family val="2"/>
        <charset val="161"/>
      </rPr>
      <t>pH</t>
    </r>
    <r>
      <rPr>
        <sz val="11"/>
        <color rgb="FFFFFF99"/>
        <rFont val="Arial"/>
        <family val="2"/>
        <charset val="161"/>
      </rPr>
      <t xml:space="preserve"> μπορεί να υπολογιστεί από την </t>
    </r>
    <r>
      <rPr>
        <b/>
        <sz val="11"/>
        <color rgb="FF66FF33"/>
        <rFont val="Arial"/>
        <family val="2"/>
        <charset val="161"/>
      </rPr>
      <t>εξίσωση H-H</t>
    </r>
    <r>
      <rPr>
        <sz val="11"/>
        <color rgb="FFFFFF99"/>
        <rFont val="Arial"/>
        <family val="2"/>
        <charset val="161"/>
      </rPr>
      <t xml:space="preserve"> (βλ.</t>
    </r>
    <r>
      <rPr>
        <b/>
        <sz val="11"/>
        <color rgb="FFFF9900"/>
        <rFont val="Arial"/>
        <family val="2"/>
        <charset val="161"/>
      </rPr>
      <t xml:space="preserve"> "ρυθμιστικά διαλύματα"</t>
    </r>
    <r>
      <rPr>
        <sz val="11"/>
        <color rgb="FFFFFF99"/>
        <rFont val="Arial"/>
        <family val="2"/>
        <charset val="161"/>
      </rPr>
      <t>), που δίνεται παρακάτω.</t>
    </r>
  </si>
  <si>
    <r>
      <t>pH=pK</t>
    </r>
    <r>
      <rPr>
        <vertAlign val="subscript"/>
        <sz val="14"/>
        <color rgb="FF3366FF"/>
        <rFont val="Arial"/>
        <family val="2"/>
        <charset val="161"/>
      </rPr>
      <t>a</t>
    </r>
  </si>
  <si>
    <r>
      <t xml:space="preserve">Καταλαβαίνουμε λοιπόν, ότι σε μια ογκομέτρηση </t>
    </r>
    <r>
      <rPr>
        <b/>
        <sz val="11"/>
        <color rgb="FFFF9900"/>
        <rFont val="Arial"/>
        <family val="2"/>
        <charset val="161"/>
      </rPr>
      <t>ασθενούς</t>
    </r>
    <r>
      <rPr>
        <sz val="11"/>
        <color rgb="FFFFFF99"/>
        <rFont val="Arial"/>
        <family val="2"/>
        <charset val="161"/>
      </rPr>
      <t xml:space="preserve"> </t>
    </r>
    <r>
      <rPr>
        <b/>
        <sz val="11"/>
        <color rgb="FFFF9900"/>
        <rFont val="Arial"/>
        <family val="2"/>
        <charset val="161"/>
      </rPr>
      <t>οξέος</t>
    </r>
    <r>
      <rPr>
        <sz val="11"/>
        <color rgb="FFFFFF99"/>
        <rFont val="Arial"/>
        <family val="2"/>
        <charset val="161"/>
      </rPr>
      <t xml:space="preserve"> από </t>
    </r>
    <r>
      <rPr>
        <b/>
        <sz val="11"/>
        <color rgb="FFFF9900"/>
        <rFont val="Arial"/>
        <family val="2"/>
        <charset val="161"/>
      </rPr>
      <t>ισχυρή</t>
    </r>
    <r>
      <rPr>
        <sz val="11"/>
        <color rgb="FFFFFF99"/>
        <rFont val="Arial"/>
        <family val="2"/>
        <charset val="161"/>
      </rPr>
      <t xml:space="preserve"> </t>
    </r>
    <r>
      <rPr>
        <b/>
        <sz val="11"/>
        <color rgb="FFFF9900"/>
        <rFont val="Arial"/>
        <family val="2"/>
        <charset val="161"/>
      </rPr>
      <t>βάση</t>
    </r>
    <r>
      <rPr>
        <sz val="11"/>
        <color rgb="FFFFFF99"/>
        <rFont val="Arial"/>
        <family val="2"/>
        <charset val="161"/>
      </rPr>
      <t xml:space="preserve"> (ή </t>
    </r>
    <r>
      <rPr>
        <b/>
        <sz val="11"/>
        <color rgb="FFFF9900"/>
        <rFont val="Arial"/>
        <family val="2"/>
        <charset val="161"/>
      </rPr>
      <t>ασθενούς</t>
    </r>
    <r>
      <rPr>
        <sz val="11"/>
        <color rgb="FFFFFF99"/>
        <rFont val="Arial"/>
        <family val="2"/>
        <charset val="161"/>
      </rPr>
      <t xml:space="preserve"> </t>
    </r>
    <r>
      <rPr>
        <b/>
        <sz val="11"/>
        <color rgb="FFFF9900"/>
        <rFont val="Arial"/>
        <family val="2"/>
        <charset val="161"/>
      </rPr>
      <t>βάσης</t>
    </r>
    <r>
      <rPr>
        <sz val="11"/>
        <color rgb="FFFFFF99"/>
        <rFont val="Arial"/>
        <family val="2"/>
        <charset val="161"/>
      </rPr>
      <t xml:space="preserve"> από </t>
    </r>
    <r>
      <rPr>
        <b/>
        <sz val="11"/>
        <color rgb="FFFF9900"/>
        <rFont val="Arial"/>
        <family val="2"/>
        <charset val="161"/>
      </rPr>
      <t>ισχυρό</t>
    </r>
    <r>
      <rPr>
        <sz val="11"/>
        <color rgb="FFFFFF99"/>
        <rFont val="Arial"/>
        <family val="2"/>
        <charset val="161"/>
      </rPr>
      <t xml:space="preserve"> </t>
    </r>
    <r>
      <rPr>
        <b/>
        <sz val="11"/>
        <color rgb="FFFF9900"/>
        <rFont val="Arial"/>
        <family val="2"/>
        <charset val="161"/>
      </rPr>
      <t>οξύ</t>
    </r>
    <r>
      <rPr>
        <sz val="11"/>
        <color rgb="FFFFFF99"/>
        <rFont val="Arial"/>
        <family val="2"/>
        <charset val="161"/>
      </rPr>
      <t xml:space="preserve">), το σημείο της καμπύλης ογκομέτρη-σης που αντιστοιχεί στο μέσον της όλης διαδικασίας ογκομέτρησης έχει ιδιαίτερο ενδιαφέρον, αφού η τεταγμένη του είναι μια τιμή </t>
    </r>
    <r>
      <rPr>
        <sz val="11"/>
        <color rgb="FF3366FF"/>
        <rFont val="Arial"/>
        <family val="2"/>
        <charset val="161"/>
      </rPr>
      <t>pH,</t>
    </r>
    <r>
      <rPr>
        <sz val="11"/>
        <color rgb="FFFFFF99"/>
        <rFont val="Arial"/>
        <family val="2"/>
        <charset val="161"/>
      </rPr>
      <t xml:space="preserve"> ίση με την τιμή της σταθεράς ιοντισμού </t>
    </r>
    <r>
      <rPr>
        <b/>
        <sz val="11"/>
        <color rgb="FFFF9900"/>
        <rFont val="Arial"/>
        <family val="2"/>
        <charset val="161"/>
      </rPr>
      <t>K</t>
    </r>
    <r>
      <rPr>
        <b/>
        <vertAlign val="subscript"/>
        <sz val="11"/>
        <color rgb="FFFF9900"/>
        <rFont val="Arial"/>
        <family val="2"/>
        <charset val="161"/>
      </rPr>
      <t>a</t>
    </r>
    <r>
      <rPr>
        <sz val="11"/>
        <color rgb="FFFFFF99"/>
        <rFont val="Arial"/>
        <family val="2"/>
        <charset val="161"/>
      </rPr>
      <t xml:space="preserve"> του ασθενούς οξέος (ή την τιμή της σταθεράς ιοντισμού </t>
    </r>
    <r>
      <rPr>
        <b/>
        <sz val="11"/>
        <color rgb="FFFF9900"/>
        <rFont val="Arial"/>
        <family val="2"/>
        <charset val="161"/>
      </rPr>
      <t>K</t>
    </r>
    <r>
      <rPr>
        <b/>
        <vertAlign val="subscript"/>
        <sz val="11"/>
        <color rgb="FFFF9900"/>
        <rFont val="Arial"/>
        <family val="2"/>
        <charset val="161"/>
      </rPr>
      <t>b</t>
    </r>
    <r>
      <rPr>
        <sz val="11"/>
        <color rgb="FFFFFF99"/>
        <rFont val="Arial"/>
        <family val="2"/>
        <charset val="161"/>
      </rPr>
      <t xml:space="preserve"> της ασθενούς βάσης).</t>
    </r>
  </si>
  <si>
    <t>Παρακάτω θα εξετάσουμε δύο περιπτώσεις ογκομέτρησης, μια ογκομέτρηση ισχυρού οξέος από ισχυρή βάση και μια ογκομέτρηση ασθενούς οξέος από ισχυρή βάση</t>
  </si>
  <si>
    <r>
      <t xml:space="preserve">Στον </t>
    </r>
    <r>
      <rPr>
        <sz val="11"/>
        <color rgb="FF3366FF"/>
        <rFont val="Arial"/>
        <family val="2"/>
        <charset val="161"/>
      </rPr>
      <t>διπλανό</t>
    </r>
    <r>
      <rPr>
        <sz val="11"/>
        <color rgb="FFFFFF99"/>
        <rFont val="Arial"/>
        <family val="2"/>
        <charset val="161"/>
      </rPr>
      <t xml:space="preserve"> </t>
    </r>
    <r>
      <rPr>
        <sz val="11"/>
        <color rgb="FF3366FF"/>
        <rFont val="Arial"/>
        <family val="2"/>
        <charset val="161"/>
      </rPr>
      <t>χώρο</t>
    </r>
    <r>
      <rPr>
        <sz val="11"/>
        <color rgb="FFFFFF99"/>
        <rFont val="Arial"/>
        <family val="2"/>
        <charset val="161"/>
      </rPr>
      <t xml:space="preserve"> δίνεται ο πίνακας τιμών όγκου - </t>
    </r>
    <r>
      <rPr>
        <b/>
        <sz val="11"/>
        <color rgb="FF3366FF"/>
        <rFont val="Arial"/>
        <family val="2"/>
        <charset val="161"/>
      </rPr>
      <t>pH</t>
    </r>
    <r>
      <rPr>
        <sz val="11"/>
        <color rgb="FFFFFF99"/>
        <rFont val="Arial"/>
        <family val="2"/>
        <charset val="161"/>
      </rPr>
      <t xml:space="preserve"> από μια ογκομέτρηση δι-αλύματος </t>
    </r>
    <r>
      <rPr>
        <b/>
        <sz val="11"/>
        <color rgb="FFFF9900"/>
        <rFont val="Arial"/>
        <family val="2"/>
        <charset val="161"/>
      </rPr>
      <t>ασθενούς</t>
    </r>
    <r>
      <rPr>
        <sz val="11"/>
        <color rgb="FFFFFF99"/>
        <rFont val="Arial"/>
        <family val="2"/>
        <charset val="161"/>
      </rPr>
      <t xml:space="preserve"> οξέος, π.χ. </t>
    </r>
    <r>
      <rPr>
        <b/>
        <sz val="11"/>
        <color rgb="FFFF9900"/>
        <rFont val="Arial"/>
        <family val="2"/>
        <charset val="161"/>
      </rPr>
      <t>οξικού</t>
    </r>
    <r>
      <rPr>
        <sz val="11"/>
        <color rgb="FFFFFF99"/>
        <rFont val="Arial"/>
        <family val="2"/>
        <charset val="161"/>
      </rPr>
      <t xml:space="preserve"> </t>
    </r>
    <r>
      <rPr>
        <b/>
        <sz val="11"/>
        <color rgb="FFFF9900"/>
        <rFont val="Arial"/>
        <family val="2"/>
        <charset val="161"/>
      </rPr>
      <t>οξέος</t>
    </r>
    <r>
      <rPr>
        <sz val="11"/>
        <color rgb="FFFFFF99"/>
        <rFont val="Arial"/>
        <family val="2"/>
        <charset val="161"/>
      </rPr>
      <t xml:space="preserve"> </t>
    </r>
    <r>
      <rPr>
        <b/>
        <sz val="11"/>
        <color rgb="FFFF9900"/>
        <rFont val="Arial"/>
        <family val="2"/>
        <charset val="161"/>
      </rPr>
      <t>(CH</t>
    </r>
    <r>
      <rPr>
        <b/>
        <vertAlign val="subscript"/>
        <sz val="11"/>
        <color rgb="FFFF9900"/>
        <rFont val="Arial"/>
        <family val="2"/>
        <charset val="161"/>
      </rPr>
      <t>3</t>
    </r>
    <r>
      <rPr>
        <b/>
        <sz val="11"/>
        <color rgb="FFFF9900"/>
        <rFont val="Arial"/>
        <family val="2"/>
        <charset val="161"/>
      </rPr>
      <t>COOH),</t>
    </r>
    <r>
      <rPr>
        <sz val="11"/>
        <color rgb="FFFFFF99"/>
        <rFont val="Arial"/>
        <family val="2"/>
        <charset val="161"/>
      </rPr>
      <t xml:space="preserve"> με πρότυπο διάλυμα </t>
    </r>
    <r>
      <rPr>
        <b/>
        <sz val="11"/>
        <color rgb="FFFF9900"/>
        <rFont val="Arial"/>
        <family val="2"/>
        <charset val="161"/>
      </rPr>
      <t>NaOH,</t>
    </r>
    <r>
      <rPr>
        <sz val="11"/>
        <color rgb="FFFFFF99"/>
        <rFont val="Arial"/>
        <family val="2"/>
        <charset val="161"/>
      </rPr>
      <t xml:space="preserve"> ενώ ακριβώς παρακάτω δίνεται η αντίστοιχη καμπύλη ογκομέτρησης.</t>
    </r>
  </si>
  <si>
    <r>
      <t xml:space="preserve">Παρατηρούμε ότι σε όλη τη διάρκεια της ογκομέτρησης, η καμπύλη είναι </t>
    </r>
    <r>
      <rPr>
        <b/>
        <sz val="11"/>
        <color rgb="FFFF9900"/>
        <rFont val="Arial"/>
        <family val="2"/>
        <charset val="161"/>
      </rPr>
      <t>ανοδι-κή</t>
    </r>
    <r>
      <rPr>
        <b/>
        <sz val="11"/>
        <color rgb="FF92D050"/>
        <rFont val="Arial"/>
        <family val="2"/>
        <charset val="161"/>
      </rPr>
      <t>**</t>
    </r>
    <r>
      <rPr>
        <b/>
        <sz val="11"/>
        <color rgb="FFFF9900"/>
        <rFont val="Arial"/>
        <family val="2"/>
        <charset val="161"/>
      </rPr>
      <t>.</t>
    </r>
    <r>
      <rPr>
        <sz val="11"/>
        <color rgb="FFFFFF99"/>
        <rFont val="Arial"/>
        <family val="2"/>
        <charset val="161"/>
      </rPr>
      <t xml:space="preserve"> Αυτό είναι αναμενόμενο αφού σε διάλυμα οξέος προστίθεται διάλυμα βά-σης, οπότε οι τιμές </t>
    </r>
    <r>
      <rPr>
        <b/>
        <sz val="11"/>
        <color rgb="FF3366FF"/>
        <rFont val="Arial"/>
        <family val="2"/>
        <charset val="161"/>
      </rPr>
      <t>pH</t>
    </r>
    <r>
      <rPr>
        <sz val="11"/>
        <color rgb="FFFFFF99"/>
        <rFont val="Arial"/>
        <family val="2"/>
        <charset val="161"/>
      </rPr>
      <t xml:space="preserve"> δε μπορεί παρά να ανεβαίνουν. 
Αν θεωρήσουμε ότι στο ογκομετρούμενο διάλυμα του οξέος, προστίθεται </t>
    </r>
    <r>
      <rPr>
        <b/>
        <sz val="11"/>
        <color rgb="FFFF9900"/>
        <rFont val="Arial"/>
        <family val="2"/>
        <charset val="161"/>
      </rPr>
      <t>"άπει-ρη"</t>
    </r>
    <r>
      <rPr>
        <sz val="11"/>
        <color rgb="FFFFFF99"/>
        <rFont val="Arial"/>
        <family val="2"/>
        <charset val="161"/>
      </rPr>
      <t xml:space="preserve"> ποσότητα του πρότυπου διαλύματος της βάσης, το διάλυμα που θα προκύ-ψει τελικά δεν θα διαφέρει από το πρότυπο διάλυμα που χρησιμοποιήσαμε. Προφανώς, θα έμφανίζει ίδια με το πρότυπο διάλυμα τιμή </t>
    </r>
    <r>
      <rPr>
        <b/>
        <sz val="11"/>
        <color rgb="FF3366FF"/>
        <rFont val="Arial"/>
        <family val="2"/>
        <charset val="161"/>
      </rPr>
      <t>pH</t>
    </r>
    <r>
      <rPr>
        <sz val="11"/>
        <color rgb="FFFFFF99"/>
        <rFont val="Arial"/>
        <family val="2"/>
        <charset val="161"/>
      </rPr>
      <t xml:space="preserve"> και άρα προς αυτή την τιμή </t>
    </r>
    <r>
      <rPr>
        <b/>
        <sz val="11"/>
        <color rgb="FF3366FF"/>
        <rFont val="Arial"/>
        <family val="2"/>
        <charset val="161"/>
      </rPr>
      <t>pH</t>
    </r>
    <r>
      <rPr>
        <sz val="11"/>
        <color rgb="FFFFFF99"/>
        <rFont val="Arial"/>
        <family val="2"/>
        <charset val="161"/>
      </rPr>
      <t xml:space="preserve"> θα τείνει να φθάσει και η καμπύλη ογκομέτρησης, κατά την </t>
    </r>
    <r>
      <rPr>
        <b/>
        <sz val="11"/>
        <color rgb="FFFF9900"/>
        <rFont val="Arial"/>
        <family val="2"/>
        <charset val="161"/>
      </rPr>
      <t>"οριζοντί-ωσή"</t>
    </r>
    <r>
      <rPr>
        <sz val="11"/>
        <color rgb="FFFFFF99"/>
        <rFont val="Arial"/>
        <family val="2"/>
        <charset val="161"/>
      </rPr>
      <t xml:space="preserve"> της, μετά από προσθήκη, όπως αναφέρθηκε, </t>
    </r>
    <r>
      <rPr>
        <b/>
        <sz val="11"/>
        <color rgb="FFFF9900"/>
        <rFont val="Arial"/>
        <family val="2"/>
        <charset val="161"/>
      </rPr>
      <t>"'απειρης"</t>
    </r>
    <r>
      <rPr>
        <sz val="11"/>
        <color rgb="FFFFFF99"/>
        <rFont val="Arial"/>
        <family val="2"/>
        <charset val="161"/>
      </rPr>
      <t xml:space="preserve"> ποσότητας από το πρότυπο διάλυμα.
Δηλαδή αν για παράδειγμα, η ογκομέτρηση γίνεται με πρότυπο διάλυμα </t>
    </r>
    <r>
      <rPr>
        <b/>
        <sz val="11"/>
        <color rgb="FFFF9900"/>
        <rFont val="Arial"/>
        <family val="2"/>
        <charset val="161"/>
      </rPr>
      <t>NaOH,</t>
    </r>
    <r>
      <rPr>
        <sz val="11"/>
        <color rgb="FFFFFF99"/>
        <rFont val="Arial"/>
        <family val="2"/>
        <charset val="161"/>
      </rPr>
      <t xml:space="preserve"> </t>
    </r>
    <r>
      <rPr>
        <b/>
        <sz val="11"/>
        <color rgb="FFFF9900"/>
        <rFont val="Arial"/>
        <family val="2"/>
        <charset val="161"/>
      </rPr>
      <t>0,1M</t>
    </r>
    <r>
      <rPr>
        <sz val="11"/>
        <color rgb="FFFFFF99"/>
        <rFont val="Arial"/>
        <family val="2"/>
        <charset val="161"/>
      </rPr>
      <t xml:space="preserve"> το οποίο εύκολα βρίσκουμε ότι έχει </t>
    </r>
    <r>
      <rPr>
        <b/>
        <sz val="11"/>
        <color rgb="FF3366FF"/>
        <rFont val="Arial"/>
        <family val="2"/>
        <charset val="161"/>
      </rPr>
      <t>pH=13,</t>
    </r>
    <r>
      <rPr>
        <sz val="11"/>
        <color rgb="FFFFFF99"/>
        <rFont val="Arial"/>
        <family val="2"/>
        <charset val="161"/>
      </rPr>
      <t xml:space="preserve"> τότε η καμπύλη ογκομέτρησης που πραγματοποιείται με αυτό το πρότπο διάλυμα, θα γίνεται οριζόντια και πα-ράλληλη προς τον άξονα των τιμών του όγκου, στην τιμή </t>
    </r>
    <r>
      <rPr>
        <b/>
        <sz val="11"/>
        <color rgb="FF3366FF"/>
        <rFont val="Arial"/>
        <family val="2"/>
        <charset val="161"/>
      </rPr>
      <t>pH=13.</t>
    </r>
  </si>
  <si>
    <r>
      <t xml:space="preserve">Σχετικό με το θέμα της ογκομέτρησης ήταν το </t>
    </r>
    <r>
      <rPr>
        <b/>
        <sz val="11"/>
        <color indexed="52"/>
        <rFont val="Arial"/>
        <family val="2"/>
        <charset val="161"/>
      </rPr>
      <t>4ο θέμα</t>
    </r>
    <r>
      <rPr>
        <sz val="11"/>
        <color indexed="43"/>
        <rFont val="Arial"/>
        <family val="2"/>
        <charset val="161"/>
      </rPr>
      <t xml:space="preserve"> των πανελλαδικών εξετάσεων, τα έτη </t>
    </r>
    <r>
      <rPr>
        <b/>
        <sz val="11"/>
        <color indexed="52"/>
        <rFont val="Arial"/>
        <family val="2"/>
        <charset val="161"/>
      </rPr>
      <t>2006</t>
    </r>
    <r>
      <rPr>
        <sz val="11"/>
        <color indexed="43"/>
        <rFont val="Arial"/>
        <family val="2"/>
        <charset val="161"/>
      </rPr>
      <t xml:space="preserve"> και </t>
    </r>
    <r>
      <rPr>
        <b/>
        <sz val="11"/>
        <color indexed="52"/>
        <rFont val="Arial"/>
        <family val="2"/>
        <charset val="161"/>
      </rPr>
      <t>2013</t>
    </r>
    <r>
      <rPr>
        <sz val="11"/>
        <color indexed="43"/>
        <rFont val="Arial"/>
        <family val="2"/>
        <charset val="161"/>
      </rPr>
      <t xml:space="preserve"> και παρουσιάζονται λυμένα, παρακάτω. </t>
    </r>
  </si>
  <si>
    <r>
      <t xml:space="preserve">Υδατικό διάλυμα </t>
    </r>
    <r>
      <rPr>
        <b/>
        <sz val="11"/>
        <color indexed="52"/>
        <rFont val="Arial"/>
        <family val="2"/>
        <charset val="161"/>
      </rPr>
      <t>Δ</t>
    </r>
    <r>
      <rPr>
        <b/>
        <vertAlign val="subscript"/>
        <sz val="11"/>
        <color indexed="52"/>
        <rFont val="Arial"/>
        <family val="2"/>
        <charset val="161"/>
      </rPr>
      <t>1</t>
    </r>
    <r>
      <rPr>
        <sz val="11"/>
        <color indexed="43"/>
        <rFont val="Arial"/>
        <family val="2"/>
        <charset val="161"/>
      </rPr>
      <t xml:space="preserve"> περιέχει ασθενές οξύ </t>
    </r>
    <r>
      <rPr>
        <b/>
        <sz val="11"/>
        <color indexed="52"/>
        <rFont val="Arial"/>
        <family val="2"/>
        <charset val="161"/>
      </rPr>
      <t>ΗΑ.</t>
    </r>
    <r>
      <rPr>
        <sz val="11"/>
        <color indexed="43"/>
        <rFont val="Arial"/>
        <family val="2"/>
        <charset val="161"/>
      </rPr>
      <t xml:space="preserve"> </t>
    </r>
    <r>
      <rPr>
        <b/>
        <sz val="11"/>
        <color indexed="52"/>
        <rFont val="Arial"/>
        <family val="2"/>
        <charset val="161"/>
      </rPr>
      <t>50mL</t>
    </r>
    <r>
      <rPr>
        <sz val="11"/>
        <color indexed="43"/>
        <rFont val="Arial"/>
        <family val="2"/>
        <charset val="161"/>
      </rPr>
      <t xml:space="preserve"> του διαλύματος </t>
    </r>
    <r>
      <rPr>
        <b/>
        <sz val="11"/>
        <color indexed="52"/>
        <rFont val="Arial"/>
        <family val="2"/>
        <charset val="161"/>
      </rPr>
      <t>Δ</t>
    </r>
    <r>
      <rPr>
        <b/>
        <vertAlign val="subscript"/>
        <sz val="11"/>
        <color indexed="52"/>
        <rFont val="Arial"/>
        <family val="2"/>
        <charset val="161"/>
      </rPr>
      <t>1</t>
    </r>
    <r>
      <rPr>
        <sz val="11"/>
        <color indexed="43"/>
        <rFont val="Arial"/>
        <family val="2"/>
        <charset val="161"/>
      </rPr>
      <t xml:space="preserve"> ογκομετρούνται με πρότυπο διάλυμα </t>
    </r>
    <r>
      <rPr>
        <b/>
        <sz val="11"/>
        <color indexed="52"/>
        <rFont val="Arial"/>
        <family val="2"/>
        <charset val="161"/>
      </rPr>
      <t>Δ</t>
    </r>
    <r>
      <rPr>
        <b/>
        <vertAlign val="subscript"/>
        <sz val="11"/>
        <color indexed="52"/>
        <rFont val="Arial"/>
        <family val="2"/>
        <charset val="161"/>
      </rPr>
      <t>2</t>
    </r>
    <r>
      <rPr>
        <b/>
        <sz val="11"/>
        <color indexed="52"/>
        <rFont val="Arial"/>
        <family val="2"/>
        <charset val="161"/>
      </rPr>
      <t xml:space="preserve"> NaOH,</t>
    </r>
    <r>
      <rPr>
        <sz val="11"/>
        <color indexed="43"/>
        <rFont val="Arial"/>
        <family val="2"/>
        <charset val="161"/>
      </rPr>
      <t xml:space="preserve"> συγκέντρω-σης </t>
    </r>
    <r>
      <rPr>
        <b/>
        <sz val="11"/>
        <color indexed="52"/>
        <rFont val="Arial"/>
        <family val="2"/>
        <charset val="161"/>
      </rPr>
      <t>0,2Μ.</t>
    </r>
  </si>
  <si>
    <r>
      <t xml:space="preserve">Να υπολογίσετε τη συγκέντρωση του οξέος </t>
    </r>
    <r>
      <rPr>
        <b/>
        <sz val="11"/>
        <color indexed="52"/>
        <rFont val="Arial"/>
        <family val="2"/>
        <charset val="161"/>
      </rPr>
      <t>ΗΑ</t>
    </r>
    <r>
      <rPr>
        <sz val="11"/>
        <color indexed="43"/>
        <rFont val="Arial"/>
        <family val="2"/>
        <charset val="161"/>
      </rPr>
      <t xml:space="preserve"> στο διάλυμα </t>
    </r>
    <r>
      <rPr>
        <b/>
        <sz val="11"/>
        <color indexed="52"/>
        <rFont val="Arial"/>
        <family val="2"/>
        <charset val="161"/>
      </rPr>
      <t>Δ</t>
    </r>
    <r>
      <rPr>
        <b/>
        <vertAlign val="subscript"/>
        <sz val="11"/>
        <color indexed="52"/>
        <rFont val="Arial"/>
        <family val="2"/>
        <charset val="161"/>
      </rPr>
      <t>1</t>
    </r>
    <r>
      <rPr>
        <b/>
        <sz val="11"/>
        <color indexed="52"/>
        <rFont val="Arial"/>
        <family val="2"/>
        <charset val="161"/>
      </rPr>
      <t xml:space="preserve">.                                                                                 </t>
    </r>
    <r>
      <rPr>
        <sz val="11"/>
        <color indexed="48"/>
        <rFont val="Arial"/>
        <family val="2"/>
        <charset val="161"/>
      </rPr>
      <t>Μονάδες 4</t>
    </r>
  </si>
  <si>
    <r>
      <t xml:space="preserve">Στο σημείο </t>
    </r>
    <r>
      <rPr>
        <b/>
        <sz val="11"/>
        <color indexed="52"/>
        <rFont val="Arial"/>
        <family val="2"/>
        <charset val="161"/>
      </rPr>
      <t>Β</t>
    </r>
    <r>
      <rPr>
        <sz val="11"/>
        <color indexed="43"/>
        <rFont val="Arial"/>
        <family val="2"/>
        <charset val="161"/>
      </rPr>
      <t xml:space="preserve"> της καμπύλης ογκομέτρησης έχουν προστεθεί </t>
    </r>
    <r>
      <rPr>
        <b/>
        <sz val="11"/>
        <color indexed="52"/>
        <rFont val="Arial"/>
        <family val="2"/>
        <charset val="161"/>
      </rPr>
      <t>25mL</t>
    </r>
    <r>
      <rPr>
        <sz val="11"/>
        <color indexed="43"/>
        <rFont val="Arial"/>
        <family val="2"/>
        <charset val="161"/>
      </rPr>
      <t xml:space="preserve"> του προτύπου διαλύματος </t>
    </r>
    <r>
      <rPr>
        <b/>
        <sz val="11"/>
        <color indexed="52"/>
        <rFont val="Arial"/>
        <family val="2"/>
        <charset val="161"/>
      </rPr>
      <t>Δ</t>
    </r>
    <r>
      <rPr>
        <b/>
        <vertAlign val="subscript"/>
        <sz val="11"/>
        <color indexed="52"/>
        <rFont val="Arial"/>
        <family val="2"/>
        <charset val="161"/>
      </rPr>
      <t>2</t>
    </r>
    <r>
      <rPr>
        <sz val="11"/>
        <color indexed="43"/>
        <rFont val="Arial"/>
        <family val="2"/>
        <charset val="161"/>
      </rPr>
      <t xml:space="preserve"> και το </t>
    </r>
    <r>
      <rPr>
        <b/>
        <sz val="11"/>
        <color indexed="52"/>
        <rFont val="Arial"/>
        <family val="2"/>
        <charset val="161"/>
      </rPr>
      <t>pH</t>
    </r>
    <r>
      <rPr>
        <sz val="11"/>
        <color indexed="43"/>
        <rFont val="Arial"/>
        <family val="2"/>
        <charset val="161"/>
      </rPr>
      <t xml:space="preserve"> του διαλύματος που προκύπτει είναι </t>
    </r>
    <r>
      <rPr>
        <b/>
        <sz val="11"/>
        <color indexed="52"/>
        <rFont val="Arial"/>
        <family val="2"/>
        <charset val="161"/>
      </rPr>
      <t>5.</t>
    </r>
    <r>
      <rPr>
        <sz val="11"/>
        <color indexed="43"/>
        <rFont val="Arial"/>
        <family val="2"/>
        <charset val="161"/>
      </rPr>
      <t xml:space="preserve"> Να υπολογίσετε τη σταθερά ιοντισμού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του οξέος </t>
    </r>
    <r>
      <rPr>
        <b/>
        <sz val="11"/>
        <color indexed="52"/>
        <rFont val="Arial"/>
        <family val="2"/>
        <charset val="161"/>
      </rPr>
      <t>ΗΑ.</t>
    </r>
    <r>
      <rPr>
        <sz val="11"/>
        <color indexed="43"/>
        <rFont val="Arial"/>
        <family val="2"/>
        <charset val="161"/>
      </rPr>
      <t xml:space="preserve">                                                               </t>
    </r>
    <r>
      <rPr>
        <sz val="11"/>
        <color indexed="48"/>
        <rFont val="Arial"/>
        <family val="2"/>
        <charset val="161"/>
      </rPr>
      <t>Μονάδες 8</t>
    </r>
    <r>
      <rPr>
        <sz val="11"/>
        <color indexed="43"/>
        <rFont val="Arial"/>
        <family val="2"/>
        <charset val="161"/>
      </rPr>
      <t xml:space="preserve">                                          </t>
    </r>
  </si>
  <si>
    <r>
      <t xml:space="preserve">Να υπολογίσετε το </t>
    </r>
    <r>
      <rPr>
        <b/>
        <sz val="11"/>
        <color indexed="52"/>
        <rFont val="Arial"/>
        <family val="2"/>
        <charset val="161"/>
      </rPr>
      <t>pH</t>
    </r>
    <r>
      <rPr>
        <sz val="11"/>
        <color indexed="43"/>
        <rFont val="Arial"/>
        <family val="2"/>
        <charset val="161"/>
      </rPr>
      <t xml:space="preserve"> του διαλύματος στο </t>
    </r>
    <r>
      <rPr>
        <b/>
        <sz val="11"/>
        <color indexed="52"/>
        <rFont val="Arial"/>
        <family val="2"/>
        <charset val="161"/>
      </rPr>
      <t>ισοδύναμο</t>
    </r>
    <r>
      <rPr>
        <sz val="11"/>
        <color indexed="43"/>
        <rFont val="Arial"/>
        <family val="2"/>
        <charset val="161"/>
      </rPr>
      <t xml:space="preserve"> σημείο.                                                                                   </t>
    </r>
    <r>
      <rPr>
        <sz val="11"/>
        <color indexed="48"/>
        <rFont val="Arial"/>
        <family val="2"/>
        <charset val="161"/>
      </rPr>
      <t>Μονάδες 7</t>
    </r>
    <r>
      <rPr>
        <sz val="11"/>
        <color indexed="43"/>
        <rFont val="Arial"/>
        <family val="2"/>
        <charset val="161"/>
      </rPr>
      <t xml:space="preserve">   </t>
    </r>
  </si>
  <si>
    <r>
      <t xml:space="preserve">Δίνεται ότι…
…όλα τα διαλύματα βρίσκονται σε θερμοκρασία </t>
    </r>
    <r>
      <rPr>
        <b/>
        <sz val="11"/>
        <color indexed="52"/>
        <rFont val="Arial"/>
        <family val="2"/>
        <charset val="161"/>
      </rPr>
      <t>θ=25°C,</t>
    </r>
    <r>
      <rPr>
        <sz val="11"/>
        <color indexed="43"/>
        <rFont val="Arial"/>
        <family val="2"/>
        <charset val="161"/>
      </rPr>
      <t xml:space="preserve"> όπου </t>
    </r>
    <r>
      <rPr>
        <b/>
        <sz val="11"/>
        <color indexed="52"/>
        <rFont val="Arial"/>
        <family val="2"/>
        <charset val="161"/>
      </rPr>
      <t>K</t>
    </r>
    <r>
      <rPr>
        <b/>
        <vertAlign val="subscript"/>
        <sz val="11"/>
        <color indexed="52"/>
        <rFont val="Arial"/>
        <family val="2"/>
        <charset val="161"/>
      </rPr>
      <t>w</t>
    </r>
    <r>
      <rPr>
        <b/>
        <sz val="11"/>
        <color indexed="52"/>
        <rFont val="Arial"/>
        <family val="2"/>
        <charset val="161"/>
      </rPr>
      <t>=10</t>
    </r>
    <r>
      <rPr>
        <b/>
        <vertAlign val="superscript"/>
        <sz val="11"/>
        <color indexed="52"/>
        <rFont val="Arial"/>
        <family val="2"/>
        <charset val="161"/>
      </rPr>
      <t>–14</t>
    </r>
    <r>
      <rPr>
        <sz val="11"/>
        <color indexed="43"/>
        <rFont val="Arial"/>
        <family val="2"/>
        <charset val="161"/>
      </rPr>
      <t xml:space="preserve"> και ότι τα αριθμητικά δεδομένα του προβλήματος επιτρέ-πουν τις γνωστές προσεγγίσεις.</t>
    </r>
  </si>
  <si>
    <r>
      <t xml:space="preserve">Από την παραπάνω χημική εξίσωση φαίνεται ότι η εξουδετέρωση του </t>
    </r>
    <r>
      <rPr>
        <b/>
        <sz val="11"/>
        <color indexed="52"/>
        <rFont val="Arial"/>
        <family val="2"/>
        <charset val="161"/>
      </rPr>
      <t xml:space="preserve">ΗΑ </t>
    </r>
    <r>
      <rPr>
        <sz val="11"/>
        <color indexed="43"/>
        <rFont val="Arial"/>
        <family val="2"/>
        <charset val="161"/>
      </rPr>
      <t>από το</t>
    </r>
    <r>
      <rPr>
        <b/>
        <sz val="11"/>
        <color indexed="52"/>
        <rFont val="Arial"/>
        <family val="2"/>
        <charset val="161"/>
      </rPr>
      <t xml:space="preserve"> NaOH,</t>
    </r>
    <r>
      <rPr>
        <sz val="11"/>
        <color indexed="43"/>
        <rFont val="Arial"/>
        <family val="2"/>
        <charset val="161"/>
      </rPr>
      <t xml:space="preserve"> γίνεται  υπό </t>
    </r>
    <r>
      <rPr>
        <b/>
        <sz val="11"/>
        <color indexed="52"/>
        <rFont val="Arial"/>
        <family val="2"/>
        <charset val="161"/>
      </rPr>
      <t xml:space="preserve">αναλογία mol, 1:1.
</t>
    </r>
    <r>
      <rPr>
        <sz val="11"/>
        <color indexed="43"/>
        <rFont val="Arial"/>
        <family val="2"/>
        <charset val="161"/>
      </rPr>
      <t xml:space="preserve">Αυτό σημαίνει ότι στο ισοδύναμο σημείο της ογκομέτρησης, η ποσότητα του διαλύματος </t>
    </r>
    <r>
      <rPr>
        <b/>
        <sz val="11"/>
        <color indexed="52"/>
        <rFont val="Arial"/>
        <family val="2"/>
        <charset val="161"/>
      </rPr>
      <t>Δ</t>
    </r>
    <r>
      <rPr>
        <b/>
        <vertAlign val="subscript"/>
        <sz val="11"/>
        <color indexed="52"/>
        <rFont val="Arial"/>
        <family val="2"/>
        <charset val="161"/>
      </rPr>
      <t>2</t>
    </r>
    <r>
      <rPr>
        <sz val="11"/>
        <color indexed="43"/>
        <rFont val="Arial"/>
        <family val="2"/>
        <charset val="161"/>
      </rPr>
      <t xml:space="preserve"> που θα έχει προστεθεί στο διάλυμα </t>
    </r>
    <r>
      <rPr>
        <b/>
        <sz val="11"/>
        <color indexed="52"/>
        <rFont val="Arial"/>
        <family val="2"/>
        <charset val="161"/>
      </rPr>
      <t>Δ</t>
    </r>
    <r>
      <rPr>
        <b/>
        <vertAlign val="subscript"/>
        <sz val="11"/>
        <color indexed="52"/>
        <rFont val="Arial"/>
        <family val="2"/>
        <charset val="161"/>
      </rPr>
      <t>1</t>
    </r>
    <r>
      <rPr>
        <b/>
        <sz val="11"/>
        <color indexed="52"/>
        <rFont val="Arial"/>
        <family val="2"/>
        <charset val="161"/>
      </rPr>
      <t>,</t>
    </r>
    <r>
      <rPr>
        <sz val="11"/>
        <color indexed="43"/>
        <rFont val="Arial"/>
        <family val="2"/>
        <charset val="161"/>
      </rPr>
      <t xml:space="preserve"> θα περιέχει τόσα </t>
    </r>
    <r>
      <rPr>
        <b/>
        <sz val="11"/>
        <color indexed="52"/>
        <rFont val="Arial"/>
        <family val="2"/>
        <charset val="161"/>
      </rPr>
      <t>mol NaOH,</t>
    </r>
    <r>
      <rPr>
        <sz val="11"/>
        <color indexed="43"/>
        <rFont val="Arial"/>
        <family val="2"/>
        <charset val="161"/>
      </rPr>
      <t xml:space="preserve"> όσα είναι και τα </t>
    </r>
    <r>
      <rPr>
        <b/>
        <sz val="11"/>
        <color indexed="52"/>
        <rFont val="Arial"/>
        <family val="2"/>
        <charset val="161"/>
      </rPr>
      <t>mol</t>
    </r>
    <r>
      <rPr>
        <sz val="11"/>
        <color indexed="43"/>
        <rFont val="Arial"/>
        <family val="2"/>
        <charset val="161"/>
      </rPr>
      <t xml:space="preserve"> του </t>
    </r>
    <r>
      <rPr>
        <b/>
        <sz val="11"/>
        <color indexed="52"/>
        <rFont val="Arial"/>
        <family val="2"/>
        <charset val="161"/>
      </rPr>
      <t>ΗΑ,</t>
    </r>
    <r>
      <rPr>
        <sz val="11"/>
        <color indexed="43"/>
        <rFont val="Arial"/>
        <family val="2"/>
        <charset val="161"/>
      </rPr>
      <t xml:space="preserve"> στο διάλυμα </t>
    </r>
    <r>
      <rPr>
        <b/>
        <sz val="11"/>
        <color indexed="52"/>
        <rFont val="Arial"/>
        <family val="2"/>
        <charset val="161"/>
      </rPr>
      <t>Δ</t>
    </r>
    <r>
      <rPr>
        <b/>
        <vertAlign val="subscript"/>
        <sz val="11"/>
        <color indexed="52"/>
        <rFont val="Arial"/>
        <family val="2"/>
        <charset val="161"/>
      </rPr>
      <t>1</t>
    </r>
    <r>
      <rPr>
        <b/>
        <sz val="11"/>
        <color indexed="52"/>
        <rFont val="Arial"/>
        <family val="2"/>
        <charset val="161"/>
      </rPr>
      <t xml:space="preserve">. </t>
    </r>
    <r>
      <rPr>
        <sz val="11"/>
        <color indexed="43"/>
        <rFont val="Arial"/>
        <family val="2"/>
        <charset val="161"/>
      </rPr>
      <t>Δηλαδή στο ισοδύναμο σημείο θα ισχύει η σχέση:</t>
    </r>
    <r>
      <rPr>
        <b/>
        <sz val="11"/>
        <color indexed="52"/>
        <rFont val="Arial"/>
        <family val="2"/>
        <charset val="161"/>
      </rPr>
      <t xml:space="preserve"> n</t>
    </r>
    <r>
      <rPr>
        <b/>
        <vertAlign val="subscript"/>
        <sz val="11"/>
        <color indexed="52"/>
        <rFont val="Arial"/>
        <family val="2"/>
        <charset val="161"/>
      </rPr>
      <t>1</t>
    </r>
    <r>
      <rPr>
        <b/>
        <sz val="11"/>
        <color indexed="52"/>
        <rFont val="Arial"/>
        <family val="2"/>
        <charset val="161"/>
      </rPr>
      <t>=n</t>
    </r>
    <r>
      <rPr>
        <b/>
        <vertAlign val="subscript"/>
        <sz val="11"/>
        <color indexed="52"/>
        <rFont val="Arial"/>
        <family val="2"/>
        <charset val="161"/>
      </rPr>
      <t>2</t>
    </r>
    <r>
      <rPr>
        <b/>
        <sz val="11"/>
        <color indexed="52"/>
        <rFont val="Arial"/>
        <family val="2"/>
        <charset val="161"/>
      </rPr>
      <t>.</t>
    </r>
  </si>
  <si>
    <r>
      <t xml:space="preserve">Όμως για ένα διάλυμα γνωρίζουμε ότι είναι… </t>
    </r>
    <r>
      <rPr>
        <b/>
        <sz val="11"/>
        <color indexed="52"/>
        <rFont val="Arial"/>
        <family val="2"/>
        <charset val="161"/>
      </rPr>
      <t>n=C·V,</t>
    </r>
    <r>
      <rPr>
        <sz val="11"/>
        <color indexed="43"/>
        <rFont val="Arial"/>
        <family val="2"/>
        <charset val="161"/>
      </rPr>
      <t xml:space="preserve"> άρα θα είναι… </t>
    </r>
    <r>
      <rPr>
        <b/>
        <sz val="11"/>
        <color indexed="16"/>
        <rFont val="Arial"/>
        <family val="2"/>
        <charset val="161"/>
      </rPr>
      <t>n</t>
    </r>
    <r>
      <rPr>
        <b/>
        <vertAlign val="subscript"/>
        <sz val="11"/>
        <color indexed="16"/>
        <rFont val="Arial"/>
        <family val="2"/>
        <charset val="161"/>
      </rPr>
      <t>2</t>
    </r>
    <r>
      <rPr>
        <b/>
        <sz val="11"/>
        <color indexed="16"/>
        <rFont val="Arial"/>
        <family val="2"/>
        <charset val="161"/>
      </rPr>
      <t>=C</t>
    </r>
    <r>
      <rPr>
        <b/>
        <vertAlign val="subscript"/>
        <sz val="11"/>
        <color indexed="16"/>
        <rFont val="Arial"/>
        <family val="2"/>
        <charset val="161"/>
      </rPr>
      <t>2</t>
    </r>
    <r>
      <rPr>
        <b/>
        <sz val="11"/>
        <color indexed="16"/>
        <rFont val="Arial"/>
        <family val="2"/>
        <charset val="161"/>
      </rPr>
      <t>·V</t>
    </r>
    <r>
      <rPr>
        <b/>
        <vertAlign val="subscript"/>
        <sz val="11"/>
        <color indexed="16"/>
        <rFont val="Arial"/>
        <family val="2"/>
        <charset val="161"/>
      </rPr>
      <t>2</t>
    </r>
    <r>
      <rPr>
        <b/>
        <sz val="11"/>
        <color indexed="16"/>
        <rFont val="Arial"/>
        <family val="2"/>
        <charset val="161"/>
      </rPr>
      <t xml:space="preserve">  </t>
    </r>
    <r>
      <rPr>
        <b/>
        <sz val="11"/>
        <color indexed="16"/>
        <rFont val="Symbol"/>
        <family val="1"/>
        <charset val="2"/>
      </rPr>
      <t>Þ</t>
    </r>
    <r>
      <rPr>
        <b/>
        <sz val="11"/>
        <color indexed="16"/>
        <rFont val="Arial"/>
        <family val="2"/>
        <charset val="161"/>
      </rPr>
      <t xml:space="preserve">   n</t>
    </r>
    <r>
      <rPr>
        <b/>
        <vertAlign val="subscript"/>
        <sz val="11"/>
        <color indexed="16"/>
        <rFont val="Arial"/>
        <family val="2"/>
        <charset val="161"/>
      </rPr>
      <t>2</t>
    </r>
    <r>
      <rPr>
        <b/>
        <sz val="11"/>
        <color indexed="16"/>
        <rFont val="Arial"/>
        <family val="2"/>
        <charset val="161"/>
      </rPr>
      <t>=0,2·0,05=0,01mol NaOH.</t>
    </r>
  </si>
  <si>
    <r>
      <t xml:space="preserve">Άρα θα είναι και… </t>
    </r>
    <r>
      <rPr>
        <b/>
        <sz val="11"/>
        <color indexed="52"/>
        <rFont val="Arial"/>
        <family val="2"/>
        <charset val="161"/>
      </rPr>
      <t>n</t>
    </r>
    <r>
      <rPr>
        <b/>
        <vertAlign val="subscript"/>
        <sz val="11"/>
        <color indexed="52"/>
        <rFont val="Arial"/>
        <family val="2"/>
        <charset val="161"/>
      </rPr>
      <t>1</t>
    </r>
    <r>
      <rPr>
        <b/>
        <sz val="11"/>
        <color indexed="52"/>
        <rFont val="Arial"/>
        <family val="2"/>
        <charset val="161"/>
      </rPr>
      <t>=0,01mol HA</t>
    </r>
    <r>
      <rPr>
        <sz val="11"/>
        <color indexed="43"/>
        <rFont val="Arial"/>
        <family val="2"/>
        <charset val="161"/>
      </rPr>
      <t xml:space="preserve"> και σύμφωνα με την εκφώνηση του προβλήματος, επειδή περιέχονται σε </t>
    </r>
    <r>
      <rPr>
        <b/>
        <sz val="11"/>
        <color indexed="52"/>
        <rFont val="Arial"/>
        <family val="2"/>
        <charset val="161"/>
      </rPr>
      <t>50mL=0,05L</t>
    </r>
    <r>
      <rPr>
        <sz val="11"/>
        <color indexed="43"/>
        <rFont val="Arial"/>
        <family val="2"/>
        <charset val="161"/>
      </rPr>
      <t xml:space="preserve"> του διαλύ-ματος </t>
    </r>
    <r>
      <rPr>
        <b/>
        <sz val="11"/>
        <color indexed="52"/>
        <rFont val="Arial"/>
        <family val="2"/>
        <charset val="161"/>
      </rPr>
      <t>Δ</t>
    </r>
    <r>
      <rPr>
        <b/>
        <vertAlign val="subscript"/>
        <sz val="11"/>
        <color indexed="52"/>
        <rFont val="Arial"/>
        <family val="2"/>
        <charset val="161"/>
      </rPr>
      <t>1</t>
    </r>
    <r>
      <rPr>
        <b/>
        <sz val="11"/>
        <color indexed="52"/>
        <rFont val="Arial"/>
        <family val="2"/>
        <charset val="161"/>
      </rPr>
      <t>,</t>
    </r>
    <r>
      <rPr>
        <sz val="11"/>
        <color indexed="43"/>
        <rFont val="Arial"/>
        <family val="2"/>
        <charset val="161"/>
      </rPr>
      <t xml:space="preserve"> η συγκέντρωση </t>
    </r>
    <r>
      <rPr>
        <b/>
        <sz val="11"/>
        <color indexed="52"/>
        <rFont val="Arial"/>
        <family val="2"/>
        <charset val="161"/>
      </rPr>
      <t>C</t>
    </r>
    <r>
      <rPr>
        <b/>
        <vertAlign val="subscript"/>
        <sz val="11"/>
        <color indexed="52"/>
        <rFont val="Arial"/>
        <family val="2"/>
        <charset val="161"/>
      </rPr>
      <t>1</t>
    </r>
    <r>
      <rPr>
        <sz val="11"/>
        <color indexed="43"/>
        <rFont val="Arial"/>
        <family val="2"/>
        <charset val="161"/>
      </rPr>
      <t xml:space="preserve"> αυτού θα είναι…</t>
    </r>
  </si>
  <si>
    <r>
      <t xml:space="preserve">Το σημείο </t>
    </r>
    <r>
      <rPr>
        <b/>
        <sz val="11"/>
        <color indexed="52"/>
        <rFont val="Arial"/>
        <family val="2"/>
        <charset val="161"/>
      </rPr>
      <t>Β</t>
    </r>
    <r>
      <rPr>
        <sz val="11"/>
        <color indexed="43"/>
        <rFont val="Arial"/>
        <family val="2"/>
        <charset val="161"/>
      </rPr>
      <t xml:space="preserve"> της καμπύλης ογκομέτρησης, σηματοδοτεί το μέσο της όλης διαδιακασίας, αφού έχει τετμημένη </t>
    </r>
    <r>
      <rPr>
        <b/>
        <sz val="11"/>
        <color indexed="52"/>
        <rFont val="Arial"/>
        <family val="2"/>
        <charset val="161"/>
      </rPr>
      <t>25mL,</t>
    </r>
    <r>
      <rPr>
        <sz val="11"/>
        <color indexed="43"/>
        <rFont val="Arial"/>
        <family val="2"/>
        <charset val="161"/>
      </rPr>
      <t xml:space="preserve"> με το ισοδύναμο σημείο να εμφανίζεται στα </t>
    </r>
    <r>
      <rPr>
        <b/>
        <sz val="11"/>
        <color indexed="52"/>
        <rFont val="Arial"/>
        <family val="2"/>
        <charset val="161"/>
      </rPr>
      <t>50mL</t>
    </r>
    <r>
      <rPr>
        <sz val="11"/>
        <color indexed="43"/>
        <rFont val="Arial"/>
        <family val="2"/>
        <charset val="161"/>
      </rPr>
      <t xml:space="preserve"> (σημείο </t>
    </r>
    <r>
      <rPr>
        <b/>
        <sz val="11"/>
        <color indexed="52"/>
        <rFont val="Arial"/>
        <family val="2"/>
        <charset val="161"/>
      </rPr>
      <t>Α</t>
    </r>
    <r>
      <rPr>
        <sz val="11"/>
        <color indexed="43"/>
        <rFont val="Arial"/>
        <family val="2"/>
        <charset val="161"/>
      </rPr>
      <t xml:space="preserve">). Προφανώς στο σημείο </t>
    </r>
    <r>
      <rPr>
        <b/>
        <sz val="11"/>
        <color indexed="52"/>
        <rFont val="Arial"/>
        <family val="2"/>
        <charset val="161"/>
      </rPr>
      <t>Β,</t>
    </r>
    <r>
      <rPr>
        <sz val="11"/>
        <color indexed="43"/>
        <rFont val="Arial"/>
        <family val="2"/>
        <charset val="161"/>
      </rPr>
      <t xml:space="preserve"> έχει εξουδετερωθεί η μισή ποσότητα του οξέος </t>
    </r>
    <r>
      <rPr>
        <b/>
        <sz val="11"/>
        <color indexed="52"/>
        <rFont val="Arial"/>
        <family val="2"/>
        <charset val="161"/>
      </rPr>
      <t>ΗΑ,</t>
    </r>
    <r>
      <rPr>
        <sz val="11"/>
        <color indexed="43"/>
        <rFont val="Arial"/>
        <family val="2"/>
        <charset val="161"/>
      </rPr>
      <t xml:space="preserve"> δηλαδή </t>
    </r>
    <r>
      <rPr>
        <b/>
        <sz val="11"/>
        <color indexed="52"/>
        <rFont val="Arial"/>
        <family val="2"/>
        <charset val="161"/>
      </rPr>
      <t>0,01:2=0,005mol HA</t>
    </r>
    <r>
      <rPr>
        <sz val="11"/>
        <color indexed="43"/>
        <rFont val="Arial"/>
        <family val="2"/>
        <charset val="161"/>
      </rPr>
      <t xml:space="preserve"> και έχουν παραχθεί </t>
    </r>
    <r>
      <rPr>
        <b/>
        <sz val="11"/>
        <color indexed="52"/>
        <rFont val="Arial"/>
        <family val="2"/>
        <charset val="161"/>
      </rPr>
      <t>0,005mol NaA.</t>
    </r>
    <r>
      <rPr>
        <sz val="11"/>
        <color indexed="43"/>
        <rFont val="Arial"/>
        <family val="2"/>
        <charset val="161"/>
      </rPr>
      <t xml:space="preserve"> Για τη συγκέντρωση του </t>
    </r>
    <r>
      <rPr>
        <b/>
        <sz val="11"/>
        <color indexed="52"/>
        <rFont val="Arial"/>
        <family val="2"/>
        <charset val="161"/>
      </rPr>
      <t>ΗΑ</t>
    </r>
    <r>
      <rPr>
        <sz val="11"/>
        <color indexed="43"/>
        <rFont val="Arial"/>
        <family val="2"/>
        <charset val="161"/>
      </rPr>
      <t xml:space="preserve"> που ακόμη δεν αντέδρασε και για το άλας </t>
    </r>
    <r>
      <rPr>
        <b/>
        <sz val="11"/>
        <color indexed="52"/>
        <rFont val="Arial"/>
        <family val="2"/>
        <charset val="161"/>
      </rPr>
      <t>NaA</t>
    </r>
    <r>
      <rPr>
        <sz val="11"/>
        <color indexed="43"/>
        <rFont val="Arial"/>
        <family val="2"/>
        <charset val="161"/>
      </rPr>
      <t xml:space="preserve"> που εντωμεταξύ παράχθηκε στο σημείο </t>
    </r>
    <r>
      <rPr>
        <b/>
        <sz val="11"/>
        <color indexed="52"/>
        <rFont val="Arial"/>
        <family val="2"/>
        <charset val="161"/>
      </rPr>
      <t>Β,</t>
    </r>
    <r>
      <rPr>
        <sz val="11"/>
        <color indexed="43"/>
        <rFont val="Arial"/>
        <family val="2"/>
        <charset val="161"/>
      </rPr>
      <t xml:space="preserve"> θα ισχύει... </t>
    </r>
  </si>
  <si>
    <r>
      <t xml:space="preserve">Οι τιμές συγκέντρωσης που βρέθηκαν, μας επιτρέπουν να πούμε ότι στο σημείο </t>
    </r>
    <r>
      <rPr>
        <b/>
        <sz val="11"/>
        <color indexed="52"/>
        <rFont val="Arial"/>
        <family val="2"/>
        <charset val="161"/>
      </rPr>
      <t>Β,</t>
    </r>
    <r>
      <rPr>
        <sz val="11"/>
        <color indexed="43"/>
        <rFont val="Arial"/>
        <family val="2"/>
        <charset val="161"/>
      </rPr>
      <t xml:space="preserve"> το ογκομετρούμενο διάλυμα εμφανίζει χαρακτήρα ρυθμιστικού διαλύματος, αφού περιέχει το ασθενές οξύ και τη συζυγή του βάση σε συγκεντρώσεις όχι πολύ μικρές. Επιπλέον, επειδή οι περιεχόμενες συγκεντρώσεις στο σημείο </t>
    </r>
    <r>
      <rPr>
        <b/>
        <sz val="11"/>
        <color indexed="52"/>
        <rFont val="Arial"/>
        <family val="2"/>
        <charset val="161"/>
      </rPr>
      <t>Β,</t>
    </r>
    <r>
      <rPr>
        <sz val="11"/>
        <color indexed="43"/>
        <rFont val="Arial"/>
        <family val="2"/>
        <charset val="161"/>
      </rPr>
      <t xml:space="preserve"> όπως υπολογίστηκαν παραπάνω, είναι ίσες, σύμφωνα με την εξίσωση </t>
    </r>
    <r>
      <rPr>
        <b/>
        <sz val="11"/>
        <color indexed="52"/>
        <rFont val="Arial"/>
        <family val="2"/>
        <charset val="161"/>
      </rPr>
      <t>Henderson - Hasselbalch,</t>
    </r>
    <r>
      <rPr>
        <sz val="11"/>
        <color indexed="43"/>
        <rFont val="Arial"/>
        <family val="2"/>
        <charset val="161"/>
      </rPr>
      <t xml:space="preserve"> θα είναι... </t>
    </r>
    <r>
      <rPr>
        <b/>
        <sz val="11"/>
        <color indexed="52"/>
        <rFont val="Arial"/>
        <family val="2"/>
        <charset val="161"/>
      </rPr>
      <t>pH=pKa=5,</t>
    </r>
    <r>
      <rPr>
        <sz val="11"/>
        <color indexed="43"/>
        <rFont val="Arial"/>
        <family val="2"/>
        <charset val="161"/>
      </rPr>
      <t xml:space="preserve"> άρα για τη σταθερά ιοντισμού του οξέος </t>
    </r>
    <r>
      <rPr>
        <b/>
        <sz val="11"/>
        <color indexed="52"/>
        <rFont val="Arial"/>
        <family val="2"/>
        <charset val="161"/>
      </rPr>
      <t>ΗΑ,</t>
    </r>
    <r>
      <rPr>
        <sz val="11"/>
        <color indexed="43"/>
        <rFont val="Arial"/>
        <family val="2"/>
        <charset val="161"/>
      </rPr>
      <t xml:space="preserve"> θα ισχύει... </t>
    </r>
  </si>
  <si>
    <r>
      <t xml:space="preserve">Στο ισοδύναμο σημείο (σημείο </t>
    </r>
    <r>
      <rPr>
        <b/>
        <sz val="11"/>
        <color rgb="FFFF9900"/>
        <rFont val="Arial"/>
        <family val="2"/>
        <charset val="161"/>
      </rPr>
      <t>Α</t>
    </r>
    <r>
      <rPr>
        <sz val="11"/>
        <color indexed="43"/>
        <rFont val="Arial"/>
        <family val="2"/>
        <charset val="161"/>
      </rPr>
      <t xml:space="preserve">), στο ογκομετρούμενο διάλυμα θα περιέχεται μόνο το άλας </t>
    </r>
    <r>
      <rPr>
        <b/>
        <sz val="11"/>
        <color rgb="FFFF9900"/>
        <rFont val="Arial"/>
        <family val="2"/>
        <charset val="161"/>
      </rPr>
      <t>NaA,</t>
    </r>
    <r>
      <rPr>
        <sz val="11"/>
        <color indexed="43"/>
        <rFont val="Arial"/>
        <family val="2"/>
        <charset val="161"/>
      </rPr>
      <t xml:space="preserve"> αφού όλο το οξύ </t>
    </r>
    <r>
      <rPr>
        <b/>
        <sz val="11"/>
        <color rgb="FFFF9900"/>
        <rFont val="Arial"/>
        <family val="2"/>
        <charset val="161"/>
      </rPr>
      <t>ΗΑ</t>
    </r>
    <r>
      <rPr>
        <sz val="11"/>
        <color indexed="43"/>
        <rFont val="Arial"/>
        <family val="2"/>
        <charset val="161"/>
      </rPr>
      <t xml:space="preserve"> θα έχει εξου-δετερωθεί από το </t>
    </r>
    <r>
      <rPr>
        <b/>
        <sz val="11"/>
        <color rgb="FFFF9900"/>
        <rFont val="Arial"/>
        <family val="2"/>
        <charset val="161"/>
      </rPr>
      <t>NaOH.</t>
    </r>
    <r>
      <rPr>
        <sz val="11"/>
        <color indexed="43"/>
        <rFont val="Arial"/>
        <family val="2"/>
        <charset val="161"/>
      </rPr>
      <t xml:space="preserve"> Από τη στοιχειομετρία της αντίδρασης εύκολα προκύπτει ότι η ποσότητα του σχηματισθέντος άλατος </t>
    </r>
    <r>
      <rPr>
        <b/>
        <sz val="11"/>
        <color rgb="FFFF9900"/>
        <rFont val="Arial"/>
        <family val="2"/>
        <charset val="161"/>
      </rPr>
      <t>NaA,</t>
    </r>
    <r>
      <rPr>
        <sz val="11"/>
        <color indexed="43"/>
        <rFont val="Arial"/>
        <family val="2"/>
        <charset val="161"/>
      </rPr>
      <t xml:space="preserve"> στο ισοδύναμο σημείο, θα είναι </t>
    </r>
    <r>
      <rPr>
        <b/>
        <sz val="11"/>
        <color rgb="FFFF9900"/>
        <rFont val="Arial"/>
        <family val="2"/>
        <charset val="161"/>
      </rPr>
      <t>0,01mol,</t>
    </r>
    <r>
      <rPr>
        <sz val="11"/>
        <color indexed="43"/>
        <rFont val="Arial"/>
        <family val="2"/>
        <charset val="161"/>
      </rPr>
      <t xml:space="preserve"> άρα στο ισοδύναμο σημείο, στο ογκομετρούμενο διάλυμα, θα είναι...</t>
    </r>
  </si>
  <si>
    <r>
      <t xml:space="preserve">Στο τελικό διάλυμα το </t>
    </r>
    <r>
      <rPr>
        <b/>
        <sz val="11"/>
        <color indexed="52"/>
        <rFont val="Arial"/>
        <family val="2"/>
        <charset val="161"/>
      </rPr>
      <t>NaA</t>
    </r>
    <r>
      <rPr>
        <sz val="11"/>
        <color indexed="43"/>
        <rFont val="Arial"/>
        <family val="2"/>
        <charset val="161"/>
      </rPr>
      <t xml:space="preserve"> διίσταται, παρέχοντας το ιόν </t>
    </r>
    <r>
      <rPr>
        <b/>
        <sz val="11"/>
        <color indexed="52"/>
        <rFont val="Arial"/>
        <family val="2"/>
        <charset val="161"/>
      </rPr>
      <t>A</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που είναι η συζυγής βάση του οξέος </t>
    </r>
    <r>
      <rPr>
        <b/>
        <sz val="11"/>
        <color indexed="52"/>
        <rFont val="Arial"/>
        <family val="2"/>
        <charset val="161"/>
      </rPr>
      <t>ΗΑ,</t>
    </r>
    <r>
      <rPr>
        <sz val="11"/>
        <color indexed="43"/>
        <rFont val="Arial"/>
        <family val="2"/>
        <charset val="161"/>
      </rPr>
      <t xml:space="preserve"> σύμφωνα με την εξίσωση…</t>
    </r>
  </si>
  <si>
    <r>
      <t>NaA</t>
    </r>
    <r>
      <rPr>
        <sz val="11"/>
        <color indexed="43"/>
        <rFont val="Arial"/>
        <family val="2"/>
        <charset val="161"/>
      </rPr>
      <t xml:space="preserve">   </t>
    </r>
    <r>
      <rPr>
        <sz val="11"/>
        <color indexed="10"/>
        <rFont val="Symbol"/>
        <family val="1"/>
        <charset val="2"/>
      </rPr>
      <t>®</t>
    </r>
    <r>
      <rPr>
        <sz val="11"/>
        <color indexed="43"/>
        <rFont val="Arial"/>
        <family val="2"/>
        <charset val="161"/>
      </rPr>
      <t xml:space="preserve">     </t>
    </r>
    <r>
      <rPr>
        <sz val="11"/>
        <color indexed="52"/>
        <rFont val="Arial"/>
        <family val="2"/>
        <charset val="161"/>
      </rPr>
      <t>Na</t>
    </r>
    <r>
      <rPr>
        <vertAlign val="superscript"/>
        <sz val="11"/>
        <color indexed="52"/>
        <rFont val="Arial"/>
        <family val="2"/>
        <charset val="161"/>
      </rPr>
      <t>+</t>
    </r>
    <r>
      <rPr>
        <sz val="11"/>
        <color indexed="43"/>
        <rFont val="Arial"/>
        <family val="2"/>
        <charset val="161"/>
      </rPr>
      <t xml:space="preserve">    </t>
    </r>
    <r>
      <rPr>
        <sz val="11"/>
        <color indexed="10"/>
        <rFont val="Arial"/>
        <family val="2"/>
        <charset val="161"/>
      </rPr>
      <t xml:space="preserve">+  </t>
    </r>
    <r>
      <rPr>
        <sz val="11"/>
        <color indexed="43"/>
        <rFont val="Arial"/>
        <family val="2"/>
        <charset val="161"/>
      </rPr>
      <t xml:space="preserve">   </t>
    </r>
    <r>
      <rPr>
        <sz val="11"/>
        <color indexed="52"/>
        <rFont val="Arial"/>
        <family val="2"/>
        <charset val="161"/>
      </rPr>
      <t>A</t>
    </r>
    <r>
      <rPr>
        <vertAlign val="superscript"/>
        <sz val="11"/>
        <color indexed="52"/>
        <rFont val="Arial"/>
        <family val="2"/>
        <charset val="161"/>
      </rPr>
      <t>–</t>
    </r>
  </si>
  <si>
    <r>
      <t xml:space="preserve">       από...    </t>
    </r>
    <r>
      <rPr>
        <sz val="11"/>
        <color indexed="48"/>
        <rFont val="Arial"/>
        <family val="2"/>
        <charset val="161"/>
      </rPr>
      <t>0,1Μ</t>
    </r>
    <r>
      <rPr>
        <sz val="11"/>
        <color indexed="43"/>
        <rFont val="Arial"/>
        <family val="2"/>
        <charset val="161"/>
      </rPr>
      <t xml:space="preserve">  </t>
    </r>
    <r>
      <rPr>
        <sz val="11"/>
        <color indexed="10"/>
        <rFont val="Symbol"/>
        <family val="1"/>
        <charset val="2"/>
      </rPr>
      <t>®</t>
    </r>
    <r>
      <rPr>
        <sz val="11"/>
        <color indexed="43"/>
        <rFont val="Arial"/>
        <family val="2"/>
        <charset val="161"/>
      </rPr>
      <t xml:space="preserve">    </t>
    </r>
    <r>
      <rPr>
        <sz val="11"/>
        <color indexed="48"/>
        <rFont val="Arial"/>
        <family val="2"/>
        <charset val="161"/>
      </rPr>
      <t>0,1Μ</t>
    </r>
    <r>
      <rPr>
        <sz val="11"/>
        <color indexed="43"/>
        <rFont val="Arial"/>
        <family val="2"/>
        <charset val="161"/>
      </rPr>
      <t xml:space="preserve">  και  </t>
    </r>
    <r>
      <rPr>
        <sz val="11"/>
        <color indexed="48"/>
        <rFont val="Arial"/>
        <family val="2"/>
        <charset val="161"/>
      </rPr>
      <t>0,1Μ</t>
    </r>
  </si>
  <si>
    <t>παρ.:                                    xΜ   και   xM</t>
  </si>
  <si>
    <r>
      <t xml:space="preserve">ΚΧΙ:  (0,1–x)Μ                   </t>
    </r>
    <r>
      <rPr>
        <vertAlign val="subscript"/>
        <sz val="11"/>
        <color indexed="53"/>
        <rFont val="Arial"/>
        <family val="2"/>
        <charset val="161"/>
      </rPr>
      <t xml:space="preserve">  </t>
    </r>
    <r>
      <rPr>
        <sz val="11"/>
        <color indexed="53"/>
        <rFont val="Arial"/>
        <family val="2"/>
        <charset val="161"/>
      </rPr>
      <t xml:space="preserve"> xM           xM</t>
    </r>
  </si>
  <si>
    <r>
      <t xml:space="preserve">Για την τιμή της σταθεράς ιοντισμού </t>
    </r>
    <r>
      <rPr>
        <b/>
        <sz val="11"/>
        <color indexed="52"/>
        <rFont val="Arial"/>
        <family val="2"/>
        <charset val="161"/>
      </rPr>
      <t>K</t>
    </r>
    <r>
      <rPr>
        <b/>
        <vertAlign val="subscript"/>
        <sz val="11"/>
        <color indexed="52"/>
        <rFont val="Arial"/>
        <family val="2"/>
        <charset val="161"/>
      </rPr>
      <t>b</t>
    </r>
    <r>
      <rPr>
        <b/>
        <sz val="11"/>
        <color indexed="52"/>
        <rFont val="Arial"/>
        <family val="2"/>
        <charset val="161"/>
      </rPr>
      <t>,</t>
    </r>
    <r>
      <rPr>
        <sz val="11"/>
        <color indexed="43"/>
        <rFont val="Arial"/>
        <family val="2"/>
        <charset val="161"/>
      </rPr>
      <t xml:space="preserve"> της βάσης </t>
    </r>
    <r>
      <rPr>
        <b/>
        <sz val="11"/>
        <color indexed="52"/>
        <rFont val="Arial"/>
        <family val="2"/>
        <charset val="161"/>
      </rPr>
      <t>Α</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θα ισχύει κατά τα γνωστά…</t>
    </r>
  </si>
  <si>
    <r>
      <t xml:space="preserve">Η τελευταία σχέση, έπειτα από κάποιες "εκπτώσεις" σε θέματα ακρίβειας υπολογισμών, σύμφωνα πάντα και με τις υποδείξεις της τελευταίας παραγράφου της εκφώνησης, γίνεται… </t>
    </r>
    <r>
      <rPr>
        <b/>
        <sz val="11"/>
        <color indexed="16"/>
        <rFont val="Arial"/>
        <family val="2"/>
        <charset val="161"/>
      </rPr>
      <t>x</t>
    </r>
    <r>
      <rPr>
        <b/>
        <vertAlign val="superscript"/>
        <sz val="11"/>
        <color indexed="16"/>
        <rFont val="Arial"/>
        <family val="2"/>
        <charset val="161"/>
      </rPr>
      <t>2</t>
    </r>
    <r>
      <rPr>
        <b/>
        <sz val="11"/>
        <color indexed="16"/>
        <rFont val="Arial"/>
        <family val="2"/>
        <charset val="161"/>
      </rPr>
      <t>=10</t>
    </r>
    <r>
      <rPr>
        <b/>
        <vertAlign val="superscript"/>
        <sz val="11"/>
        <color indexed="16"/>
        <rFont val="Arial"/>
        <family val="2"/>
        <charset val="161"/>
      </rPr>
      <t>–10</t>
    </r>
    <r>
      <rPr>
        <b/>
        <sz val="11"/>
        <color indexed="16"/>
        <rFont val="Arial"/>
        <family val="2"/>
        <charset val="161"/>
      </rPr>
      <t xml:space="preserve">  </t>
    </r>
    <r>
      <rPr>
        <b/>
        <sz val="11"/>
        <color indexed="16"/>
        <rFont val="Symbol"/>
        <family val="1"/>
        <charset val="2"/>
      </rPr>
      <t>Þ</t>
    </r>
    <r>
      <rPr>
        <b/>
        <sz val="11"/>
        <color indexed="16"/>
        <rFont val="Arial"/>
        <family val="2"/>
        <charset val="161"/>
      </rPr>
      <t xml:space="preserve">   x=[OH</t>
    </r>
    <r>
      <rPr>
        <b/>
        <vertAlign val="superscript"/>
        <sz val="11"/>
        <color indexed="16"/>
        <rFont val="Arial"/>
        <family val="2"/>
        <charset val="161"/>
      </rPr>
      <t>–</t>
    </r>
    <r>
      <rPr>
        <b/>
        <sz val="11"/>
        <color indexed="16"/>
        <rFont val="Arial"/>
        <family val="2"/>
        <charset val="161"/>
      </rPr>
      <t>]=10</t>
    </r>
    <r>
      <rPr>
        <b/>
        <vertAlign val="superscript"/>
        <sz val="11"/>
        <color indexed="16"/>
        <rFont val="Arial"/>
        <family val="2"/>
        <charset val="161"/>
      </rPr>
      <t>–5</t>
    </r>
    <r>
      <rPr>
        <b/>
        <sz val="11"/>
        <color indexed="16"/>
        <rFont val="Arial"/>
        <family val="2"/>
        <charset val="161"/>
      </rPr>
      <t xml:space="preserve">M. </t>
    </r>
  </si>
  <si>
    <r>
      <t xml:space="preserve">Άρα στο ισοδύναμο σημείο θα είναι… </t>
    </r>
    <r>
      <rPr>
        <b/>
        <sz val="11"/>
        <color indexed="16"/>
        <rFont val="Arial"/>
        <family val="2"/>
        <charset val="161"/>
      </rPr>
      <t>pOH=–log[OH</t>
    </r>
    <r>
      <rPr>
        <b/>
        <vertAlign val="superscript"/>
        <sz val="11"/>
        <color indexed="16"/>
        <rFont val="Arial"/>
        <family val="2"/>
        <charset val="161"/>
      </rPr>
      <t>–</t>
    </r>
    <r>
      <rPr>
        <b/>
        <sz val="11"/>
        <color indexed="16"/>
        <rFont val="Arial"/>
        <family val="2"/>
        <charset val="161"/>
      </rPr>
      <t>]=–log10</t>
    </r>
    <r>
      <rPr>
        <b/>
        <vertAlign val="superscript"/>
        <sz val="11"/>
        <color indexed="16"/>
        <rFont val="Arial"/>
        <family val="2"/>
        <charset val="161"/>
      </rPr>
      <t>–5</t>
    </r>
    <r>
      <rPr>
        <b/>
        <sz val="11"/>
        <color indexed="16"/>
        <rFont val="Arial"/>
        <family val="2"/>
        <charset val="161"/>
      </rPr>
      <t xml:space="preserve">=5  </t>
    </r>
    <r>
      <rPr>
        <b/>
        <sz val="11"/>
        <color indexed="16"/>
        <rFont val="Symbol"/>
        <family val="1"/>
        <charset val="2"/>
      </rPr>
      <t>Þ</t>
    </r>
    <r>
      <rPr>
        <b/>
        <sz val="11"/>
        <color indexed="16"/>
        <rFont val="Arial"/>
        <family val="2"/>
        <charset val="161"/>
      </rPr>
      <t xml:space="preserve">   pH=14–pOH=14–5=9.</t>
    </r>
  </si>
  <si>
    <r>
      <t xml:space="preserve">Μεταξύ των οξέων </t>
    </r>
    <r>
      <rPr>
        <b/>
        <sz val="11"/>
        <color indexed="52"/>
        <rFont val="Arial"/>
        <family val="2"/>
        <charset val="161"/>
      </rPr>
      <t>ΗΑ</t>
    </r>
    <r>
      <rPr>
        <sz val="11"/>
        <color indexed="43"/>
        <rFont val="Arial"/>
        <family val="2"/>
        <charset val="161"/>
      </rPr>
      <t xml:space="preserve"> και </t>
    </r>
    <r>
      <rPr>
        <b/>
        <sz val="11"/>
        <color indexed="52"/>
        <rFont val="Arial"/>
        <family val="2"/>
        <charset val="161"/>
      </rPr>
      <t>ΗΒ,</t>
    </r>
    <r>
      <rPr>
        <sz val="11"/>
        <color indexed="43"/>
        <rFont val="Arial"/>
        <family val="2"/>
        <charset val="161"/>
      </rPr>
      <t xml:space="preserve"> ισχυρότερο είναι εκείνο που παρουσιάζει μεγαλύτερη τιμή </t>
    </r>
    <r>
      <rPr>
        <b/>
        <sz val="11"/>
        <color indexed="52"/>
        <rFont val="Arial"/>
        <family val="2"/>
        <charset val="161"/>
      </rPr>
      <t>K</t>
    </r>
    <r>
      <rPr>
        <b/>
        <vertAlign val="subscript"/>
        <sz val="11"/>
        <color indexed="52"/>
        <rFont val="Arial"/>
        <family val="2"/>
        <charset val="161"/>
      </rPr>
      <t>a</t>
    </r>
    <r>
      <rPr>
        <b/>
        <sz val="11"/>
        <color indexed="52"/>
        <rFont val="Arial"/>
        <family val="2"/>
        <charset val="161"/>
      </rPr>
      <t>,</t>
    </r>
    <r>
      <rPr>
        <sz val="11"/>
        <color indexed="43"/>
        <rFont val="Arial"/>
        <family val="2"/>
        <charset val="161"/>
      </rPr>
      <t xml:space="preserve"> εννοείται φυσικά στην ίδια θερμοκρα-σία, η οποία καθώς αναφέρεται στην εκφώνηση είναι </t>
    </r>
    <r>
      <rPr>
        <b/>
        <sz val="11"/>
        <color indexed="52"/>
        <rFont val="Arial"/>
        <family val="2"/>
        <charset val="161"/>
      </rPr>
      <t>25°C.</t>
    </r>
    <r>
      <rPr>
        <sz val="11"/>
        <color indexed="43"/>
        <rFont val="Arial"/>
        <family val="2"/>
        <charset val="161"/>
      </rPr>
      <t xml:space="preserve"> Για το οξύ </t>
    </r>
    <r>
      <rPr>
        <b/>
        <sz val="11"/>
        <color indexed="52"/>
        <rFont val="Arial"/>
        <family val="2"/>
        <charset val="161"/>
      </rPr>
      <t>ΗΑ</t>
    </r>
    <r>
      <rPr>
        <sz val="11"/>
        <color indexed="43"/>
        <rFont val="Arial"/>
        <family val="2"/>
        <charset val="161"/>
      </rPr>
      <t xml:space="preserve"> η τιμή της σταθεράς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προσδιορίστηκε παραπάνω, άρα απομένει ο υπολογισμός της τιμής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και για το οξύ </t>
    </r>
    <r>
      <rPr>
        <b/>
        <sz val="11"/>
        <color indexed="52"/>
        <rFont val="Arial"/>
        <family val="2"/>
        <charset val="161"/>
      </rPr>
      <t>ΗΒ.</t>
    </r>
  </si>
  <si>
    <r>
      <t xml:space="preserve">Γράφουμε την εξίσωση διάστασης του οξέος </t>
    </r>
    <r>
      <rPr>
        <b/>
        <sz val="11"/>
        <color rgb="FFFF9900"/>
        <rFont val="Arial"/>
        <family val="2"/>
        <charset val="161"/>
      </rPr>
      <t>ΗΒ</t>
    </r>
    <r>
      <rPr>
        <sz val="11"/>
        <color indexed="43"/>
        <rFont val="Arial"/>
        <family val="2"/>
        <charset val="161"/>
      </rPr>
      <t xml:space="preserve"> και κάνουμε και την αντίστοιχη κατάστρωση.</t>
    </r>
  </si>
  <si>
    <t>αρχ.:    0,1Μ</t>
  </si>
  <si>
    <t>ιοντ.:      yΜ</t>
  </si>
  <si>
    <t>παρ.:                                    yΜ   και   yM</t>
  </si>
  <si>
    <r>
      <t xml:space="preserve">ΚΧΙ:  (0,1–y)Μ                   </t>
    </r>
    <r>
      <rPr>
        <vertAlign val="subscript"/>
        <sz val="11"/>
        <color indexed="53"/>
        <rFont val="Arial"/>
        <family val="2"/>
        <charset val="161"/>
      </rPr>
      <t xml:space="preserve">  </t>
    </r>
    <r>
      <rPr>
        <sz val="11"/>
        <color indexed="53"/>
        <rFont val="Arial"/>
        <family val="2"/>
        <charset val="161"/>
      </rPr>
      <t xml:space="preserve"> yM           yM</t>
    </r>
  </si>
  <si>
    <r>
      <t xml:space="preserve">Αφού στο διάλυμα του </t>
    </r>
    <r>
      <rPr>
        <b/>
        <sz val="11"/>
        <color indexed="52"/>
        <rFont val="Arial"/>
        <family val="2"/>
        <charset val="161"/>
      </rPr>
      <t>ΗΒ</t>
    </r>
    <r>
      <rPr>
        <sz val="11"/>
        <color indexed="43"/>
        <rFont val="Arial"/>
        <family val="2"/>
        <charset val="161"/>
      </rPr>
      <t xml:space="preserve"> είναι </t>
    </r>
    <r>
      <rPr>
        <b/>
        <sz val="11"/>
        <color indexed="52"/>
        <rFont val="Arial"/>
        <family val="2"/>
        <charset val="161"/>
      </rPr>
      <t xml:space="preserve">pH=2,5...  </t>
    </r>
    <r>
      <rPr>
        <b/>
        <sz val="11"/>
        <color indexed="52"/>
        <rFont val="Symbol"/>
        <family val="1"/>
        <charset val="2"/>
      </rPr>
      <t>Þ</t>
    </r>
    <r>
      <rPr>
        <b/>
        <sz val="11"/>
        <color indexed="52"/>
        <rFont val="Arial"/>
        <family val="2"/>
        <charset val="161"/>
      </rPr>
      <t xml:space="preserve">   [H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]=10</t>
    </r>
    <r>
      <rPr>
        <b/>
        <vertAlign val="superscript"/>
        <sz val="11"/>
        <color indexed="52"/>
        <rFont val="Arial"/>
        <family val="2"/>
        <charset val="161"/>
      </rPr>
      <t>–2,5</t>
    </r>
    <r>
      <rPr>
        <b/>
        <sz val="11"/>
        <color indexed="52"/>
        <rFont val="Arial"/>
        <family val="2"/>
        <charset val="161"/>
      </rPr>
      <t>M=y.</t>
    </r>
  </si>
  <si>
    <t>Διαθέτουμε τα υδατικά διαλύματα:</t>
  </si>
  <si>
    <r>
      <t xml:space="preserve">Προσθέτουμε </t>
    </r>
    <r>
      <rPr>
        <b/>
        <sz val="11"/>
        <color indexed="52"/>
        <rFont val="Arial"/>
        <family val="2"/>
        <charset val="161"/>
      </rPr>
      <t>0,15mol NaOH</t>
    </r>
    <r>
      <rPr>
        <sz val="11"/>
        <color indexed="43"/>
        <rFont val="Arial"/>
        <family val="2"/>
        <charset val="161"/>
      </rPr>
      <t xml:space="preserve"> σε διάλυμα, που προκύπτει με ανάμειξη </t>
    </r>
    <r>
      <rPr>
        <b/>
        <sz val="11"/>
        <color indexed="52"/>
        <rFont val="Arial"/>
        <family val="2"/>
        <charset val="161"/>
      </rPr>
      <t>500mL</t>
    </r>
    <r>
      <rPr>
        <sz val="11"/>
        <color indexed="43"/>
        <rFont val="Arial"/>
        <family val="2"/>
        <charset val="161"/>
      </rPr>
      <t xml:space="preserve"> διαλύματος </t>
    </r>
    <r>
      <rPr>
        <b/>
        <sz val="11"/>
        <color indexed="50"/>
        <rFont val="Arial"/>
        <family val="2"/>
        <charset val="161"/>
      </rPr>
      <t>Α</t>
    </r>
    <r>
      <rPr>
        <sz val="11"/>
        <color indexed="43"/>
        <rFont val="Arial"/>
        <family val="2"/>
        <charset val="161"/>
      </rPr>
      <t xml:space="preserve"> με </t>
    </r>
    <r>
      <rPr>
        <b/>
        <sz val="11"/>
        <color indexed="52"/>
        <rFont val="Arial"/>
        <family val="2"/>
        <charset val="161"/>
      </rPr>
      <t>500mL</t>
    </r>
    <r>
      <rPr>
        <sz val="11"/>
        <color indexed="43"/>
        <rFont val="Arial"/>
        <family val="2"/>
        <charset val="161"/>
      </rPr>
      <t xml:space="preserve"> διαλύματος </t>
    </r>
    <r>
      <rPr>
        <b/>
        <sz val="11"/>
        <color indexed="50"/>
        <rFont val="Arial"/>
        <family val="2"/>
        <charset val="161"/>
      </rPr>
      <t>Γ,</t>
    </r>
    <r>
      <rPr>
        <sz val="11"/>
        <color indexed="43"/>
        <rFont val="Arial"/>
        <family val="2"/>
        <charset val="161"/>
      </rPr>
      <t xml:space="preserve"> οπότε προκύ-πτει διάλυμα </t>
    </r>
    <r>
      <rPr>
        <b/>
        <sz val="11"/>
        <color indexed="50"/>
        <rFont val="Arial"/>
        <family val="2"/>
        <charset val="161"/>
      </rPr>
      <t>Ε.</t>
    </r>
    <r>
      <rPr>
        <sz val="11"/>
        <color indexed="43"/>
        <rFont val="Arial"/>
        <family val="2"/>
        <charset val="161"/>
      </rPr>
      <t xml:space="preserve"> Να υπολογιστεί το </t>
    </r>
    <r>
      <rPr>
        <b/>
        <sz val="11"/>
        <color indexed="52"/>
        <rFont val="Arial"/>
        <family val="2"/>
        <charset val="161"/>
      </rPr>
      <t>pH</t>
    </r>
    <r>
      <rPr>
        <sz val="11"/>
        <color indexed="43"/>
        <rFont val="Arial"/>
        <family val="2"/>
        <charset val="161"/>
      </rPr>
      <t xml:space="preserve"> του διαλύματος </t>
    </r>
    <r>
      <rPr>
        <b/>
        <sz val="11"/>
        <color indexed="50"/>
        <rFont val="Arial"/>
        <family val="2"/>
        <charset val="161"/>
      </rPr>
      <t>Ε.</t>
    </r>
    <r>
      <rPr>
        <sz val="11"/>
        <color indexed="43"/>
        <rFont val="Arial"/>
        <family val="2"/>
        <charset val="161"/>
      </rPr>
      <t xml:space="preserve">                                                                           </t>
    </r>
    <r>
      <rPr>
        <sz val="11"/>
        <color indexed="48"/>
        <rFont val="Arial"/>
        <family val="2"/>
        <charset val="161"/>
      </rPr>
      <t>(Μονάδες 8)</t>
    </r>
    <r>
      <rPr>
        <sz val="11"/>
        <color indexed="43"/>
        <rFont val="Arial"/>
        <family val="2"/>
        <charset val="161"/>
      </rPr>
      <t xml:space="preserve">                                          </t>
    </r>
  </si>
  <si>
    <r>
      <t xml:space="preserve">Οι καμπύλες </t>
    </r>
    <r>
      <rPr>
        <b/>
        <sz val="11"/>
        <color indexed="52"/>
        <rFont val="Arial"/>
        <family val="2"/>
        <charset val="161"/>
      </rPr>
      <t>(1)</t>
    </r>
    <r>
      <rPr>
        <sz val="11"/>
        <color indexed="43"/>
        <rFont val="Arial"/>
        <family val="2"/>
        <charset val="161"/>
      </rPr>
      <t xml:space="preserve"> και </t>
    </r>
    <r>
      <rPr>
        <b/>
        <sz val="11"/>
        <color indexed="52"/>
        <rFont val="Arial"/>
        <family val="2"/>
        <charset val="161"/>
      </rPr>
      <t>(2)</t>
    </r>
    <r>
      <rPr>
        <sz val="11"/>
        <color indexed="43"/>
        <rFont val="Arial"/>
        <family val="2"/>
        <charset val="161"/>
      </rPr>
      <t xml:space="preserve"> παριστάνουν τις καμπύλες ογκομέτρησης ίσων όγκων διαλύματος </t>
    </r>
    <r>
      <rPr>
        <b/>
        <sz val="11"/>
        <color indexed="50"/>
        <rFont val="Arial"/>
        <family val="2"/>
        <charset val="161"/>
      </rPr>
      <t>Α</t>
    </r>
    <r>
      <rPr>
        <sz val="11"/>
        <color indexed="43"/>
        <rFont val="Arial"/>
        <family val="2"/>
        <charset val="161"/>
      </rPr>
      <t xml:space="preserve"> και ενός διαλύματος οξέος </t>
    </r>
    <r>
      <rPr>
        <b/>
        <sz val="11"/>
        <color indexed="52"/>
        <rFont val="Arial"/>
        <family val="2"/>
        <charset val="161"/>
      </rPr>
      <t>ΗΒ,</t>
    </r>
    <r>
      <rPr>
        <sz val="11"/>
        <color indexed="43"/>
        <rFont val="Arial"/>
        <family val="2"/>
        <charset val="161"/>
      </rPr>
      <t xml:space="preserve"> με πρό-τυπο διάλυμα </t>
    </r>
    <r>
      <rPr>
        <b/>
        <sz val="11"/>
        <color indexed="52"/>
        <rFont val="Arial"/>
        <family val="2"/>
        <charset val="161"/>
      </rPr>
      <t>NaOH 0,2M.</t>
    </r>
  </si>
  <si>
    <r>
      <t xml:space="preserve">Να υπολογιστεί η τιμή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του οξέος </t>
    </r>
    <r>
      <rPr>
        <b/>
        <sz val="11"/>
        <color indexed="52"/>
        <rFont val="Arial"/>
        <family val="2"/>
        <charset val="161"/>
      </rPr>
      <t>ΗΒ.</t>
    </r>
    <r>
      <rPr>
        <sz val="11"/>
        <color indexed="43"/>
        <rFont val="Arial"/>
        <family val="2"/>
        <charset val="161"/>
      </rPr>
      <t xml:space="preserve">                                                                                                          </t>
    </r>
    <r>
      <rPr>
        <vertAlign val="subscript"/>
        <sz val="11"/>
        <color indexed="43"/>
        <rFont val="Arial"/>
        <family val="2"/>
        <charset val="161"/>
      </rPr>
      <t xml:space="preserve">   </t>
    </r>
    <r>
      <rPr>
        <sz val="11"/>
        <color indexed="43"/>
        <rFont val="Arial"/>
        <family val="2"/>
        <charset val="161"/>
      </rPr>
      <t xml:space="preserve">      </t>
    </r>
    <r>
      <rPr>
        <sz val="11"/>
        <color indexed="48"/>
        <rFont val="Arial"/>
        <family val="2"/>
        <charset val="161"/>
      </rPr>
      <t>(Μονάδες 3)</t>
    </r>
    <r>
      <rPr>
        <sz val="11"/>
        <color indexed="43"/>
        <rFont val="Arial"/>
        <family val="2"/>
        <charset val="161"/>
      </rPr>
      <t xml:space="preserve">                                            </t>
    </r>
  </si>
  <si>
    <r>
      <t xml:space="preserve">Να υπολογιστεί το </t>
    </r>
    <r>
      <rPr>
        <b/>
        <sz val="11"/>
        <color indexed="52"/>
        <rFont val="Arial"/>
        <family val="2"/>
        <charset val="161"/>
      </rPr>
      <t>pH</t>
    </r>
    <r>
      <rPr>
        <sz val="11"/>
        <color indexed="43"/>
        <rFont val="Arial"/>
        <family val="2"/>
        <charset val="161"/>
      </rPr>
      <t xml:space="preserve"> στο ισοδύναμο σημείο κατά την ογκομέτρηση του </t>
    </r>
    <r>
      <rPr>
        <b/>
        <sz val="11"/>
        <color indexed="52"/>
        <rFont val="Arial"/>
        <family val="2"/>
        <charset val="161"/>
      </rPr>
      <t xml:space="preserve">ΗΒ.                                                        </t>
    </r>
    <r>
      <rPr>
        <sz val="11"/>
        <color indexed="48"/>
        <rFont val="Arial"/>
        <family val="2"/>
        <charset val="161"/>
      </rPr>
      <t>(Μονάδες 3)</t>
    </r>
  </si>
  <si>
    <r>
      <t xml:space="preserve">Είναι φανερό ότι τα </t>
    </r>
    <r>
      <rPr>
        <b/>
        <sz val="11"/>
        <color indexed="52"/>
        <rFont val="Arial"/>
        <family val="2"/>
        <charset val="161"/>
      </rPr>
      <t>0,01mol</t>
    </r>
    <r>
      <rPr>
        <sz val="11"/>
        <color indexed="43"/>
        <rFont val="Arial"/>
        <family val="2"/>
        <charset val="161"/>
      </rPr>
      <t xml:space="preserve"> του οξέος θα αντιδράσουν πλήρως με τα </t>
    </r>
    <r>
      <rPr>
        <b/>
        <sz val="11"/>
        <color indexed="52"/>
        <rFont val="Arial"/>
        <family val="2"/>
        <charset val="161"/>
      </rPr>
      <t>0,01mol</t>
    </r>
    <r>
      <rPr>
        <sz val="11"/>
        <color indexed="43"/>
        <rFont val="Arial"/>
        <family val="2"/>
        <charset val="161"/>
      </rPr>
      <t xml:space="preserve"> της βάσης, με αποτέλεσμα στο τελικό διάλυμα, το οποίο θα έχει όγκο </t>
    </r>
    <r>
      <rPr>
        <b/>
        <sz val="11"/>
        <color indexed="52"/>
        <rFont val="Arial"/>
        <family val="2"/>
        <charset val="161"/>
      </rPr>
      <t>100mL=0,1L,</t>
    </r>
    <r>
      <rPr>
        <sz val="11"/>
        <color indexed="43"/>
        <rFont val="Arial"/>
        <family val="2"/>
        <charset val="161"/>
      </rPr>
      <t xml:space="preserve"> να περιέχονται μόνο τα </t>
    </r>
    <r>
      <rPr>
        <b/>
        <sz val="11"/>
        <color indexed="52"/>
        <rFont val="Arial"/>
        <family val="2"/>
        <charset val="161"/>
      </rPr>
      <t>0,01mol</t>
    </r>
    <r>
      <rPr>
        <sz val="11"/>
        <color indexed="43"/>
        <rFont val="Arial"/>
        <family val="2"/>
        <charset val="161"/>
      </rPr>
      <t xml:space="preserve"> του άλατος, που θα σχηματιστεί, δηλαδή του </t>
    </r>
    <r>
      <rPr>
        <b/>
        <sz val="11"/>
        <color indexed="52"/>
        <rFont val="Arial"/>
        <family val="2"/>
        <charset val="161"/>
      </rPr>
      <t>CH</t>
    </r>
    <r>
      <rPr>
        <b/>
        <vertAlign val="subscript"/>
        <sz val="11"/>
        <color indexed="52"/>
        <rFont val="Arial"/>
        <family val="2"/>
        <charset val="161"/>
      </rPr>
      <t>3</t>
    </r>
    <r>
      <rPr>
        <b/>
        <sz val="11"/>
        <color indexed="52"/>
        <rFont val="Arial"/>
        <family val="2"/>
        <charset val="161"/>
      </rPr>
      <t xml:space="preserve">COONa.
</t>
    </r>
    <r>
      <rPr>
        <sz val="11"/>
        <color indexed="43"/>
        <rFont val="Arial"/>
        <family val="2"/>
        <charset val="161"/>
      </rPr>
      <t>Άρα για την συγκέντρωση του άλατος στο τελικό διάλυμα θα είναι...</t>
    </r>
  </si>
  <si>
    <r>
      <t xml:space="preserve">από...     </t>
    </r>
    <r>
      <rPr>
        <sz val="11"/>
        <color indexed="48"/>
        <rFont val="Arial"/>
        <family val="2"/>
        <charset val="161"/>
      </rPr>
      <t>0,1Μ</t>
    </r>
    <r>
      <rPr>
        <sz val="11"/>
        <color indexed="43"/>
        <rFont val="Arial"/>
        <family val="2"/>
        <charset val="161"/>
      </rPr>
      <t xml:space="preserve">         </t>
    </r>
    <r>
      <rPr>
        <sz val="11"/>
        <color indexed="10"/>
        <rFont val="Symbol"/>
        <family val="1"/>
        <charset val="2"/>
      </rPr>
      <t>®</t>
    </r>
    <r>
      <rPr>
        <sz val="11"/>
        <color indexed="43"/>
        <rFont val="Arial"/>
        <family val="2"/>
        <charset val="161"/>
      </rPr>
      <t xml:space="preserve">       </t>
    </r>
    <r>
      <rPr>
        <sz val="11"/>
        <color indexed="48"/>
        <rFont val="Arial"/>
        <family val="2"/>
        <charset val="161"/>
      </rPr>
      <t>0,1Μ</t>
    </r>
    <r>
      <rPr>
        <sz val="11"/>
        <color indexed="43"/>
        <rFont val="Arial"/>
        <family val="2"/>
        <charset val="161"/>
      </rPr>
      <t xml:space="preserve">    και     </t>
    </r>
    <r>
      <rPr>
        <sz val="11"/>
        <color indexed="48"/>
        <rFont val="Arial"/>
        <family val="2"/>
        <charset val="161"/>
      </rPr>
      <t>0,1Μ</t>
    </r>
  </si>
  <si>
    <r>
      <t xml:space="preserve">Το ιόν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δεν αλληλεπιδρά με το νερό, καθώς προέρχεται από την ισχυρή βάση του </t>
    </r>
    <r>
      <rPr>
        <b/>
        <sz val="11"/>
        <color indexed="52"/>
        <rFont val="Arial"/>
        <family val="2"/>
        <charset val="161"/>
      </rPr>
      <t>NaOH,</t>
    </r>
    <r>
      <rPr>
        <sz val="11"/>
        <color indexed="43"/>
        <rFont val="Arial"/>
        <family val="2"/>
        <charset val="161"/>
      </rPr>
      <t xml:space="preserve"> όμως το ιόν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t>
    </r>
    <r>
      <rPr>
        <b/>
        <vertAlign val="superscript"/>
        <sz val="11"/>
        <color indexed="52"/>
        <rFont val="Arial"/>
        <family val="2"/>
        <charset val="161"/>
      </rPr>
      <t>–</t>
    </r>
    <r>
      <rPr>
        <sz val="11"/>
        <color indexed="43"/>
        <rFont val="Arial"/>
        <family val="2"/>
        <charset val="161"/>
      </rPr>
      <t xml:space="preserve"> που αποτελεί τη συζυγή βάση του ασθενούς οξέος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COOH,</t>
    </r>
    <r>
      <rPr>
        <sz val="11"/>
        <color indexed="43"/>
        <rFont val="Arial"/>
        <family val="2"/>
        <charset val="161"/>
      </rPr>
      <t xml:space="preserve"> αλληλεπιδρά με το νερό, σύμφωνα με την παρακάτω εξίσωση και κατάστρωση…</t>
    </r>
  </si>
  <si>
    <t>αρχ.:                0,1Μ</t>
  </si>
  <si>
    <t>αντ.:                   xΜ</t>
  </si>
  <si>
    <t>παρ.:                                                          xΜ      και      xM</t>
  </si>
  <si>
    <r>
      <t xml:space="preserve">ΚΧΙ:              (0,1–x)Μ                           </t>
    </r>
    <r>
      <rPr>
        <vertAlign val="subscript"/>
        <sz val="11"/>
        <color indexed="53"/>
        <rFont val="Arial"/>
        <family val="2"/>
        <charset val="161"/>
      </rPr>
      <t xml:space="preserve">     </t>
    </r>
    <r>
      <rPr>
        <sz val="11"/>
        <color indexed="53"/>
        <rFont val="Arial"/>
        <family val="2"/>
        <charset val="161"/>
      </rPr>
      <t xml:space="preserve"> xM                 xM</t>
    </r>
  </si>
  <si>
    <r>
      <t xml:space="preserve">Για την τιμή της σταθεράς αλληλεπίδρασης με το νερό </t>
    </r>
    <r>
      <rPr>
        <b/>
        <sz val="11"/>
        <color indexed="52"/>
        <rFont val="Arial"/>
        <family val="2"/>
        <charset val="161"/>
      </rPr>
      <t>K</t>
    </r>
    <r>
      <rPr>
        <b/>
        <vertAlign val="subscript"/>
        <sz val="11"/>
        <color indexed="52"/>
        <rFont val="Arial"/>
        <family val="2"/>
        <charset val="161"/>
      </rPr>
      <t>b</t>
    </r>
    <r>
      <rPr>
        <b/>
        <sz val="11"/>
        <color indexed="52"/>
        <rFont val="Arial"/>
        <family val="2"/>
        <charset val="161"/>
      </rPr>
      <t xml:space="preserve">, </t>
    </r>
    <r>
      <rPr>
        <sz val="11"/>
        <color indexed="43"/>
        <rFont val="Arial"/>
        <family val="2"/>
        <charset val="161"/>
      </rPr>
      <t xml:space="preserve"> του αιθανικού ανιόντος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θα ισχύει κατά τα γνωστά…</t>
    </r>
  </si>
  <si>
    <r>
      <t xml:space="preserve">Θα είναι λοιπόν… </t>
    </r>
    <r>
      <rPr>
        <b/>
        <sz val="11"/>
        <color indexed="52"/>
        <rFont val="Arial"/>
        <family val="2"/>
        <charset val="161"/>
      </rPr>
      <t>pOH=–log10</t>
    </r>
    <r>
      <rPr>
        <b/>
        <vertAlign val="superscript"/>
        <sz val="11"/>
        <color indexed="52"/>
        <rFont val="Arial"/>
        <family val="2"/>
        <charset val="161"/>
      </rPr>
      <t>–5</t>
    </r>
    <r>
      <rPr>
        <b/>
        <sz val="11"/>
        <color indexed="52"/>
        <rFont val="Arial"/>
        <family val="2"/>
        <charset val="161"/>
      </rPr>
      <t>=5,</t>
    </r>
    <r>
      <rPr>
        <sz val="11"/>
        <color indexed="43"/>
        <rFont val="Arial"/>
        <family val="2"/>
        <charset val="161"/>
      </rPr>
      <t xml:space="preserve"> οπότε θα έχουμε… </t>
    </r>
    <r>
      <rPr>
        <b/>
        <sz val="11"/>
        <color indexed="16"/>
        <rFont val="Arial"/>
        <family val="2"/>
        <charset val="161"/>
      </rPr>
      <t>pH=14–5=9.</t>
    </r>
  </si>
  <si>
    <r>
      <t xml:space="preserve">Η τελευταία σχέση, αφού επιτρέπεται να γίνουν προσεγγίσεις, μετατρέπεται στην… </t>
    </r>
    <r>
      <rPr>
        <b/>
        <sz val="11"/>
        <color indexed="52"/>
        <rFont val="Arial"/>
        <family val="2"/>
        <charset val="161"/>
      </rPr>
      <t>x</t>
    </r>
    <r>
      <rPr>
        <b/>
        <vertAlign val="superscript"/>
        <sz val="11"/>
        <color indexed="52"/>
        <rFont val="Arial"/>
        <family val="2"/>
        <charset val="161"/>
      </rPr>
      <t>2</t>
    </r>
    <r>
      <rPr>
        <b/>
        <sz val="11"/>
        <color indexed="52"/>
        <rFont val="Arial"/>
        <family val="2"/>
        <charset val="161"/>
      </rPr>
      <t>=10</t>
    </r>
    <r>
      <rPr>
        <b/>
        <vertAlign val="superscript"/>
        <sz val="11"/>
        <color indexed="52"/>
        <rFont val="Arial"/>
        <family val="2"/>
        <charset val="161"/>
      </rPr>
      <t>–10</t>
    </r>
    <r>
      <rPr>
        <b/>
        <sz val="11"/>
        <color indexed="52"/>
        <rFont val="Arial"/>
        <family val="2"/>
        <charset val="161"/>
      </rPr>
      <t xml:space="preserve">  </t>
    </r>
    <r>
      <rPr>
        <b/>
        <sz val="11"/>
        <color indexed="52"/>
        <rFont val="Symbol"/>
        <family val="1"/>
        <charset val="2"/>
      </rPr>
      <t>Þ</t>
    </r>
    <r>
      <rPr>
        <b/>
        <sz val="11"/>
        <color indexed="52"/>
        <rFont val="Arial"/>
        <family val="2"/>
        <charset val="161"/>
      </rPr>
      <t xml:space="preserve">    x=[OH</t>
    </r>
    <r>
      <rPr>
        <b/>
        <vertAlign val="superscript"/>
        <sz val="11"/>
        <color indexed="52"/>
        <rFont val="Arial"/>
        <family val="2"/>
        <charset val="161"/>
      </rPr>
      <t>–</t>
    </r>
    <r>
      <rPr>
        <b/>
        <sz val="11"/>
        <color indexed="52"/>
        <rFont val="Arial"/>
        <family val="2"/>
        <charset val="161"/>
      </rPr>
      <t>]=10</t>
    </r>
    <r>
      <rPr>
        <b/>
        <vertAlign val="superscript"/>
        <sz val="11"/>
        <color indexed="52"/>
        <rFont val="Arial"/>
        <family val="2"/>
        <charset val="161"/>
      </rPr>
      <t>–5</t>
    </r>
    <r>
      <rPr>
        <b/>
        <sz val="11"/>
        <color indexed="52"/>
        <rFont val="Arial"/>
        <family val="2"/>
        <charset val="161"/>
      </rPr>
      <t>M.</t>
    </r>
  </si>
  <si>
    <t xml:space="preserve">        0,01mol      0,02mol</t>
  </si>
  <si>
    <t xml:space="preserve">        0,01mol      0,01mol</t>
  </si>
  <si>
    <t xml:space="preserve">                                                 0,01mol       </t>
  </si>
  <si>
    <t xml:space="preserve">                           0,01mol         0,01mol</t>
  </si>
  <si>
    <r>
      <t xml:space="preserve">             NaOH   </t>
    </r>
    <r>
      <rPr>
        <b/>
        <sz val="11"/>
        <color indexed="10"/>
        <rFont val="Symbol"/>
        <family val="1"/>
        <charset val="2"/>
      </rPr>
      <t xml:space="preserve">® </t>
    </r>
    <r>
      <rPr>
        <b/>
        <sz val="11"/>
        <color indexed="52"/>
        <rFont val="Arial"/>
        <family val="2"/>
        <charset val="161"/>
      </rPr>
      <t xml:space="preserve">  Na</t>
    </r>
    <r>
      <rPr>
        <b/>
        <vertAlign val="super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OH</t>
    </r>
    <r>
      <rPr>
        <b/>
        <vertAlign val="superscript"/>
        <sz val="11"/>
        <color indexed="52"/>
        <rFont val="Arial"/>
        <family val="2"/>
        <charset val="161"/>
      </rPr>
      <t>–</t>
    </r>
    <r>
      <rPr>
        <sz val="11"/>
        <color indexed="43"/>
        <rFont val="Arial"/>
        <family val="2"/>
        <charset val="161"/>
      </rPr>
      <t xml:space="preserve">                  και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t>
    </r>
    <r>
      <rPr>
        <b/>
        <vertAlign val="super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 xml:space="preserve">O  </t>
    </r>
    <r>
      <rPr>
        <b/>
        <sz val="11"/>
        <color indexed="10"/>
        <rFont val="Wingdings 3"/>
        <family val="1"/>
        <charset val="2"/>
      </rPr>
      <t>D</t>
    </r>
    <r>
      <rPr>
        <b/>
        <sz val="11"/>
        <color indexed="52"/>
        <rFont val="Arial"/>
        <family val="2"/>
        <charset val="161"/>
      </rPr>
      <t xml:space="preserve">  CH</t>
    </r>
    <r>
      <rPr>
        <b/>
        <vertAlign val="subscript"/>
        <sz val="11"/>
        <color indexed="52"/>
        <rFont val="Arial"/>
        <family val="2"/>
        <charset val="161"/>
      </rPr>
      <t>3</t>
    </r>
    <r>
      <rPr>
        <b/>
        <sz val="11"/>
        <color indexed="52"/>
        <rFont val="Arial"/>
        <family val="2"/>
        <charset val="161"/>
      </rPr>
      <t xml:space="preserve">COOH  </t>
    </r>
    <r>
      <rPr>
        <b/>
        <sz val="11"/>
        <color indexed="10"/>
        <rFont val="Arial"/>
        <family val="2"/>
        <charset val="161"/>
      </rPr>
      <t>+</t>
    </r>
    <r>
      <rPr>
        <b/>
        <sz val="11"/>
        <color indexed="52"/>
        <rFont val="Arial"/>
        <family val="2"/>
        <charset val="161"/>
      </rPr>
      <t xml:space="preserve">  OH</t>
    </r>
    <r>
      <rPr>
        <b/>
        <vertAlign val="superscript"/>
        <sz val="11"/>
        <color indexed="52"/>
        <rFont val="Arial"/>
        <family val="2"/>
        <charset val="161"/>
      </rPr>
      <t>–</t>
    </r>
  </si>
  <si>
    <r>
      <t xml:space="preserve"> Από… 0,01Μ   </t>
    </r>
    <r>
      <rPr>
        <sz val="11"/>
        <color indexed="43"/>
        <rFont val="Symbol"/>
        <family val="1"/>
        <charset val="2"/>
      </rPr>
      <t>®</t>
    </r>
    <r>
      <rPr>
        <sz val="11"/>
        <color indexed="43"/>
        <rFont val="Arial"/>
        <family val="2"/>
        <charset val="161"/>
      </rPr>
      <t xml:space="preserve">             0,01Μ                       και από…      0,01Μ</t>
    </r>
  </si>
  <si>
    <r>
      <t xml:space="preserve">                                                                        </t>
    </r>
    <r>
      <rPr>
        <vertAlign val="subscript"/>
        <sz val="11"/>
        <color indexed="50"/>
        <rFont val="Arial"/>
        <family val="2"/>
        <charset val="161"/>
      </rPr>
      <t xml:space="preserve"> </t>
    </r>
    <r>
      <rPr>
        <sz val="11"/>
        <color indexed="50"/>
        <rFont val="Arial"/>
        <family val="2"/>
        <charset val="161"/>
      </rPr>
      <t>αντιδρούν…        yM</t>
    </r>
  </si>
  <si>
    <r>
      <t xml:space="preserve">                                                                   </t>
    </r>
    <r>
      <rPr>
        <vertAlign val="subscript"/>
        <sz val="11"/>
        <color indexed="50"/>
        <rFont val="Arial"/>
        <family val="2"/>
        <charset val="161"/>
      </rPr>
      <t xml:space="preserve">    </t>
    </r>
    <r>
      <rPr>
        <sz val="11"/>
        <color indexed="50"/>
        <rFont val="Arial"/>
        <family val="2"/>
        <charset val="161"/>
      </rPr>
      <t>παράγονται…                                               yM             yM</t>
    </r>
  </si>
  <si>
    <t xml:space="preserve">                                                                                   ΚΧΙ…   (0,01–y)M                           yM             yM</t>
  </si>
  <si>
    <r>
      <t xml:space="preserve">Άρα θα έχoυμε… </t>
    </r>
    <r>
      <rPr>
        <b/>
        <sz val="11"/>
        <color indexed="16"/>
        <rFont val="Arial"/>
        <family val="2"/>
        <charset val="161"/>
      </rPr>
      <t xml:space="preserve">pOH=–log0,01=2  </t>
    </r>
    <r>
      <rPr>
        <b/>
        <sz val="11"/>
        <color indexed="16"/>
        <rFont val="Symbol"/>
        <family val="1"/>
        <charset val="2"/>
      </rPr>
      <t>Þ</t>
    </r>
    <r>
      <rPr>
        <b/>
        <sz val="11"/>
        <color indexed="16"/>
        <rFont val="Arial"/>
        <family val="2"/>
        <charset val="161"/>
      </rPr>
      <t xml:space="preserve">   pH=14–2=12.</t>
    </r>
  </si>
  <si>
    <r>
      <t xml:space="preserve">Από τη διάλυση και πλήρη διάσταση του </t>
    </r>
    <r>
      <rPr>
        <b/>
        <sz val="11"/>
        <color indexed="52"/>
        <rFont val="Arial"/>
        <family val="2"/>
        <charset val="161"/>
      </rPr>
      <t>NaOH,</t>
    </r>
    <r>
      <rPr>
        <sz val="11"/>
        <color indexed="43"/>
        <rFont val="Arial"/>
        <family val="2"/>
        <charset val="161"/>
      </rPr>
      <t xml:space="preserve"> ελευθερώνονται στο διάλυμα </t>
    </r>
    <r>
      <rPr>
        <b/>
        <sz val="11"/>
        <color indexed="52"/>
        <rFont val="Arial"/>
        <family val="2"/>
        <charset val="161"/>
      </rPr>
      <t>0,15mol OH</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Αυτή η ποσότητα υδροξειδίων βρίσκει απέναντί της </t>
    </r>
    <r>
      <rPr>
        <b/>
        <sz val="11"/>
        <color indexed="52"/>
        <rFont val="Arial"/>
        <family val="2"/>
        <charset val="161"/>
      </rPr>
      <t>0,1mol 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που προέρχονται από τον πλήρη ιοντισμό του υδροχλωρίου που περιέχεται στο διάλυμα, αλλά και μια πολύ μικρή ποσότητα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που προέρχονται από τον πολύ περιορισμένο (και λόγω ΕΚΙ) ιοντισμό του ασθενούς οξικού οξέος, που παριστάνεται από την εξίσωση... </t>
    </r>
    <r>
      <rPr>
        <b/>
        <sz val="11"/>
        <color indexed="52"/>
        <rFont val="Arial"/>
        <family val="2"/>
        <charset val="161"/>
      </rPr>
      <t>CH</t>
    </r>
    <r>
      <rPr>
        <b/>
        <vertAlign val="subscript"/>
        <sz val="11"/>
        <color indexed="52"/>
        <rFont val="Arial"/>
        <family val="2"/>
        <charset val="161"/>
      </rPr>
      <t>3</t>
    </r>
    <r>
      <rPr>
        <b/>
        <sz val="11"/>
        <color indexed="52"/>
        <rFont val="Arial"/>
        <family val="2"/>
        <charset val="161"/>
      </rPr>
      <t xml:space="preserve">COOH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2</t>
    </r>
    <r>
      <rPr>
        <b/>
        <sz val="11"/>
        <color indexed="52"/>
        <rFont val="Arial"/>
        <family val="2"/>
        <charset val="161"/>
      </rPr>
      <t xml:space="preserve">O  </t>
    </r>
    <r>
      <rPr>
        <b/>
        <sz val="11"/>
        <color indexed="10"/>
        <rFont val="Wingdings 3"/>
        <family val="1"/>
        <charset val="2"/>
      </rPr>
      <t>D</t>
    </r>
    <r>
      <rPr>
        <b/>
        <sz val="11"/>
        <color indexed="52"/>
        <rFont val="Arial"/>
        <family val="2"/>
        <charset val="161"/>
      </rPr>
      <t xml:space="preserve">  CH</t>
    </r>
    <r>
      <rPr>
        <b/>
        <vertAlign val="subscript"/>
        <sz val="11"/>
        <color indexed="52"/>
        <rFont val="Arial"/>
        <family val="2"/>
        <charset val="161"/>
      </rPr>
      <t>3</t>
    </r>
    <r>
      <rPr>
        <b/>
        <sz val="11"/>
        <color indexed="52"/>
        <rFont val="Arial"/>
        <family val="2"/>
        <charset val="161"/>
      </rPr>
      <t>COO</t>
    </r>
    <r>
      <rPr>
        <b/>
        <vertAlign val="superscript"/>
        <sz val="11"/>
        <color indexed="52"/>
        <rFont val="Arial"/>
        <family val="2"/>
        <charset val="161"/>
      </rPr>
      <t>–</t>
    </r>
    <r>
      <rPr>
        <b/>
        <sz val="11"/>
        <color indexed="52"/>
        <rFont val="Arial"/>
        <family val="2"/>
        <charset val="161"/>
      </rPr>
      <t xml:space="preserve">  </t>
    </r>
    <r>
      <rPr>
        <b/>
        <sz val="11"/>
        <color indexed="10"/>
        <rFont val="Arial"/>
        <family val="2"/>
        <charset val="161"/>
      </rPr>
      <t>+</t>
    </r>
    <r>
      <rPr>
        <b/>
        <sz val="11"/>
        <color indexed="52"/>
        <rFont val="Arial"/>
        <family val="2"/>
        <charset val="161"/>
      </rPr>
      <t xml:space="preserve">  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t>
    </r>
  </si>
  <si>
    <r>
      <t xml:space="preserve">Τα υδροξείδια γρήγορα εξουδετερώνουν όσα οξώνια βρίσκονται στο διάλυμα, αυτό όμως έχει ως αποτέλεσμα τη μετατόπιση της α-ντίδρασης ιοντισμού του οξικού οξέος προς τα δεξιά, άρα εμφανίζονται νέες ποσότητες οξωνίων, που όμως και αυτά έχουν την ίδια τύχη με τα προηγούμενα, καθώς τα υδροξείδια υπερέχουν ποσοτικά. Αυτό θα γίνεται μέχρι να αντιδράσει όλη η ποσότητα των υδρο-ξειδίων, δηλαδή μέχρι να ιοντιστεί η μισή ποσότητα του οξικού οξέος </t>
    </r>
    <r>
      <rPr>
        <b/>
        <sz val="11"/>
        <color indexed="52"/>
        <rFont val="Arial"/>
        <family val="2"/>
        <charset val="161"/>
      </rPr>
      <t xml:space="preserve">(0,05mol). </t>
    </r>
    <r>
      <rPr>
        <sz val="11"/>
        <color indexed="43"/>
        <rFont val="Arial"/>
        <family val="2"/>
        <charset val="161"/>
      </rPr>
      <t xml:space="preserve">Έτσι θα έχουν ελευθερωθεί </t>
    </r>
    <r>
      <rPr>
        <b/>
        <sz val="11"/>
        <color indexed="52"/>
        <rFont val="Arial"/>
        <family val="2"/>
        <charset val="161"/>
      </rPr>
      <t>0,05mol</t>
    </r>
    <r>
      <rPr>
        <sz val="11"/>
        <color indexed="43"/>
        <rFont val="Arial"/>
        <family val="2"/>
        <charset val="161"/>
      </rPr>
      <t xml:space="preserve"> οξωνίων. Αυτή η ποσότητα οξωνίων, μαζί με εκείνη που προέρχονται από τον πλήρη ιοντισμό του υδροχλωρίου </t>
    </r>
    <r>
      <rPr>
        <b/>
        <sz val="11"/>
        <color indexed="52"/>
        <rFont val="Arial"/>
        <family val="2"/>
        <charset val="161"/>
      </rPr>
      <t>(0,1mol),</t>
    </r>
    <r>
      <rPr>
        <sz val="11"/>
        <color indexed="43"/>
        <rFont val="Arial"/>
        <family val="2"/>
        <charset val="161"/>
      </rPr>
      <t xml:space="preserve"> διαμορφώνουν μια συνολι-κή ποσότητα </t>
    </r>
    <r>
      <rPr>
        <b/>
        <sz val="11"/>
        <color indexed="52"/>
        <rFont val="Arial"/>
        <family val="2"/>
        <charset val="161"/>
      </rPr>
      <t>0,15mol,</t>
    </r>
    <r>
      <rPr>
        <sz val="11"/>
        <color indexed="43"/>
        <rFont val="Arial"/>
        <family val="2"/>
        <charset val="161"/>
      </rPr>
      <t xml:space="preserve"> όση δηλαδή απαιτείται για την πλήρη εξουδετέρωση της ποσότητας των υδροξειδίων.</t>
    </r>
  </si>
  <si>
    <r>
      <t xml:space="preserve">Στο ίδιο αποτέλεσμα οδηγούμαστε και αν θεωρήσουμε ότι το </t>
    </r>
    <r>
      <rPr>
        <b/>
        <sz val="11"/>
        <color indexed="52"/>
        <rFont val="Arial"/>
        <family val="2"/>
        <charset val="161"/>
      </rPr>
      <t>NaOH</t>
    </r>
    <r>
      <rPr>
        <sz val="11"/>
        <color indexed="43"/>
        <rFont val="Arial"/>
        <family val="2"/>
        <charset val="161"/>
      </rPr>
      <t xml:space="preserve"> αντιδρά διαδοχικά, πρώτα με το ισχυρό οξύ </t>
    </r>
    <r>
      <rPr>
        <b/>
        <sz val="11"/>
        <color indexed="52"/>
        <rFont val="Arial"/>
        <family val="2"/>
        <charset val="161"/>
      </rPr>
      <t>(HCl)</t>
    </r>
    <r>
      <rPr>
        <sz val="11"/>
        <color indexed="43"/>
        <rFont val="Arial"/>
        <family val="2"/>
        <charset val="161"/>
      </rPr>
      <t xml:space="preserve"> και στη συνέ-χεια με το ασθενές οξύ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COOH),</t>
    </r>
    <r>
      <rPr>
        <sz val="11"/>
        <color indexed="43"/>
        <rFont val="Arial"/>
        <family val="2"/>
        <charset val="161"/>
      </rPr>
      <t xml:space="preserve"> σύμφωνα με τις ακόλουθες χημικές εξισώσεις, που συνοδεύονται και από τις αντίστοιχες κατα-στρώσεις.</t>
    </r>
  </si>
  <si>
    <t xml:space="preserve">         0,1mol     0,15mol                                                 0,1mol     (0,15–0,1)mol</t>
  </si>
  <si>
    <t xml:space="preserve">                                          0,1mol                                                                                0,05mol</t>
  </si>
  <si>
    <t xml:space="preserve">         0,1mol     0,10mol                                                0,05mol         0,05mol</t>
  </si>
  <si>
    <t xml:space="preserve">              –         0,05mol    0,1mol                                 0,05mol              –                  0,05mol</t>
  </si>
  <si>
    <r>
      <t xml:space="preserve">Στο διάλυμα που διαμορφώνεται τελικά, με </t>
    </r>
    <r>
      <rPr>
        <b/>
        <sz val="11"/>
        <color indexed="52"/>
        <rFont val="Arial"/>
        <family val="2"/>
        <charset val="161"/>
      </rPr>
      <t>V=1L,</t>
    </r>
    <r>
      <rPr>
        <sz val="11"/>
        <color indexed="43"/>
        <rFont val="Arial"/>
        <family val="2"/>
        <charset val="161"/>
      </rPr>
      <t xml:space="preserve"> θα περιέχονται </t>
    </r>
    <r>
      <rPr>
        <b/>
        <sz val="11"/>
        <color indexed="52"/>
        <rFont val="Arial"/>
        <family val="2"/>
        <charset val="161"/>
      </rPr>
      <t>0,05mol CH</t>
    </r>
    <r>
      <rPr>
        <b/>
        <vertAlign val="subscript"/>
        <sz val="11"/>
        <color indexed="52"/>
        <rFont val="Arial"/>
        <family val="2"/>
        <charset val="161"/>
      </rPr>
      <t>3</t>
    </r>
    <r>
      <rPr>
        <b/>
        <sz val="11"/>
        <color indexed="52"/>
        <rFont val="Arial"/>
        <family val="2"/>
        <charset val="161"/>
      </rPr>
      <t>COOH</t>
    </r>
    <r>
      <rPr>
        <sz val="11"/>
        <color indexed="43"/>
        <rFont val="Arial"/>
        <family val="2"/>
        <charset val="161"/>
      </rPr>
      <t xml:space="preserve"> και </t>
    </r>
    <r>
      <rPr>
        <b/>
        <sz val="11"/>
        <color indexed="52"/>
        <rFont val="Arial"/>
        <family val="2"/>
        <charset val="161"/>
      </rPr>
      <t>0,05mol CH</t>
    </r>
    <r>
      <rPr>
        <b/>
        <vertAlign val="subscript"/>
        <sz val="11"/>
        <color indexed="52"/>
        <rFont val="Arial"/>
        <family val="2"/>
        <charset val="161"/>
      </rPr>
      <t>3</t>
    </r>
    <r>
      <rPr>
        <b/>
        <sz val="11"/>
        <color indexed="52"/>
        <rFont val="Arial"/>
        <family val="2"/>
        <charset val="161"/>
      </rPr>
      <t>COONa.</t>
    </r>
    <r>
      <rPr>
        <sz val="11"/>
        <color indexed="43"/>
        <rFont val="Arial"/>
        <family val="2"/>
        <charset val="161"/>
      </rPr>
      <t xml:space="preserve"> Προφανώς επειδή ο όγκος του διαλύματος ισούται με </t>
    </r>
    <r>
      <rPr>
        <b/>
        <sz val="11"/>
        <color indexed="52"/>
        <rFont val="Arial"/>
        <family val="2"/>
        <charset val="161"/>
      </rPr>
      <t>1L,</t>
    </r>
    <r>
      <rPr>
        <sz val="11"/>
        <color indexed="43"/>
        <rFont val="Arial"/>
        <family val="2"/>
        <charset val="161"/>
      </rPr>
      <t xml:space="preserve"> θα είναι και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COOH]=[CH</t>
    </r>
    <r>
      <rPr>
        <b/>
        <vertAlign val="subscript"/>
        <sz val="11"/>
        <color indexed="52"/>
        <rFont val="Arial"/>
        <family val="2"/>
        <charset val="161"/>
      </rPr>
      <t>3</t>
    </r>
    <r>
      <rPr>
        <b/>
        <sz val="11"/>
        <color indexed="52"/>
        <rFont val="Arial"/>
        <family val="2"/>
        <charset val="161"/>
      </rPr>
      <t xml:space="preserve">COONa]=0,05M.
</t>
    </r>
    <r>
      <rPr>
        <sz val="11"/>
        <color indexed="43"/>
        <rFont val="Arial"/>
        <family val="2"/>
        <charset val="161"/>
      </rPr>
      <t>Αφού στο διάλυμα περιέχεται ένα ασθενές οξύ (το αιθανικό οξύ) και η "ντροπαλή" συζυγής βάση του (το αιθανικό ανιόν), κρυμμένη στο άλας αιθανικό νάτριο, με τιμές συγκέντρωσης όχι πολύ μικρές (δηλαδή &gt;10</t>
    </r>
    <r>
      <rPr>
        <vertAlign val="superscript"/>
        <sz val="11"/>
        <color indexed="43"/>
        <rFont val="Arial"/>
        <family val="2"/>
        <charset val="161"/>
      </rPr>
      <t>–3</t>
    </r>
    <r>
      <rPr>
        <sz val="11"/>
        <color indexed="43"/>
        <rFont val="Arial"/>
        <family val="2"/>
        <charset val="161"/>
      </rPr>
      <t xml:space="preserve">), δεχόμαστε ότι αυτό (δηλ. το διάλυμα) είναι ρυθμι-στικό, οπότε του </t>
    </r>
    <r>
      <rPr>
        <b/>
        <sz val="11"/>
        <color indexed="52"/>
        <rFont val="Arial"/>
        <family val="2"/>
        <charset val="161"/>
      </rPr>
      <t>pH</t>
    </r>
    <r>
      <rPr>
        <sz val="11"/>
        <color indexed="43"/>
        <rFont val="Arial"/>
        <family val="2"/>
        <charset val="161"/>
      </rPr>
      <t xml:space="preserve"> του μπορεί να υπολογιστεί από την εξίσωση Η-Η. Θα είναι λοιπόν...</t>
    </r>
    <r>
      <rPr>
        <b/>
        <sz val="11"/>
        <color indexed="52"/>
        <rFont val="Arial"/>
        <family val="2"/>
        <charset val="161"/>
      </rPr>
      <t xml:space="preserve"> </t>
    </r>
  </si>
  <si>
    <r>
      <t xml:space="preserve">Σύμφωνα με την εκφώνηση και ο όγκος του διαλύματος του οξέος </t>
    </r>
    <r>
      <rPr>
        <b/>
        <sz val="11"/>
        <color rgb="FFFF9900"/>
        <rFont val="Arial"/>
        <family val="2"/>
        <charset val="161"/>
      </rPr>
      <t>ΗΒ</t>
    </r>
    <r>
      <rPr>
        <sz val="11"/>
        <color indexed="43"/>
        <rFont val="Arial"/>
        <family val="2"/>
        <charset val="161"/>
      </rPr>
      <t xml:space="preserve"> είναι και αυτος ίσος με </t>
    </r>
    <r>
      <rPr>
        <b/>
        <sz val="11"/>
        <color rgb="FFFF9900"/>
        <rFont val="Arial"/>
        <family val="2"/>
        <charset val="161"/>
      </rPr>
      <t>20mL</t>
    </r>
    <r>
      <rPr>
        <sz val="11"/>
        <color indexed="43"/>
        <rFont val="Arial"/>
        <family val="2"/>
        <charset val="161"/>
      </rPr>
      <t xml:space="preserve"> και εφόσον στο διάλυμα περιέχο-νταν </t>
    </r>
    <r>
      <rPr>
        <b/>
        <sz val="11"/>
        <color rgb="FFFF9900"/>
        <rFont val="Arial"/>
        <family val="2"/>
        <charset val="161"/>
      </rPr>
      <t>0,004mol HB,</t>
    </r>
    <r>
      <rPr>
        <sz val="11"/>
        <color indexed="43"/>
        <rFont val="Arial"/>
        <family val="2"/>
        <charset val="161"/>
      </rPr>
      <t xml:space="preserve"> η συγκέντρωσή του ήταν... </t>
    </r>
  </si>
  <si>
    <r>
      <t xml:space="preserve">Σε κάθε περίπτωση όμως, όταν έχουν προστεθεί </t>
    </r>
    <r>
      <rPr>
        <b/>
        <sz val="11"/>
        <color indexed="52"/>
        <rFont val="Arial"/>
        <family val="2"/>
        <charset val="161"/>
      </rPr>
      <t>10mL</t>
    </r>
    <r>
      <rPr>
        <sz val="11"/>
        <color indexed="43"/>
        <rFont val="Arial"/>
        <family val="2"/>
        <charset val="161"/>
      </rPr>
      <t xml:space="preserve"> από το διάλυμα της βάσης, δήλαδή όταν η διαδικασία της ογκομέτρησης βρί-σκεται στο μέσον της, η μισή ποσότητα του περιεχόμενου οξέος έχει εξουδετερωθεί και έχει μετατραπεί σε ισομοριακή ποσότητα του αντίστοιχου άλατος. Έτσι το ογκομετρούμενο διάλυμα αποκτά χαρακτήρα ρυθμιστικού διαλύματος, οπότε από την εξίσωση Η-Η προ-κύπτει ότι... </t>
    </r>
    <r>
      <rPr>
        <b/>
        <sz val="11"/>
        <color indexed="52"/>
        <rFont val="Arial"/>
        <family val="2"/>
        <charset val="161"/>
      </rPr>
      <t>pH=pK</t>
    </r>
    <r>
      <rPr>
        <b/>
        <vertAlign val="subscript"/>
        <sz val="11"/>
        <color indexed="52"/>
        <rFont val="Arial"/>
        <family val="2"/>
        <charset val="161"/>
      </rPr>
      <t>a</t>
    </r>
    <r>
      <rPr>
        <b/>
        <sz val="11"/>
        <color indexed="52"/>
        <rFont val="Arial"/>
        <family val="2"/>
        <charset val="161"/>
      </rPr>
      <t>.</t>
    </r>
  </si>
  <si>
    <r>
      <t xml:space="preserve">Το οξύ με τη βάση αντιδρούν με αναλογία mol 1:1 και στο ισοδύναμο σημείο, στο διάλυμα που έχει πλέον όγκο ίσο με </t>
    </r>
    <r>
      <rPr>
        <b/>
        <sz val="11"/>
        <color rgb="FFFF9900"/>
        <rFont val="Arial"/>
        <family val="2"/>
        <charset val="161"/>
      </rPr>
      <t>40mL,</t>
    </r>
    <r>
      <rPr>
        <sz val="11"/>
        <color indexed="43"/>
        <rFont val="Arial"/>
        <family val="2"/>
        <charset val="161"/>
      </rPr>
      <t xml:space="preserve"> θα περι-έχονται </t>
    </r>
    <r>
      <rPr>
        <b/>
        <sz val="11"/>
        <color rgb="FFFF9900"/>
        <rFont val="Arial"/>
        <family val="2"/>
        <charset val="161"/>
      </rPr>
      <t>0,004mol</t>
    </r>
    <r>
      <rPr>
        <sz val="11"/>
        <color indexed="43"/>
        <rFont val="Arial"/>
        <family val="2"/>
        <charset val="161"/>
      </rPr>
      <t xml:space="preserve"> του άλατος που θα προκύπψει από την αντίδραση εξουδετέρωσης, δηλαδή του </t>
    </r>
    <r>
      <rPr>
        <b/>
        <sz val="11"/>
        <color rgb="FFFF9900"/>
        <rFont val="Arial"/>
        <family val="2"/>
        <charset val="161"/>
      </rPr>
      <t>NaB.</t>
    </r>
    <r>
      <rPr>
        <sz val="11"/>
        <color indexed="43"/>
        <rFont val="Arial"/>
        <family val="2"/>
        <charset val="161"/>
      </rPr>
      <t xml:space="preserve"> Άρα στο διάλυμα το οποίο θα διαμορφωθεί τελικά, η συγκέντρωση του άλατος θα είναι...</t>
    </r>
  </si>
  <si>
    <r>
      <t xml:space="preserve">από...       </t>
    </r>
    <r>
      <rPr>
        <vertAlign val="subscript"/>
        <sz val="11"/>
        <color indexed="43"/>
        <rFont val="Arial"/>
        <family val="2"/>
        <charset val="161"/>
      </rPr>
      <t xml:space="preserve">  </t>
    </r>
    <r>
      <rPr>
        <sz val="11"/>
        <color indexed="48"/>
        <rFont val="Arial"/>
        <family val="2"/>
        <charset val="161"/>
      </rPr>
      <t>0,1Μ</t>
    </r>
    <r>
      <rPr>
        <sz val="11"/>
        <color indexed="43"/>
        <rFont val="Arial"/>
        <family val="2"/>
        <charset val="161"/>
      </rPr>
      <t xml:space="preserve">  </t>
    </r>
    <r>
      <rPr>
        <vertAlign val="subscript"/>
        <sz val="11"/>
        <color indexed="43"/>
        <rFont val="Arial"/>
        <family val="2"/>
        <charset val="161"/>
      </rPr>
      <t xml:space="preserve">   </t>
    </r>
    <r>
      <rPr>
        <sz val="11"/>
        <color indexed="10"/>
        <rFont val="Symbol"/>
        <family val="1"/>
        <charset val="2"/>
      </rPr>
      <t>®</t>
    </r>
    <r>
      <rPr>
        <sz val="11"/>
        <color indexed="43"/>
        <rFont val="Arial"/>
        <family val="2"/>
        <charset val="161"/>
      </rPr>
      <t xml:space="preserve">   </t>
    </r>
    <r>
      <rPr>
        <sz val="11"/>
        <color indexed="48"/>
        <rFont val="Arial"/>
        <family val="2"/>
        <charset val="161"/>
      </rPr>
      <t>0,1Μ</t>
    </r>
    <r>
      <rPr>
        <sz val="11"/>
        <color indexed="43"/>
        <rFont val="Arial"/>
        <family val="2"/>
        <charset val="161"/>
      </rPr>
      <t xml:space="preserve">     και    </t>
    </r>
    <r>
      <rPr>
        <sz val="11"/>
        <color indexed="48"/>
        <rFont val="Arial"/>
        <family val="2"/>
        <charset val="161"/>
      </rPr>
      <t>0,1Μ</t>
    </r>
  </si>
  <si>
    <r>
      <t xml:space="preserve">Το ιόν </t>
    </r>
    <r>
      <rPr>
        <b/>
        <sz val="11"/>
        <color indexed="52"/>
        <rFont val="Arial"/>
        <family val="2"/>
        <charset val="161"/>
      </rPr>
      <t>Na</t>
    </r>
    <r>
      <rPr>
        <b/>
        <vertAlign val="superscript"/>
        <sz val="11"/>
        <color indexed="52"/>
        <rFont val="Arial"/>
        <family val="2"/>
        <charset val="161"/>
      </rPr>
      <t>+</t>
    </r>
    <r>
      <rPr>
        <sz val="11"/>
        <color indexed="43"/>
        <rFont val="Arial"/>
        <family val="2"/>
        <charset val="161"/>
      </rPr>
      <t xml:space="preserve"> δεν αλληλεπιδρά με το νερό, καθώς προέρχεται από την ισχυρή βάση του </t>
    </r>
    <r>
      <rPr>
        <b/>
        <sz val="11"/>
        <color indexed="52"/>
        <rFont val="Arial"/>
        <family val="2"/>
        <charset val="161"/>
      </rPr>
      <t>NaOH,</t>
    </r>
    <r>
      <rPr>
        <sz val="11"/>
        <color indexed="43"/>
        <rFont val="Arial"/>
        <family val="2"/>
        <charset val="161"/>
      </rPr>
      <t xml:space="preserve"> όμως το ιόν </t>
    </r>
    <r>
      <rPr>
        <b/>
        <sz val="11"/>
        <color indexed="52"/>
        <rFont val="Arial"/>
        <family val="2"/>
        <charset val="161"/>
      </rPr>
      <t>B</t>
    </r>
    <r>
      <rPr>
        <b/>
        <vertAlign val="superscript"/>
        <sz val="11"/>
        <color indexed="52"/>
        <rFont val="Arial"/>
        <family val="2"/>
        <charset val="161"/>
      </rPr>
      <t>–</t>
    </r>
    <r>
      <rPr>
        <sz val="11"/>
        <color indexed="43"/>
        <rFont val="Arial"/>
        <family val="2"/>
        <charset val="161"/>
      </rPr>
      <t xml:space="preserve"> που αποτελεί τη συζυγή βάση του ασθενούς οξέος </t>
    </r>
    <r>
      <rPr>
        <b/>
        <sz val="11"/>
        <color indexed="52"/>
        <rFont val="Arial"/>
        <family val="2"/>
        <charset val="161"/>
      </rPr>
      <t>ΗΒ,</t>
    </r>
    <r>
      <rPr>
        <sz val="11"/>
        <color indexed="43"/>
        <rFont val="Arial"/>
        <family val="2"/>
        <charset val="161"/>
      </rPr>
      <t xml:space="preserve"> αλληλεπιδρά με το νερό, σύμφωνα με την παρακάτω εξίσωση και κατάστρωση…</t>
    </r>
  </si>
  <si>
    <r>
      <t xml:space="preserve">αρχ.:           </t>
    </r>
    <r>
      <rPr>
        <vertAlign val="subscript"/>
        <sz val="11"/>
        <color indexed="43"/>
        <rFont val="Arial"/>
        <family val="2"/>
        <charset val="161"/>
      </rPr>
      <t xml:space="preserve">        </t>
    </r>
    <r>
      <rPr>
        <sz val="11"/>
        <color indexed="43"/>
        <rFont val="Arial"/>
        <family val="2"/>
        <charset val="161"/>
      </rPr>
      <t>0,1Μ</t>
    </r>
  </si>
  <si>
    <t>παρ.:                                                        xΜ    και    xM</t>
  </si>
  <si>
    <t>ΚΧΙ:               (0,1–x)Μ                             xM            xM</t>
  </si>
  <si>
    <r>
      <t xml:space="preserve">Για την τιμή της σταθεράς αλληλεπίδρασης με το νερό </t>
    </r>
    <r>
      <rPr>
        <b/>
        <sz val="11"/>
        <color indexed="52"/>
        <rFont val="Arial"/>
        <family val="2"/>
        <charset val="161"/>
      </rPr>
      <t>K</t>
    </r>
    <r>
      <rPr>
        <b/>
        <vertAlign val="subscript"/>
        <sz val="11"/>
        <color indexed="52"/>
        <rFont val="Arial"/>
        <family val="2"/>
        <charset val="161"/>
      </rPr>
      <t>b</t>
    </r>
    <r>
      <rPr>
        <b/>
        <sz val="11"/>
        <color indexed="52"/>
        <rFont val="Arial"/>
        <family val="2"/>
        <charset val="161"/>
      </rPr>
      <t>,</t>
    </r>
    <r>
      <rPr>
        <sz val="11"/>
        <color indexed="43"/>
        <rFont val="Arial"/>
        <family val="2"/>
        <charset val="161"/>
      </rPr>
      <t xml:space="preserve"> της ανιονικής βάσης </t>
    </r>
    <r>
      <rPr>
        <b/>
        <sz val="11"/>
        <color indexed="52"/>
        <rFont val="Arial"/>
        <family val="2"/>
        <charset val="161"/>
      </rPr>
      <t>Β</t>
    </r>
    <r>
      <rPr>
        <b/>
        <vertAlign val="superscript"/>
        <sz val="11"/>
        <color indexed="52"/>
        <rFont val="Arial"/>
        <family val="2"/>
        <charset val="161"/>
      </rPr>
      <t>–</t>
    </r>
    <r>
      <rPr>
        <sz val="11"/>
        <color indexed="43"/>
        <rFont val="Arial"/>
        <family val="2"/>
        <charset val="161"/>
      </rPr>
      <t xml:space="preserve"> θα ισχύει κατά τα γνωστά…</t>
    </r>
  </si>
  <si>
    <r>
      <t xml:space="preserve">Η τελευταία σχέση, αφού επιτρέπεται να γίνουν προσεγγίσεις, μετατρέπεται στην… </t>
    </r>
    <r>
      <rPr>
        <b/>
        <sz val="11"/>
        <color indexed="52"/>
        <rFont val="Arial"/>
        <family val="2"/>
        <charset val="161"/>
      </rPr>
      <t>x</t>
    </r>
    <r>
      <rPr>
        <b/>
        <vertAlign val="superscript"/>
        <sz val="11"/>
        <color indexed="52"/>
        <rFont val="Arial"/>
        <family val="2"/>
        <charset val="161"/>
      </rPr>
      <t>2</t>
    </r>
    <r>
      <rPr>
        <b/>
        <sz val="11"/>
        <color indexed="52"/>
        <rFont val="Arial"/>
        <family val="2"/>
        <charset val="161"/>
      </rPr>
      <t>=10</t>
    </r>
    <r>
      <rPr>
        <b/>
        <vertAlign val="superscript"/>
        <sz val="11"/>
        <color indexed="52"/>
        <rFont val="Arial"/>
        <family val="2"/>
        <charset val="161"/>
      </rPr>
      <t xml:space="preserve">–11 </t>
    </r>
    <r>
      <rPr>
        <b/>
        <sz val="11"/>
        <color indexed="52"/>
        <rFont val="Arial"/>
        <family val="2"/>
        <charset val="161"/>
      </rPr>
      <t xml:space="preserve"> </t>
    </r>
    <r>
      <rPr>
        <b/>
        <sz val="11"/>
        <color indexed="52"/>
        <rFont val="Symbol"/>
        <family val="1"/>
        <charset val="2"/>
      </rPr>
      <t>Þ</t>
    </r>
    <r>
      <rPr>
        <b/>
        <sz val="11"/>
        <color indexed="52"/>
        <rFont val="Arial"/>
        <family val="2"/>
        <charset val="161"/>
      </rPr>
      <t xml:space="preserve">   x=[OH</t>
    </r>
    <r>
      <rPr>
        <b/>
        <vertAlign val="superscript"/>
        <sz val="11"/>
        <color indexed="52"/>
        <rFont val="Arial"/>
        <family val="2"/>
        <charset val="161"/>
      </rPr>
      <t>–</t>
    </r>
    <r>
      <rPr>
        <b/>
        <sz val="11"/>
        <color indexed="52"/>
        <rFont val="Arial"/>
        <family val="2"/>
        <charset val="161"/>
      </rPr>
      <t>]=10</t>
    </r>
    <r>
      <rPr>
        <b/>
        <vertAlign val="superscript"/>
        <sz val="11"/>
        <color indexed="52"/>
        <rFont val="Arial"/>
        <family val="2"/>
        <charset val="161"/>
      </rPr>
      <t>–5,5</t>
    </r>
    <r>
      <rPr>
        <b/>
        <sz val="11"/>
        <color indexed="52"/>
        <rFont val="Arial"/>
        <family val="2"/>
        <charset val="161"/>
      </rPr>
      <t>M.</t>
    </r>
  </si>
  <si>
    <t>ρυθμιστικά διαλύματα</t>
  </si>
  <si>
    <r>
      <t xml:space="preserve">Όπως φαίνεται και από τις αμφίδρομες αντι-δράσεις ιοντισμού που γράφηκαν παραπά-νω, ο ιοντισμός των μοριακών ηλεκτρολυτών, γενικά </t>
    </r>
    <r>
      <rPr>
        <b/>
        <sz val="10"/>
        <color indexed="52"/>
        <rFont val="Arial"/>
        <family val="2"/>
        <charset val="161"/>
      </rPr>
      <t>δεν είναι πλήρης,</t>
    </r>
    <r>
      <rPr>
        <sz val="10"/>
        <color indexed="43"/>
        <rFont val="Arial"/>
        <family val="2"/>
        <charset val="161"/>
      </rPr>
      <t xml:space="preserve"> πραγματοποιείται δηλαδή σε περιορισμένο βαθμό. Γι' αυτό, οι μοριακοί ηλεκτρολύτες χαρακτηρίζονται ως </t>
    </r>
    <r>
      <rPr>
        <b/>
        <sz val="10"/>
        <color indexed="52"/>
        <rFont val="Arial"/>
        <family val="2"/>
        <charset val="161"/>
      </rPr>
      <t>ασθενείς.</t>
    </r>
  </si>
  <si>
    <r>
      <t xml:space="preserve">Τα </t>
    </r>
    <r>
      <rPr>
        <b/>
        <sz val="11"/>
        <color indexed="52"/>
        <rFont val="Arial"/>
        <family val="2"/>
      </rPr>
      <t>όξινα</t>
    </r>
    <r>
      <rPr>
        <sz val="11"/>
        <color indexed="52"/>
        <rFont val="Arial"/>
        <family val="2"/>
      </rPr>
      <t xml:space="preserve"> </t>
    </r>
    <r>
      <rPr>
        <b/>
        <sz val="11"/>
        <color indexed="52"/>
        <rFont val="Arial"/>
        <family val="2"/>
      </rPr>
      <t>διαλύματα</t>
    </r>
    <r>
      <rPr>
        <sz val="11"/>
        <color indexed="43"/>
        <rFont val="Arial"/>
        <family val="2"/>
      </rPr>
      <t xml:space="preserve"> έχουν </t>
    </r>
    <r>
      <rPr>
        <b/>
        <sz val="11"/>
        <color indexed="52"/>
        <rFont val="Arial"/>
        <family val="2"/>
      </rPr>
      <t>pH&lt;7,</t>
    </r>
    <r>
      <rPr>
        <sz val="11"/>
        <color indexed="43"/>
        <rFont val="Arial"/>
        <family val="2"/>
      </rPr>
      <t xml:space="preserve"> στους </t>
    </r>
    <r>
      <rPr>
        <b/>
        <sz val="11"/>
        <color indexed="52"/>
        <rFont val="Arial"/>
        <family val="2"/>
      </rPr>
      <t>25°C.</t>
    </r>
  </si>
  <si>
    <r>
      <t xml:space="preserve">Τα </t>
    </r>
    <r>
      <rPr>
        <b/>
        <sz val="11"/>
        <color indexed="52"/>
        <rFont val="Arial"/>
        <family val="2"/>
      </rPr>
      <t>διαλύματα όλων των αλάτων</t>
    </r>
    <r>
      <rPr>
        <sz val="11"/>
        <color indexed="43"/>
        <rFont val="Arial"/>
        <family val="2"/>
      </rPr>
      <t xml:space="preserve"> έχουν </t>
    </r>
    <r>
      <rPr>
        <b/>
        <sz val="11"/>
        <color indexed="52"/>
        <rFont val="Arial"/>
        <family val="2"/>
      </rPr>
      <t>pH=7,</t>
    </r>
    <r>
      <rPr>
        <sz val="11"/>
        <color indexed="43"/>
        <rFont val="Arial"/>
        <family val="2"/>
      </rPr>
      <t xml:space="preserve"> στους </t>
    </r>
    <r>
      <rPr>
        <b/>
        <sz val="11"/>
        <color indexed="52"/>
        <rFont val="Arial"/>
        <family val="2"/>
      </rPr>
      <t>25°C.</t>
    </r>
  </si>
  <si>
    <r>
      <t xml:space="preserve">Καθώς </t>
    </r>
    <r>
      <rPr>
        <b/>
        <sz val="11"/>
        <color indexed="52"/>
        <rFont val="Arial"/>
        <family val="2"/>
      </rPr>
      <t>αραιώνουμε</t>
    </r>
    <r>
      <rPr>
        <sz val="11"/>
        <color indexed="43"/>
        <rFont val="Arial"/>
        <family val="2"/>
      </rPr>
      <t xml:space="preserve"> ένα </t>
    </r>
    <r>
      <rPr>
        <b/>
        <sz val="11"/>
        <color indexed="52"/>
        <rFont val="Arial"/>
        <family val="2"/>
      </rPr>
      <t>διάλυμα</t>
    </r>
    <r>
      <rPr>
        <sz val="11"/>
        <color indexed="52"/>
        <rFont val="Arial"/>
        <family val="2"/>
      </rPr>
      <t xml:space="preserve"> </t>
    </r>
    <r>
      <rPr>
        <b/>
        <sz val="11"/>
        <color indexed="52"/>
        <rFont val="Arial"/>
        <family val="2"/>
      </rPr>
      <t>οξέος,</t>
    </r>
    <r>
      <rPr>
        <sz val="11"/>
        <color indexed="43"/>
        <rFont val="Arial"/>
        <family val="2"/>
      </rPr>
      <t xml:space="preserve"> το </t>
    </r>
    <r>
      <rPr>
        <b/>
        <sz val="11"/>
        <color indexed="52"/>
        <rFont val="Arial"/>
        <family val="2"/>
      </rPr>
      <t>pH</t>
    </r>
    <r>
      <rPr>
        <sz val="11"/>
        <color indexed="43"/>
        <rFont val="Arial"/>
        <family val="2"/>
      </rPr>
      <t xml:space="preserve"> του </t>
    </r>
    <r>
      <rPr>
        <b/>
        <sz val="11"/>
        <color indexed="52"/>
        <rFont val="Arial"/>
        <family val="2"/>
      </rPr>
      <t>μεγαλώνει.</t>
    </r>
  </si>
  <si>
    <r>
      <t xml:space="preserve">Υδροχλωρικό οξύ συγκέντρωσης </t>
    </r>
    <r>
      <rPr>
        <b/>
        <sz val="11"/>
        <color indexed="52"/>
        <rFont val="Arial"/>
        <family val="2"/>
      </rPr>
      <t>0,2Μ</t>
    </r>
    <r>
      <rPr>
        <sz val="11"/>
        <color indexed="43"/>
        <rFont val="Arial"/>
        <family val="2"/>
      </rPr>
      <t xml:space="preserve"> έχει </t>
    </r>
    <r>
      <rPr>
        <b/>
        <sz val="11"/>
        <color indexed="52"/>
        <rFont val="Arial"/>
        <family val="2"/>
      </rPr>
      <t>pH&gt;1.</t>
    </r>
  </si>
  <si>
    <r>
      <t xml:space="preserve">Το </t>
    </r>
    <r>
      <rPr>
        <b/>
        <sz val="11"/>
        <color indexed="52"/>
        <rFont val="Arial"/>
        <family val="2"/>
      </rPr>
      <t>pH</t>
    </r>
    <r>
      <rPr>
        <b/>
        <sz val="11"/>
        <color indexed="43"/>
        <rFont val="Arial"/>
        <family val="2"/>
      </rPr>
      <t xml:space="preserve"> </t>
    </r>
    <r>
      <rPr>
        <sz val="11"/>
        <color indexed="43"/>
        <rFont val="Arial"/>
        <family val="2"/>
      </rPr>
      <t>διαλύματος</t>
    </r>
    <r>
      <rPr>
        <b/>
        <sz val="11"/>
        <color indexed="43"/>
        <rFont val="Arial"/>
        <family val="2"/>
      </rPr>
      <t xml:space="preserve"> </t>
    </r>
    <r>
      <rPr>
        <b/>
        <sz val="11"/>
        <color indexed="52"/>
        <rFont val="Arial"/>
        <family val="2"/>
      </rPr>
      <t>NaOH,</t>
    </r>
    <r>
      <rPr>
        <sz val="11"/>
        <color indexed="43"/>
        <rFont val="Arial"/>
        <family val="2"/>
      </rPr>
      <t xml:space="preserve"> συγκέντρωσης </t>
    </r>
    <r>
      <rPr>
        <b/>
        <sz val="11"/>
        <color indexed="52"/>
        <rFont val="Arial"/>
        <family val="2"/>
      </rPr>
      <t>0,1Μ,</t>
    </r>
    <r>
      <rPr>
        <sz val="11"/>
        <color indexed="43"/>
        <rFont val="Arial"/>
        <family val="2"/>
      </rPr>
      <t xml:space="preserve"> στους </t>
    </r>
    <r>
      <rPr>
        <b/>
        <sz val="11"/>
        <color indexed="52"/>
        <rFont val="Arial"/>
        <family val="2"/>
      </rPr>
      <t>25°C,</t>
    </r>
    <r>
      <rPr>
        <b/>
        <sz val="11"/>
        <color indexed="43"/>
        <rFont val="Arial"/>
        <family val="2"/>
      </rPr>
      <t xml:space="preserve"> </t>
    </r>
    <r>
      <rPr>
        <sz val="11"/>
        <color indexed="43"/>
        <rFont val="Arial"/>
        <family val="2"/>
      </rPr>
      <t>ισούται με:</t>
    </r>
  </si>
  <si>
    <r>
      <t xml:space="preserve">Διάλυμα </t>
    </r>
    <r>
      <rPr>
        <b/>
        <sz val="11"/>
        <color indexed="52"/>
        <rFont val="Arial"/>
        <family val="2"/>
      </rPr>
      <t>ισχυρού οξέος</t>
    </r>
    <r>
      <rPr>
        <sz val="11"/>
        <color indexed="43"/>
        <rFont val="Arial"/>
        <family val="2"/>
      </rPr>
      <t xml:space="preserve"> υφίσταται </t>
    </r>
    <r>
      <rPr>
        <b/>
        <sz val="11"/>
        <color indexed="52"/>
        <rFont val="Arial"/>
        <family val="2"/>
      </rPr>
      <t>άπειρη αραίωση</t>
    </r>
    <r>
      <rPr>
        <sz val="11"/>
        <color indexed="43"/>
        <rFont val="Arial"/>
        <family val="2"/>
      </rPr>
      <t xml:space="preserve"> στους </t>
    </r>
    <r>
      <rPr>
        <b/>
        <sz val="11"/>
        <color indexed="52"/>
        <rFont val="Arial"/>
        <family val="2"/>
      </rPr>
      <t>25°C.</t>
    </r>
    <r>
      <rPr>
        <sz val="11"/>
        <color indexed="43"/>
        <rFont val="Arial"/>
        <family val="2"/>
      </rPr>
      <t xml:space="preserve"> Το διάλυμα που προκύπτει κατ' αυτό τον τρόπο έχει </t>
    </r>
    <r>
      <rPr>
        <b/>
        <sz val="11"/>
        <color indexed="52"/>
        <rFont val="Arial"/>
        <family val="2"/>
      </rPr>
      <t>pH</t>
    </r>
    <r>
      <rPr>
        <sz val="11"/>
        <color indexed="43"/>
        <rFont val="Arial"/>
        <family val="2"/>
      </rPr>
      <t xml:space="preserve"> ίσο με:</t>
    </r>
  </si>
  <si>
    <r>
      <t>Διάλυμα ασθενούς βάσης</t>
    </r>
    <r>
      <rPr>
        <sz val="11"/>
        <color indexed="43"/>
        <rFont val="Arial"/>
        <family val="2"/>
      </rPr>
      <t xml:space="preserve"> υφίσταται </t>
    </r>
    <r>
      <rPr>
        <b/>
        <sz val="11"/>
        <color indexed="52"/>
        <rFont val="Arial"/>
        <family val="2"/>
      </rPr>
      <t>άπειρη αραίωση</t>
    </r>
    <r>
      <rPr>
        <sz val="11"/>
        <color indexed="43"/>
        <rFont val="Arial"/>
        <family val="2"/>
      </rPr>
      <t xml:space="preserve"> στους </t>
    </r>
    <r>
      <rPr>
        <b/>
        <sz val="11"/>
        <color indexed="52"/>
        <rFont val="Arial"/>
        <family val="2"/>
      </rPr>
      <t>25°C.</t>
    </r>
    <r>
      <rPr>
        <sz val="11"/>
        <color indexed="43"/>
        <rFont val="Arial"/>
        <family val="2"/>
      </rPr>
      <t xml:space="preserve"> Το διά-λυμα που προκύπτει κατ' αυτό τον τρόπο θα έχει </t>
    </r>
    <r>
      <rPr>
        <b/>
        <sz val="11"/>
        <color indexed="52"/>
        <rFont val="Arial"/>
        <family val="2"/>
      </rPr>
      <t>pH</t>
    </r>
    <r>
      <rPr>
        <sz val="11"/>
        <color indexed="43"/>
        <rFont val="Arial"/>
        <family val="2"/>
      </rPr>
      <t xml:space="preserve"> ίσο με:</t>
    </r>
  </si>
  <si>
    <r>
      <t xml:space="preserve">Πολύ αραιό υδροχλωρικό οξύ, συγκέντρωσης </t>
    </r>
    <r>
      <rPr>
        <b/>
        <sz val="11"/>
        <color indexed="52"/>
        <rFont val="Arial"/>
        <family val="2"/>
      </rPr>
      <t>C=1,5·10</t>
    </r>
    <r>
      <rPr>
        <b/>
        <vertAlign val="superscript"/>
        <sz val="11"/>
        <color indexed="52"/>
        <rFont val="Arial"/>
        <family val="2"/>
      </rPr>
      <t>–7</t>
    </r>
    <r>
      <rPr>
        <b/>
        <sz val="11"/>
        <color indexed="52"/>
        <rFont val="Arial"/>
        <family val="2"/>
      </rPr>
      <t>M,</t>
    </r>
    <r>
      <rPr>
        <sz val="11"/>
        <color indexed="43"/>
        <rFont val="Arial"/>
        <family val="2"/>
      </rPr>
      <t xml:space="preserve"> στους </t>
    </r>
    <r>
      <rPr>
        <b/>
        <sz val="11"/>
        <color indexed="52"/>
        <rFont val="Arial"/>
        <family val="2"/>
      </rPr>
      <t>25°C,</t>
    </r>
    <r>
      <rPr>
        <sz val="11"/>
        <color indexed="43"/>
        <rFont val="Arial"/>
        <family val="2"/>
      </rPr>
      <t xml:space="preserve"> έχει </t>
    </r>
    <r>
      <rPr>
        <b/>
        <sz val="11"/>
        <color indexed="52"/>
        <rFont val="Arial"/>
        <family val="2"/>
      </rPr>
      <t>pH</t>
    </r>
    <r>
      <rPr>
        <sz val="11"/>
        <color indexed="43"/>
        <rFont val="Arial"/>
        <family val="2"/>
      </rPr>
      <t xml:space="preserve"> ίσο με:</t>
    </r>
  </si>
  <si>
    <r>
      <t xml:space="preserve">Διάλυμα </t>
    </r>
    <r>
      <rPr>
        <b/>
        <sz val="11"/>
        <color indexed="52"/>
        <rFont val="Arial"/>
        <family val="2"/>
      </rPr>
      <t>Ca(OH)</t>
    </r>
    <r>
      <rPr>
        <b/>
        <vertAlign val="subscript"/>
        <sz val="11"/>
        <color indexed="52"/>
        <rFont val="Arial"/>
        <family val="2"/>
      </rPr>
      <t>2</t>
    </r>
    <r>
      <rPr>
        <b/>
        <sz val="11"/>
        <color indexed="52"/>
        <rFont val="Arial"/>
        <family val="2"/>
      </rPr>
      <t>,</t>
    </r>
    <r>
      <rPr>
        <sz val="11"/>
        <color indexed="43"/>
        <rFont val="Arial"/>
        <family val="2"/>
      </rPr>
      <t xml:space="preserve"> συγκέντρωσης </t>
    </r>
    <r>
      <rPr>
        <b/>
        <sz val="11"/>
        <color indexed="52"/>
        <rFont val="Arial"/>
        <family val="2"/>
      </rPr>
      <t>C=5·10</t>
    </r>
    <r>
      <rPr>
        <b/>
        <vertAlign val="superscript"/>
        <sz val="11"/>
        <color indexed="52"/>
        <rFont val="Arial"/>
        <family val="2"/>
      </rPr>
      <t>–4</t>
    </r>
    <r>
      <rPr>
        <b/>
        <sz val="11"/>
        <color indexed="52"/>
        <rFont val="Arial"/>
        <family val="2"/>
      </rPr>
      <t>M</t>
    </r>
    <r>
      <rPr>
        <sz val="11"/>
        <color indexed="43"/>
        <rFont val="Arial"/>
        <family val="2"/>
      </rPr>
      <t xml:space="preserve"> έχει στους </t>
    </r>
    <r>
      <rPr>
        <b/>
        <sz val="11"/>
        <color indexed="52"/>
        <rFont val="Arial"/>
        <family val="2"/>
      </rPr>
      <t>25°C,</t>
    </r>
    <r>
      <rPr>
        <b/>
        <sz val="11"/>
        <color indexed="43"/>
        <rFont val="Arial"/>
        <family val="2"/>
      </rPr>
      <t xml:space="preserve"> </t>
    </r>
    <r>
      <rPr>
        <b/>
        <sz val="11"/>
        <color indexed="52"/>
        <rFont val="Arial"/>
        <family val="2"/>
      </rPr>
      <t>pH</t>
    </r>
    <r>
      <rPr>
        <sz val="11"/>
        <color indexed="43"/>
        <rFont val="Arial"/>
        <family val="2"/>
      </rPr>
      <t xml:space="preserve"> ίσο με:</t>
    </r>
  </si>
  <si>
    <r>
      <t xml:space="preserve">Ρυθμιστικό διάλυμα περιέχει το </t>
    </r>
    <r>
      <rPr>
        <b/>
        <sz val="11"/>
        <color indexed="52"/>
        <rFont val="Arial"/>
        <family val="2"/>
      </rPr>
      <t>οξύ ΗΑ (Κ</t>
    </r>
    <r>
      <rPr>
        <b/>
        <vertAlign val="subscript"/>
        <sz val="11"/>
        <color indexed="52"/>
        <rFont val="Arial"/>
        <family val="2"/>
      </rPr>
      <t>a</t>
    </r>
    <r>
      <rPr>
        <b/>
        <sz val="11"/>
        <color indexed="52"/>
        <rFont val="Arial"/>
        <family val="2"/>
      </rPr>
      <t>=10</t>
    </r>
    <r>
      <rPr>
        <b/>
        <vertAlign val="superscript"/>
        <sz val="11"/>
        <color indexed="52"/>
        <rFont val="Arial"/>
        <family val="2"/>
      </rPr>
      <t>–6</t>
    </r>
    <r>
      <rPr>
        <b/>
        <sz val="11"/>
        <color indexed="52"/>
        <rFont val="Arial"/>
        <family val="2"/>
      </rPr>
      <t>),</t>
    </r>
    <r>
      <rPr>
        <sz val="11"/>
        <color indexed="43"/>
        <rFont val="Arial"/>
        <family val="2"/>
      </rPr>
      <t xml:space="preserve"> σε συγκέντρωση </t>
    </r>
    <r>
      <rPr>
        <b/>
        <sz val="11"/>
        <color indexed="52"/>
        <rFont val="Arial"/>
        <family val="2"/>
      </rPr>
      <t>0,1Μ</t>
    </r>
    <r>
      <rPr>
        <sz val="11"/>
        <color indexed="43"/>
        <rFont val="Arial"/>
        <family val="2"/>
      </rPr>
      <t xml:space="preserve"> και το </t>
    </r>
    <r>
      <rPr>
        <b/>
        <sz val="11"/>
        <color indexed="52"/>
        <rFont val="Arial"/>
        <family val="2"/>
      </rPr>
      <t>άλας</t>
    </r>
    <r>
      <rPr>
        <b/>
        <sz val="11"/>
        <color indexed="43"/>
        <rFont val="Arial"/>
        <family val="2"/>
      </rPr>
      <t xml:space="preserve"> </t>
    </r>
    <r>
      <rPr>
        <b/>
        <sz val="11"/>
        <color indexed="52"/>
        <rFont val="Arial"/>
        <family val="2"/>
      </rPr>
      <t>NaA</t>
    </r>
    <r>
      <rPr>
        <sz val="11"/>
        <color indexed="43"/>
        <rFont val="Arial"/>
        <family val="2"/>
      </rPr>
      <t xml:space="preserve"> επίσης σε συγκέντρωση </t>
    </r>
    <r>
      <rPr>
        <b/>
        <sz val="11"/>
        <color indexed="52"/>
        <rFont val="Arial"/>
        <family val="2"/>
      </rPr>
      <t>0,1Μ.</t>
    </r>
    <r>
      <rPr>
        <sz val="11"/>
        <color indexed="43"/>
        <rFont val="Arial"/>
        <family val="2"/>
      </rPr>
      <t xml:space="preserve"> Το </t>
    </r>
    <r>
      <rPr>
        <b/>
        <sz val="11"/>
        <color indexed="52"/>
        <rFont val="Arial"/>
        <family val="2"/>
      </rPr>
      <t>pH</t>
    </r>
    <r>
      <rPr>
        <sz val="11"/>
        <color indexed="43"/>
        <rFont val="Arial"/>
        <family val="2"/>
      </rPr>
      <t xml:space="preserve"> σε αυτό το διάλυμα ισούται με:   </t>
    </r>
  </si>
  <si>
    <r>
      <t xml:space="preserve">Σε </t>
    </r>
    <r>
      <rPr>
        <b/>
        <sz val="11"/>
        <color indexed="52"/>
        <rFont val="Arial"/>
        <family val="2"/>
        <charset val="161"/>
      </rPr>
      <t>υδατικό</t>
    </r>
    <r>
      <rPr>
        <sz val="11"/>
        <color indexed="43"/>
        <rFont val="Arial"/>
        <family val="2"/>
        <charset val="161"/>
      </rPr>
      <t xml:space="preserve"> διάλυμα στους </t>
    </r>
    <r>
      <rPr>
        <b/>
        <sz val="11"/>
        <color indexed="52"/>
        <rFont val="Arial"/>
        <family val="2"/>
        <charset val="161"/>
      </rPr>
      <t>25°C,</t>
    </r>
    <r>
      <rPr>
        <sz val="11"/>
        <color indexed="43"/>
        <rFont val="Arial"/>
        <family val="2"/>
        <charset val="161"/>
      </rPr>
      <t xml:space="preserve"> είναι </t>
    </r>
    <r>
      <rPr>
        <b/>
        <sz val="11"/>
        <color indexed="52"/>
        <rFont val="Arial"/>
        <family val="2"/>
        <charset val="161"/>
      </rP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]=1000·[OH</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Το </t>
    </r>
    <r>
      <rPr>
        <b/>
        <sz val="11"/>
        <color indexed="52"/>
        <rFont val="Arial"/>
        <family val="2"/>
        <charset val="161"/>
      </rPr>
      <t>pH</t>
    </r>
    <r>
      <rPr>
        <sz val="11"/>
        <color indexed="43"/>
        <rFont val="Arial"/>
        <family val="2"/>
        <charset val="161"/>
      </rPr>
      <t xml:space="preserve"> αυτού του διαλύματος ισούται με:</t>
    </r>
  </si>
  <si>
    <r>
      <t xml:space="preserve">Ακολουθούν προβλήματα όπου έχουμε να κάνουμε με διαλύματα </t>
    </r>
    <r>
      <rPr>
        <b/>
        <sz val="11"/>
        <color indexed="52"/>
        <rFont val="Arial"/>
        <family val="2"/>
        <charset val="161"/>
      </rPr>
      <t>ισχυρών</t>
    </r>
    <r>
      <rPr>
        <sz val="11"/>
        <color indexed="43"/>
        <rFont val="Arial"/>
        <family val="2"/>
        <charset val="161"/>
      </rPr>
      <t xml:space="preserve"> οξέων ή βάσεων.</t>
    </r>
  </si>
  <si>
    <r>
      <t xml:space="preserve">Σε </t>
    </r>
    <r>
      <rPr>
        <b/>
        <sz val="11"/>
        <color indexed="52"/>
        <rFont val="Arial"/>
        <family val="2"/>
        <charset val="161"/>
      </rPr>
      <t>400mL</t>
    </r>
    <r>
      <rPr>
        <sz val="11"/>
        <color indexed="43"/>
        <rFont val="Arial"/>
        <family val="2"/>
        <charset val="161"/>
      </rPr>
      <t xml:space="preserve"> διαλύματος </t>
    </r>
    <r>
      <rPr>
        <b/>
        <sz val="11"/>
        <color indexed="52"/>
        <rFont val="Arial"/>
        <family val="2"/>
        <charset val="161"/>
      </rPr>
      <t>HBr</t>
    </r>
    <r>
      <rPr>
        <sz val="11"/>
        <color indexed="43"/>
        <rFont val="Arial"/>
        <family val="2"/>
        <charset val="161"/>
      </rPr>
      <t xml:space="preserve"> βρίσκονται διαλυμένα </t>
    </r>
    <r>
      <rPr>
        <b/>
        <sz val="11"/>
        <color indexed="52"/>
        <rFont val="Arial"/>
        <family val="2"/>
        <charset val="161"/>
      </rPr>
      <t>3,24g HBr.</t>
    </r>
  </si>
  <si>
    <r>
      <t xml:space="preserve">Η συγκέντρωση του παραπάνω διαλύματος </t>
    </r>
    <r>
      <rPr>
        <b/>
        <sz val="11"/>
        <color indexed="52"/>
        <rFont val="Arial"/>
        <family val="2"/>
        <charset val="161"/>
      </rPr>
      <t>C,</t>
    </r>
    <r>
      <rPr>
        <sz val="11"/>
        <color indexed="43"/>
        <rFont val="Arial"/>
        <family val="2"/>
        <charset val="161"/>
      </rPr>
      <t xml:space="preserve"> ισούται με:</t>
    </r>
  </si>
  <si>
    <r>
      <t>Το</t>
    </r>
    <r>
      <rPr>
        <b/>
        <sz val="11"/>
        <color indexed="43"/>
        <rFont val="Arial"/>
        <family val="2"/>
        <charset val="161"/>
      </rPr>
      <t xml:space="preserve"> </t>
    </r>
    <r>
      <rPr>
        <b/>
        <sz val="11"/>
        <color indexed="52"/>
        <rFont val="Arial"/>
        <family val="2"/>
        <charset val="161"/>
      </rPr>
      <t>pH</t>
    </r>
    <r>
      <rPr>
        <sz val="11"/>
        <color indexed="43"/>
        <rFont val="Arial"/>
        <family val="2"/>
        <charset val="161"/>
      </rPr>
      <t xml:space="preserve"> του παραπάνω διαλύματος είναι ίσο με:</t>
    </r>
  </si>
  <si>
    <r>
      <t xml:space="preserve">Έστω διάλυμα </t>
    </r>
    <r>
      <rPr>
        <b/>
        <sz val="11"/>
        <color indexed="52"/>
        <rFont val="Arial"/>
        <family val="2"/>
        <charset val="161"/>
      </rPr>
      <t>NaOH</t>
    </r>
    <r>
      <rPr>
        <sz val="11"/>
        <color indexed="43"/>
        <rFont val="Arial"/>
        <family val="2"/>
        <charset val="161"/>
      </rPr>
      <t xml:space="preserve"> περιεκτικότητας </t>
    </r>
    <r>
      <rPr>
        <b/>
        <sz val="11"/>
        <color indexed="52"/>
        <rFont val="Arial"/>
        <family val="2"/>
        <charset val="161"/>
      </rPr>
      <t>1%w/v,</t>
    </r>
    <r>
      <rPr>
        <sz val="11"/>
        <color indexed="43"/>
        <rFont val="Arial"/>
        <family val="2"/>
        <charset val="161"/>
      </rPr>
      <t xml:space="preserve"> θερμοκρασίας </t>
    </r>
    <r>
      <rPr>
        <b/>
        <sz val="11"/>
        <color indexed="52"/>
        <rFont val="Arial"/>
        <family val="2"/>
        <charset val="161"/>
      </rPr>
      <t>25°C.</t>
    </r>
  </si>
  <si>
    <r>
      <t>Υδροχλωρικό οξύ</t>
    </r>
    <r>
      <rPr>
        <sz val="11"/>
        <color indexed="43"/>
        <rFont val="Arial"/>
        <family val="2"/>
        <charset val="161"/>
      </rPr>
      <t xml:space="preserve"> περιεκτικότητας </t>
    </r>
    <r>
      <rPr>
        <b/>
        <sz val="11"/>
        <color indexed="52"/>
        <rFont val="Arial"/>
        <family val="2"/>
        <charset val="161"/>
      </rPr>
      <t>0,365%w/v,</t>
    </r>
    <r>
      <rPr>
        <sz val="11"/>
        <color indexed="43"/>
        <rFont val="Arial"/>
        <family val="2"/>
        <charset val="161"/>
      </rPr>
      <t xml:space="preserve"> </t>
    </r>
    <r>
      <rPr>
        <b/>
        <sz val="11"/>
        <color indexed="52"/>
        <rFont val="Arial"/>
        <family val="2"/>
        <charset val="161"/>
      </rPr>
      <t>αραιώνεται</t>
    </r>
    <r>
      <rPr>
        <sz val="11"/>
        <color indexed="43"/>
        <rFont val="Arial"/>
        <family val="2"/>
        <charset val="161"/>
      </rPr>
      <t xml:space="preserve"> με </t>
    </r>
    <r>
      <rPr>
        <b/>
        <sz val="11"/>
        <color indexed="52"/>
        <rFont val="Arial"/>
        <family val="2"/>
        <charset val="161"/>
      </rPr>
      <t>3πλάσιο</t>
    </r>
    <r>
      <rPr>
        <sz val="11"/>
        <color indexed="43"/>
        <rFont val="Arial"/>
        <family val="2"/>
        <charset val="161"/>
      </rPr>
      <t xml:space="preserve"> όγκο νερού.</t>
    </r>
  </si>
  <si>
    <r>
      <t>Το</t>
    </r>
    <r>
      <rPr>
        <b/>
        <sz val="11"/>
        <color indexed="43"/>
        <rFont val="Arial"/>
        <family val="2"/>
        <charset val="161"/>
      </rPr>
      <t xml:space="preserve"> </t>
    </r>
    <r>
      <rPr>
        <b/>
        <sz val="11"/>
        <color indexed="52"/>
        <rFont val="Arial"/>
        <family val="2"/>
        <charset val="161"/>
      </rPr>
      <t>pH</t>
    </r>
    <r>
      <rPr>
        <sz val="11"/>
        <color indexed="43"/>
        <rFont val="Arial"/>
        <family val="2"/>
        <charset val="161"/>
      </rPr>
      <t xml:space="preserve"> του διαλύματος πριν αυτό αραιωθεί, είναι ίσο με:</t>
    </r>
  </si>
  <si>
    <r>
      <t xml:space="preserve">Η συγκέντρωση </t>
    </r>
    <r>
      <rPr>
        <b/>
        <sz val="11"/>
        <color indexed="52"/>
        <rFont val="Arial"/>
        <family val="2"/>
        <charset val="161"/>
      </rPr>
      <t>C</t>
    </r>
    <r>
      <rPr>
        <b/>
        <vertAlign val="subscript"/>
        <sz val="11"/>
        <color indexed="52"/>
        <rFont val="Arial"/>
        <family val="2"/>
        <charset val="161"/>
      </rPr>
      <t>τελ.</t>
    </r>
    <r>
      <rPr>
        <sz val="11"/>
        <color indexed="43"/>
        <rFont val="Arial"/>
        <family val="2"/>
        <charset val="161"/>
      </rPr>
      <t xml:space="preserve"> του διαλύματος, που προκύπτει από την α- ραίωση του αρχικού διαλύματος, ισούται με:</t>
    </r>
  </si>
  <si>
    <r>
      <t>Το</t>
    </r>
    <r>
      <rPr>
        <b/>
        <sz val="11"/>
        <color indexed="43"/>
        <rFont val="Arial"/>
        <family val="2"/>
        <charset val="161"/>
      </rPr>
      <t xml:space="preserve"> </t>
    </r>
    <r>
      <rPr>
        <b/>
        <sz val="11"/>
        <color indexed="52"/>
        <rFont val="Arial"/>
        <family val="2"/>
        <charset val="161"/>
      </rPr>
      <t>pH</t>
    </r>
    <r>
      <rPr>
        <sz val="11"/>
        <color indexed="43"/>
        <rFont val="Arial"/>
        <family val="2"/>
        <charset val="161"/>
      </rPr>
      <t xml:space="preserve"> του διαλύματος, που προκύπτει από την αραίωση του αρχικού διαλύματος, είναι ίσο με:</t>
    </r>
  </si>
  <si>
    <r>
      <t>C</t>
    </r>
    <r>
      <rPr>
        <b/>
        <vertAlign val="subscript"/>
        <sz val="11"/>
        <color indexed="43"/>
        <rFont val="Arial"/>
        <family val="2"/>
      </rPr>
      <t>1</t>
    </r>
    <r>
      <rPr>
        <sz val="11"/>
        <color indexed="43"/>
        <rFont val="Arial"/>
        <family val="2"/>
      </rPr>
      <t xml:space="preserve"> ίση με: </t>
    </r>
  </si>
  <si>
    <r>
      <t>C</t>
    </r>
    <r>
      <rPr>
        <b/>
        <vertAlign val="subscript"/>
        <sz val="11"/>
        <color indexed="43"/>
        <rFont val="Arial"/>
        <family val="2"/>
      </rPr>
      <t>2</t>
    </r>
    <r>
      <rPr>
        <sz val="11"/>
        <color indexed="43"/>
        <rFont val="Arial"/>
        <family val="2"/>
      </rPr>
      <t xml:space="preserve"> ίση με: </t>
    </r>
  </si>
  <si>
    <r>
      <t>C</t>
    </r>
    <r>
      <rPr>
        <b/>
        <vertAlign val="subscript"/>
        <sz val="11"/>
        <color indexed="43"/>
        <rFont val="Arial"/>
        <family val="2"/>
      </rPr>
      <t>τ.</t>
    </r>
    <r>
      <rPr>
        <sz val="11"/>
        <color indexed="43"/>
        <rFont val="Arial"/>
        <family val="2"/>
      </rPr>
      <t xml:space="preserve"> ίση με: </t>
    </r>
  </si>
  <si>
    <r>
      <t xml:space="preserve">Η συγκέντρωση </t>
    </r>
    <r>
      <rPr>
        <b/>
        <sz val="11"/>
        <color indexed="52"/>
        <rFont val="Arial"/>
        <family val="2"/>
      </rPr>
      <t>C</t>
    </r>
    <r>
      <rPr>
        <b/>
        <vertAlign val="subscript"/>
        <sz val="11"/>
        <color indexed="52"/>
        <rFont val="Arial"/>
        <family val="2"/>
      </rPr>
      <t>αρχ.</t>
    </r>
    <r>
      <rPr>
        <b/>
        <sz val="11"/>
        <color indexed="52"/>
        <rFont val="Arial"/>
        <family val="2"/>
      </rPr>
      <t>,</t>
    </r>
    <r>
      <rPr>
        <sz val="11"/>
        <color indexed="43"/>
        <rFont val="Arial"/>
        <family val="2"/>
      </rPr>
      <t xml:space="preserve"> του αρχικού διαλύματος ισούται με: </t>
    </r>
  </si>
  <si>
    <r>
      <t xml:space="preserve">Το </t>
    </r>
    <r>
      <rPr>
        <b/>
        <sz val="11"/>
        <color indexed="52"/>
        <rFont val="Arial"/>
        <family val="2"/>
      </rPr>
      <t>pH</t>
    </r>
    <r>
      <rPr>
        <sz val="11"/>
        <color indexed="43"/>
        <rFont val="Arial"/>
        <family val="2"/>
      </rPr>
      <t xml:space="preserve"> στο </t>
    </r>
    <r>
      <rPr>
        <b/>
        <sz val="11"/>
        <color indexed="52"/>
        <rFont val="Arial"/>
        <family val="2"/>
      </rPr>
      <t>τελικό</t>
    </r>
    <r>
      <rPr>
        <sz val="11"/>
        <color indexed="43"/>
        <rFont val="Arial"/>
        <family val="2"/>
      </rPr>
      <t xml:space="preserve"> διάλυμα </t>
    </r>
    <r>
      <rPr>
        <b/>
        <sz val="11"/>
        <color indexed="52"/>
        <rFont val="Arial"/>
        <family val="2"/>
      </rPr>
      <t>(pH</t>
    </r>
    <r>
      <rPr>
        <b/>
        <vertAlign val="subscript"/>
        <sz val="11"/>
        <color indexed="52"/>
        <rFont val="Arial"/>
        <family val="2"/>
      </rPr>
      <t>τελ.</t>
    </r>
    <r>
      <rPr>
        <b/>
        <sz val="11"/>
        <color indexed="52"/>
        <rFont val="Arial"/>
        <family val="2"/>
      </rPr>
      <t>),</t>
    </r>
    <r>
      <rPr>
        <sz val="11"/>
        <color indexed="43"/>
        <rFont val="Arial"/>
        <family val="2"/>
      </rPr>
      <t xml:space="preserve"> θα είναι ίσο με:</t>
    </r>
  </si>
  <si>
    <r>
      <t xml:space="preserve">Η συγκέντρωση </t>
    </r>
    <r>
      <rPr>
        <b/>
        <sz val="11"/>
        <color indexed="52"/>
        <rFont val="Arial"/>
        <family val="2"/>
      </rPr>
      <t>C</t>
    </r>
    <r>
      <rPr>
        <b/>
        <vertAlign val="subscript"/>
        <sz val="11"/>
        <color indexed="52"/>
        <rFont val="Arial"/>
        <family val="2"/>
      </rPr>
      <t>τελ.</t>
    </r>
    <r>
      <rPr>
        <b/>
        <sz val="11"/>
        <color indexed="52"/>
        <rFont val="Arial"/>
        <family val="2"/>
      </rPr>
      <t>,</t>
    </r>
    <r>
      <rPr>
        <sz val="11"/>
        <color indexed="43"/>
        <rFont val="Arial"/>
        <family val="2"/>
      </rPr>
      <t xml:space="preserve"> του τελικού διαλύματος ισούται με: </t>
    </r>
  </si>
  <si>
    <r>
      <t xml:space="preserve">Η συγκέντρωση </t>
    </r>
    <r>
      <rPr>
        <b/>
        <sz val="11"/>
        <color indexed="52"/>
        <rFont val="Arial"/>
        <family val="2"/>
      </rPr>
      <t>C</t>
    </r>
    <r>
      <rPr>
        <b/>
        <vertAlign val="subscript"/>
        <sz val="11"/>
        <color indexed="52"/>
        <rFont val="Arial"/>
        <family val="2"/>
      </rPr>
      <t>οξ.</t>
    </r>
    <r>
      <rPr>
        <sz val="11"/>
        <color indexed="43"/>
        <rFont val="Arial"/>
        <family val="2"/>
      </rPr>
      <t xml:space="preserve"> του όξινου διαλύματος ισούται με:</t>
    </r>
  </si>
  <si>
    <r>
      <t xml:space="preserve">Η συγκέντρωση </t>
    </r>
    <r>
      <rPr>
        <b/>
        <sz val="11"/>
        <color indexed="52"/>
        <rFont val="Arial"/>
        <family val="2"/>
      </rPr>
      <t>C</t>
    </r>
    <r>
      <rPr>
        <b/>
        <vertAlign val="subscript"/>
        <sz val="11"/>
        <color indexed="52"/>
        <rFont val="Arial"/>
        <family val="2"/>
      </rPr>
      <t>βασ.</t>
    </r>
    <r>
      <rPr>
        <sz val="11"/>
        <color indexed="43"/>
        <rFont val="Arial"/>
        <family val="2"/>
      </rPr>
      <t xml:space="preserve"> του βασικού διαλύματος ισούται με:</t>
    </r>
  </si>
  <si>
    <r>
      <t xml:space="preserve">Η </t>
    </r>
    <r>
      <rPr>
        <b/>
        <sz val="11"/>
        <color indexed="52"/>
        <rFont val="Arial"/>
        <family val="2"/>
      </rPr>
      <t>ποσότητα</t>
    </r>
    <r>
      <rPr>
        <sz val="11"/>
        <color indexed="43"/>
        <rFont val="Arial"/>
        <family val="2"/>
      </rPr>
      <t xml:space="preserve"> του </t>
    </r>
    <r>
      <rPr>
        <b/>
        <sz val="11"/>
        <color indexed="52"/>
        <rFont val="Arial"/>
        <family val="2"/>
      </rPr>
      <t>οξέος</t>
    </r>
    <r>
      <rPr>
        <sz val="11"/>
        <color indexed="43"/>
        <rFont val="Arial"/>
        <family val="2"/>
      </rPr>
      <t xml:space="preserve"> στο όξινο διάλυμα, εκφρασμένη σε </t>
    </r>
    <r>
      <rPr>
        <b/>
        <sz val="11"/>
        <color indexed="52"/>
        <rFont val="Arial"/>
        <family val="2"/>
      </rPr>
      <t>mol,</t>
    </r>
    <r>
      <rPr>
        <sz val="11"/>
        <color indexed="43"/>
        <rFont val="Arial"/>
        <family val="2"/>
      </rPr>
      <t xml:space="preserve"> ισούται με:</t>
    </r>
  </si>
  <si>
    <r>
      <t xml:space="preserve">Η </t>
    </r>
    <r>
      <rPr>
        <b/>
        <sz val="11"/>
        <color indexed="52"/>
        <rFont val="Arial"/>
        <family val="2"/>
      </rPr>
      <t>ποσότητα</t>
    </r>
    <r>
      <rPr>
        <sz val="11"/>
        <color indexed="43"/>
        <rFont val="Arial"/>
        <family val="2"/>
      </rPr>
      <t xml:space="preserve"> της </t>
    </r>
    <r>
      <rPr>
        <b/>
        <sz val="11"/>
        <color indexed="52"/>
        <rFont val="Arial"/>
        <family val="2"/>
      </rPr>
      <t>βάσης</t>
    </r>
    <r>
      <rPr>
        <sz val="11"/>
        <color indexed="43"/>
        <rFont val="Arial"/>
        <family val="2"/>
      </rPr>
      <t xml:space="preserve"> στο βασικό διάλυμα, εκφρασμένη σε </t>
    </r>
    <r>
      <rPr>
        <b/>
        <sz val="11"/>
        <color indexed="52"/>
        <rFont val="Arial"/>
        <family val="2"/>
      </rPr>
      <t>mol,</t>
    </r>
    <r>
      <rPr>
        <sz val="11"/>
        <color indexed="43"/>
        <rFont val="Arial"/>
        <family val="2"/>
      </rPr>
      <t xml:space="preserve"> ισούται με:</t>
    </r>
  </si>
  <si>
    <r>
      <t>n</t>
    </r>
    <r>
      <rPr>
        <b/>
        <vertAlign val="subscript"/>
        <sz val="11"/>
        <color indexed="43"/>
        <rFont val="Arial"/>
        <family val="2"/>
        <charset val="161"/>
      </rPr>
      <t>1</t>
    </r>
    <r>
      <rPr>
        <b/>
        <sz val="11"/>
        <color indexed="43"/>
        <rFont val="Arial"/>
        <family val="2"/>
        <charset val="161"/>
      </rPr>
      <t>=C</t>
    </r>
    <r>
      <rPr>
        <b/>
        <vertAlign val="subscript"/>
        <sz val="11"/>
        <color indexed="43"/>
        <rFont val="Arial"/>
        <family val="2"/>
        <charset val="161"/>
      </rPr>
      <t>1</t>
    </r>
    <r>
      <rPr>
        <b/>
        <sz val="11"/>
        <color indexed="43"/>
        <rFont val="Arial"/>
        <family val="2"/>
        <charset val="161"/>
      </rPr>
      <t>·V</t>
    </r>
    <r>
      <rPr>
        <b/>
        <vertAlign val="subscript"/>
        <sz val="11"/>
        <color indexed="43"/>
        <rFont val="Arial"/>
        <family val="2"/>
        <charset val="161"/>
      </rPr>
      <t>1</t>
    </r>
  </si>
  <si>
    <r>
      <t>n</t>
    </r>
    <r>
      <rPr>
        <b/>
        <vertAlign val="subscript"/>
        <sz val="11"/>
        <color indexed="43"/>
        <rFont val="Arial"/>
        <family val="2"/>
        <charset val="161"/>
      </rPr>
      <t>2</t>
    </r>
    <r>
      <rPr>
        <b/>
        <sz val="11"/>
        <color indexed="43"/>
        <rFont val="Arial"/>
        <family val="2"/>
        <charset val="161"/>
      </rPr>
      <t>=C</t>
    </r>
    <r>
      <rPr>
        <b/>
        <vertAlign val="subscript"/>
        <sz val="11"/>
        <color indexed="43"/>
        <rFont val="Arial"/>
        <family val="2"/>
        <charset val="161"/>
      </rPr>
      <t>2</t>
    </r>
    <r>
      <rPr>
        <b/>
        <sz val="11"/>
        <color indexed="43"/>
        <rFont val="Arial"/>
        <family val="2"/>
        <charset val="161"/>
      </rPr>
      <t>·V</t>
    </r>
    <r>
      <rPr>
        <b/>
        <vertAlign val="subscript"/>
        <sz val="11"/>
        <color indexed="43"/>
        <rFont val="Arial"/>
        <family val="2"/>
        <charset val="161"/>
      </rPr>
      <t>2</t>
    </r>
  </si>
  <si>
    <r>
      <t>Δn=n</t>
    </r>
    <r>
      <rPr>
        <b/>
        <vertAlign val="subscript"/>
        <sz val="11"/>
        <color indexed="43"/>
        <rFont val="Arial"/>
        <family val="2"/>
        <charset val="161"/>
      </rPr>
      <t>2</t>
    </r>
    <r>
      <rPr>
        <b/>
        <sz val="11"/>
        <color indexed="43"/>
        <rFont val="Arial"/>
        <family val="2"/>
        <charset val="161"/>
      </rPr>
      <t>–n</t>
    </r>
    <r>
      <rPr>
        <b/>
        <vertAlign val="subscript"/>
        <sz val="11"/>
        <color indexed="43"/>
        <rFont val="Arial"/>
        <family val="2"/>
        <charset val="161"/>
      </rPr>
      <t>1</t>
    </r>
  </si>
  <si>
    <r>
      <t xml:space="preserve">Η συγκέντρωση του οξέος </t>
    </r>
    <r>
      <rPr>
        <b/>
        <sz val="11"/>
        <color indexed="52"/>
        <rFont val="Arial"/>
        <family val="2"/>
        <charset val="161"/>
      </rPr>
      <t>C</t>
    </r>
    <r>
      <rPr>
        <b/>
        <vertAlign val="subscript"/>
        <sz val="11"/>
        <color indexed="52"/>
        <rFont val="Arial"/>
        <family val="2"/>
        <charset val="161"/>
      </rPr>
      <t>1</t>
    </r>
    <r>
      <rPr>
        <b/>
        <sz val="11"/>
        <color indexed="52"/>
        <rFont val="Arial"/>
        <family val="2"/>
        <charset val="161"/>
      </rPr>
      <t>,</t>
    </r>
    <r>
      <rPr>
        <sz val="11"/>
        <color indexed="43"/>
        <rFont val="Arial"/>
        <family val="2"/>
        <charset val="161"/>
      </rPr>
      <t xml:space="preserve"> στο όξινο διάλυμα, θα ισούται με:</t>
    </r>
  </si>
  <si>
    <r>
      <t xml:space="preserve">Το </t>
    </r>
    <r>
      <rPr>
        <b/>
        <sz val="11"/>
        <color indexed="52"/>
        <rFont val="Arial"/>
        <family val="2"/>
        <charset val="161"/>
      </rPr>
      <t>pH</t>
    </r>
    <r>
      <rPr>
        <sz val="11"/>
        <color indexed="43"/>
        <rFont val="Arial"/>
        <family val="2"/>
        <charset val="161"/>
      </rPr>
      <t xml:space="preserve"> του όξινου διαλύματος, </t>
    </r>
    <r>
      <rPr>
        <b/>
        <sz val="11"/>
        <color indexed="52"/>
        <rFont val="Arial"/>
        <family val="2"/>
        <charset val="161"/>
      </rPr>
      <t>(pH</t>
    </r>
    <r>
      <rPr>
        <b/>
        <vertAlign val="subscript"/>
        <sz val="11"/>
        <color indexed="52"/>
        <rFont val="Arial"/>
        <family val="2"/>
        <charset val="161"/>
      </rPr>
      <t>1</t>
    </r>
    <r>
      <rPr>
        <b/>
        <sz val="11"/>
        <color indexed="52"/>
        <rFont val="Arial"/>
        <family val="2"/>
        <charset val="161"/>
      </rPr>
      <t>),</t>
    </r>
    <r>
      <rPr>
        <sz val="11"/>
        <color indexed="43"/>
        <rFont val="Arial"/>
        <family val="2"/>
        <charset val="161"/>
      </rPr>
      <t xml:space="preserve"> θα είναι ίσο με:</t>
    </r>
  </si>
  <si>
    <r>
      <t xml:space="preserve">Το </t>
    </r>
    <r>
      <rPr>
        <b/>
        <sz val="11"/>
        <color indexed="52"/>
        <rFont val="Arial"/>
        <family val="2"/>
        <charset val="161"/>
      </rPr>
      <t>pH</t>
    </r>
    <r>
      <rPr>
        <sz val="11"/>
        <color indexed="43"/>
        <rFont val="Arial"/>
        <family val="2"/>
        <charset val="161"/>
      </rPr>
      <t xml:space="preserve"> του βασικού διαλύματος, </t>
    </r>
    <r>
      <rPr>
        <b/>
        <sz val="11"/>
        <color indexed="52"/>
        <rFont val="Arial"/>
        <family val="2"/>
        <charset val="161"/>
      </rPr>
      <t>(pH</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θα είναι ίσο με:</t>
    </r>
  </si>
  <si>
    <r>
      <t xml:space="preserve">Για την </t>
    </r>
    <r>
      <rPr>
        <b/>
        <sz val="11"/>
        <color indexed="52"/>
        <rFont val="Arial"/>
        <family val="2"/>
        <charset val="161"/>
      </rPr>
      <t>αμμωνία (ΝΗ3),</t>
    </r>
    <r>
      <rPr>
        <sz val="11"/>
        <color indexed="43"/>
        <rFont val="Arial"/>
        <family val="2"/>
        <charset val="161"/>
      </rPr>
      <t xml:space="preserve"> να ληφθεί </t>
    </r>
    <r>
      <rPr>
        <b/>
        <sz val="11"/>
        <color indexed="52"/>
        <rFont val="Arial"/>
        <family val="2"/>
        <charset val="161"/>
      </rPr>
      <t>K</t>
    </r>
    <r>
      <rPr>
        <b/>
        <vertAlign val="subscript"/>
        <sz val="11"/>
        <color indexed="52"/>
        <rFont val="Arial"/>
        <family val="2"/>
        <charset val="161"/>
      </rPr>
      <t>b</t>
    </r>
    <r>
      <rPr>
        <b/>
        <sz val="11"/>
        <color indexed="52"/>
        <rFont val="Arial"/>
        <family val="2"/>
        <charset val="161"/>
      </rPr>
      <t>=2·10</t>
    </r>
    <r>
      <rPr>
        <b/>
        <vertAlign val="superscript"/>
        <sz val="11"/>
        <color indexed="52"/>
        <rFont val="Arial"/>
        <family val="2"/>
        <charset val="161"/>
      </rPr>
      <t>-5</t>
    </r>
    <r>
      <rPr>
        <sz val="11"/>
        <color indexed="43"/>
        <rFont val="Arial"/>
        <family val="2"/>
        <charset val="161"/>
      </rPr>
      <t xml:space="preserve"> στους </t>
    </r>
    <r>
      <rPr>
        <b/>
        <sz val="11"/>
        <color indexed="52"/>
        <rFont val="Arial"/>
        <family val="2"/>
        <charset val="161"/>
      </rPr>
      <t>25°C.</t>
    </r>
  </si>
  <si>
    <r>
      <t xml:space="preserve">Στο αρχικό διάλυμα η </t>
    </r>
    <r>
      <rPr>
        <b/>
        <sz val="11"/>
        <color indexed="52"/>
        <rFont val="Arial"/>
        <family val="2"/>
      </rPr>
      <t>[ΟΗ</t>
    </r>
    <r>
      <rPr>
        <b/>
        <vertAlign val="superscript"/>
        <sz val="11"/>
        <color indexed="52"/>
        <rFont val="Arial"/>
        <family val="2"/>
      </rPr>
      <t>–</t>
    </r>
    <r>
      <rPr>
        <b/>
        <sz val="11"/>
        <color indexed="52"/>
        <rFont val="Arial"/>
        <family val="2"/>
      </rPr>
      <t>]</t>
    </r>
    <r>
      <rPr>
        <b/>
        <vertAlign val="subscript"/>
        <sz val="11"/>
        <color indexed="52"/>
        <rFont val="Arial"/>
        <family val="2"/>
      </rPr>
      <t>αρχ.</t>
    </r>
    <r>
      <rPr>
        <b/>
        <sz val="11"/>
        <color indexed="52"/>
        <rFont val="Arial"/>
        <family val="2"/>
      </rPr>
      <t>,</t>
    </r>
    <r>
      <rPr>
        <sz val="11"/>
        <color indexed="43"/>
        <rFont val="Arial"/>
        <family val="2"/>
      </rPr>
      <t xml:space="preserve"> ισούται με: </t>
    </r>
  </si>
  <si>
    <r>
      <t xml:space="preserve">Το </t>
    </r>
    <r>
      <rPr>
        <b/>
        <sz val="11"/>
        <color indexed="52"/>
        <rFont val="Arial"/>
        <family val="2"/>
        <charset val="161"/>
      </rPr>
      <t>άλας</t>
    </r>
    <r>
      <rPr>
        <sz val="11"/>
        <color indexed="43"/>
        <rFont val="Arial"/>
        <family val="2"/>
        <charset val="161"/>
      </rPr>
      <t xml:space="preserve"> με τύπο </t>
    </r>
    <r>
      <rPr>
        <b/>
        <sz val="11"/>
        <color indexed="52"/>
        <rFont val="Arial"/>
        <family val="2"/>
        <charset val="161"/>
      </rPr>
      <t>NaA,</t>
    </r>
    <r>
      <rPr>
        <sz val="11"/>
        <color indexed="43"/>
        <rFont val="Arial"/>
        <family val="2"/>
        <charset val="161"/>
      </rPr>
      <t xml:space="preserve"> σχηματίζεται από την εξουδετέρωση του </t>
    </r>
    <r>
      <rPr>
        <b/>
        <sz val="11"/>
        <color indexed="52"/>
        <rFont val="Arial"/>
        <family val="2"/>
        <charset val="161"/>
      </rPr>
      <t>ασθενούς</t>
    </r>
    <r>
      <rPr>
        <sz val="11"/>
        <color indexed="43"/>
        <rFont val="Arial"/>
        <family val="2"/>
        <charset val="161"/>
      </rPr>
      <t xml:space="preserve"> οξέος </t>
    </r>
    <r>
      <rPr>
        <b/>
        <sz val="11"/>
        <color indexed="52"/>
        <rFont val="Arial"/>
        <family val="2"/>
        <charset val="161"/>
      </rPr>
      <t>ΗΑ</t>
    </r>
    <r>
      <rPr>
        <sz val="11"/>
        <color indexed="43"/>
        <rFont val="Arial"/>
        <family val="2"/>
        <charset val="161"/>
      </rPr>
      <t xml:space="preserve"> με τη βάση </t>
    </r>
    <r>
      <rPr>
        <b/>
        <sz val="11"/>
        <color indexed="52"/>
        <rFont val="Arial"/>
        <family val="2"/>
        <charset val="161"/>
      </rPr>
      <t>NaOH.</t>
    </r>
    <r>
      <rPr>
        <sz val="11"/>
        <color indexed="43"/>
        <rFont val="Arial"/>
        <family val="2"/>
        <charset val="161"/>
      </rPr>
      <t xml:space="preserve"> Για το ασθενές οξύ </t>
    </r>
    <r>
      <rPr>
        <b/>
        <sz val="11"/>
        <color indexed="52"/>
        <rFont val="Arial"/>
        <family val="2"/>
        <charset val="161"/>
      </rPr>
      <t>HA</t>
    </r>
    <r>
      <rPr>
        <sz val="11"/>
        <color indexed="43"/>
        <rFont val="Arial"/>
        <family val="2"/>
        <charset val="161"/>
      </rPr>
      <t xml:space="preserve"> να ληφθεί </t>
    </r>
    <r>
      <rPr>
        <b/>
        <sz val="11"/>
        <color indexed="52"/>
        <rFont val="Arial"/>
        <family val="2"/>
        <charset val="161"/>
      </rPr>
      <t>K</t>
    </r>
    <r>
      <rPr>
        <b/>
        <vertAlign val="subscript"/>
        <sz val="11"/>
        <color indexed="52"/>
        <rFont val="Arial"/>
        <family val="2"/>
        <charset val="161"/>
      </rPr>
      <t>a</t>
    </r>
    <r>
      <rPr>
        <b/>
        <sz val="11"/>
        <color indexed="52"/>
        <rFont val="Arial"/>
        <family val="2"/>
        <charset val="161"/>
      </rPr>
      <t>=5·10</t>
    </r>
    <r>
      <rPr>
        <b/>
        <vertAlign val="superscript"/>
        <sz val="11"/>
        <color indexed="52"/>
        <rFont val="Arial"/>
        <family val="2"/>
        <charset val="161"/>
      </rPr>
      <t>–6</t>
    </r>
    <r>
      <rPr>
        <b/>
        <sz val="11"/>
        <color indexed="52"/>
        <rFont val="Arial"/>
        <family val="2"/>
        <charset val="161"/>
      </rPr>
      <t>.</t>
    </r>
  </si>
  <si>
    <r>
      <t xml:space="preserve">Η συγκέντρωση </t>
    </r>
    <r>
      <rPr>
        <b/>
        <sz val="11"/>
        <color indexed="52"/>
        <rFont val="Arial"/>
        <family val="2"/>
        <charset val="161"/>
      </rPr>
      <t>C,</t>
    </r>
    <r>
      <rPr>
        <sz val="11"/>
        <color indexed="43"/>
        <rFont val="Arial"/>
        <family val="2"/>
        <charset val="161"/>
      </rPr>
      <t xml:space="preserve"> του διαλύματος ισούται με: </t>
    </r>
  </si>
  <si>
    <r>
      <t xml:space="preserve">Ο βαθμός "ιοντισμού" </t>
    </r>
    <r>
      <rPr>
        <b/>
        <sz val="11"/>
        <color indexed="52"/>
        <rFont val="Arial"/>
        <family val="2"/>
        <charset val="161"/>
      </rPr>
      <t>a,</t>
    </r>
    <r>
      <rPr>
        <sz val="11"/>
        <color indexed="43"/>
        <rFont val="Arial"/>
        <family val="2"/>
        <charset val="161"/>
      </rPr>
      <t xml:space="preserve"> του ιόντος </t>
    </r>
    <r>
      <rPr>
        <b/>
        <sz val="11"/>
        <color indexed="52"/>
        <rFont val="Arial"/>
        <family val="2"/>
        <charset val="161"/>
      </rPr>
      <t>A</t>
    </r>
    <r>
      <rPr>
        <b/>
        <vertAlign val="superscript"/>
        <sz val="11"/>
        <color indexed="52"/>
        <rFont val="Arial"/>
        <family val="2"/>
        <charset val="161"/>
      </rPr>
      <t>–</t>
    </r>
    <r>
      <rPr>
        <sz val="11"/>
        <color indexed="43"/>
        <rFont val="Arial"/>
        <family val="2"/>
        <charset val="161"/>
      </rPr>
      <t xml:space="preserve"> στο διάλυμα, ισούται με:</t>
    </r>
  </si>
  <si>
    <r>
      <t xml:space="preserve">Το </t>
    </r>
    <r>
      <rPr>
        <b/>
        <sz val="11"/>
        <color indexed="52"/>
        <rFont val="Arial"/>
        <family val="2"/>
        <charset val="161"/>
      </rPr>
      <t>pH</t>
    </r>
    <r>
      <rPr>
        <sz val="11"/>
        <color indexed="43"/>
        <rFont val="Arial"/>
        <family val="2"/>
        <charset val="161"/>
      </rPr>
      <t xml:space="preserve"> του διαλύματος θα είναι ίσο με:</t>
    </r>
  </si>
  <si>
    <r>
      <t xml:space="preserve">Το </t>
    </r>
    <r>
      <rPr>
        <b/>
        <sz val="11"/>
        <color indexed="52"/>
        <rFont val="Arial"/>
        <family val="2"/>
        <charset val="161"/>
      </rPr>
      <t>ασθενές</t>
    </r>
    <r>
      <rPr>
        <sz val="11"/>
        <color indexed="43"/>
        <rFont val="Arial"/>
        <family val="2"/>
        <charset val="161"/>
      </rPr>
      <t xml:space="preserve"> οξύ </t>
    </r>
    <r>
      <rPr>
        <b/>
        <sz val="11"/>
        <color indexed="52"/>
        <rFont val="Arial"/>
        <family val="2"/>
        <charset val="161"/>
      </rPr>
      <t>ΗΒ</t>
    </r>
    <r>
      <rPr>
        <sz val="11"/>
        <color indexed="43"/>
        <rFont val="Arial"/>
        <family val="2"/>
        <charset val="161"/>
      </rPr>
      <t xml:space="preserve"> στην παραπάνω θερμοκρασία, έχει </t>
    </r>
    <r>
      <rPr>
        <b/>
        <sz val="11"/>
        <color indexed="52"/>
        <rFont val="Arial"/>
        <family val="2"/>
        <charset val="161"/>
      </rPr>
      <t>σταθερά ιοντισμού</t>
    </r>
    <r>
      <rPr>
        <sz val="11"/>
        <color indexed="52"/>
        <rFont val="Arial"/>
        <family val="2"/>
        <charset val="161"/>
      </rPr>
      <t xml:space="preserve"> </t>
    </r>
    <r>
      <rPr>
        <b/>
        <sz val="11"/>
        <color indexed="52"/>
        <rFont val="Arial"/>
        <family val="2"/>
        <charset val="161"/>
      </rPr>
      <t>K</t>
    </r>
    <r>
      <rPr>
        <b/>
        <vertAlign val="subscript"/>
        <sz val="11"/>
        <color indexed="52"/>
        <rFont val="Arial"/>
        <family val="2"/>
        <charset val="161"/>
      </rPr>
      <t>a</t>
    </r>
    <r>
      <rPr>
        <b/>
        <sz val="11"/>
        <color indexed="52"/>
        <rFont val="Arial"/>
        <family val="2"/>
        <charset val="161"/>
      </rPr>
      <t>=2·10</t>
    </r>
    <r>
      <rPr>
        <b/>
        <vertAlign val="superscript"/>
        <sz val="11"/>
        <color indexed="52"/>
        <rFont val="Arial"/>
        <family val="2"/>
        <charset val="161"/>
      </rPr>
      <t>–6</t>
    </r>
    <r>
      <rPr>
        <b/>
        <sz val="11"/>
        <color indexed="52"/>
        <rFont val="Arial"/>
        <family val="2"/>
        <charset val="161"/>
      </rPr>
      <t>.</t>
    </r>
  </si>
  <si>
    <r>
      <t xml:space="preserve">Η ποσότητα του οξέος στο διάλυμά του, εκφρασμένη σε </t>
    </r>
    <r>
      <rPr>
        <b/>
        <sz val="11"/>
        <color indexed="52"/>
        <rFont val="Arial"/>
        <family val="2"/>
        <charset val="161"/>
      </rPr>
      <t>mol,</t>
    </r>
    <r>
      <rPr>
        <sz val="11"/>
        <color indexed="43"/>
        <rFont val="Arial"/>
        <family val="2"/>
        <charset val="161"/>
      </rPr>
      <t xml:space="preserve"> ισούται με:</t>
    </r>
  </si>
  <si>
    <r>
      <t xml:space="preserve">Η ποσότητα της βάσης στο διάλυμά της, εκφρασμένη σε </t>
    </r>
    <r>
      <rPr>
        <b/>
        <sz val="11"/>
        <color indexed="52"/>
        <rFont val="Arial"/>
        <family val="2"/>
        <charset val="161"/>
      </rPr>
      <t>mol,</t>
    </r>
    <r>
      <rPr>
        <sz val="11"/>
        <color indexed="43"/>
        <rFont val="Arial"/>
        <family val="2"/>
        <charset val="161"/>
      </rPr>
      <t xml:space="preserve"> ισούται με:</t>
    </r>
  </si>
  <si>
    <r>
      <t xml:space="preserve">Ο χημικός τύπος της ουσίας που βρίσκεται διαλυμένη στο </t>
    </r>
    <r>
      <rPr>
        <b/>
        <sz val="11"/>
        <color indexed="52"/>
        <rFont val="Arial"/>
        <family val="2"/>
        <charset val="161"/>
      </rPr>
      <t>τελικό</t>
    </r>
    <r>
      <rPr>
        <sz val="11"/>
        <color indexed="43"/>
        <rFont val="Arial"/>
        <family val="2"/>
        <charset val="161"/>
      </rPr>
      <t xml:space="preserve"> διάλυμα είναι:</t>
    </r>
  </si>
  <si>
    <r>
      <t xml:space="preserve">Η συγκέντρωση </t>
    </r>
    <r>
      <rPr>
        <b/>
        <sz val="11"/>
        <color indexed="52"/>
        <rFont val="Arial"/>
        <family val="2"/>
        <charset val="161"/>
      </rPr>
      <t>C,</t>
    </r>
    <r>
      <rPr>
        <sz val="11"/>
        <color indexed="43"/>
        <rFont val="Arial"/>
        <family val="2"/>
        <charset val="161"/>
      </rPr>
      <t xml:space="preserve"> του τελικού διαλύματος ισούται με: </t>
    </r>
  </si>
  <si>
    <r>
      <t xml:space="preserve">Το </t>
    </r>
    <r>
      <rPr>
        <b/>
        <sz val="11"/>
        <color indexed="52"/>
        <rFont val="Arial"/>
        <family val="2"/>
        <charset val="161"/>
      </rPr>
      <t>pH</t>
    </r>
    <r>
      <rPr>
        <sz val="11"/>
        <color indexed="43"/>
        <rFont val="Arial"/>
        <family val="2"/>
        <charset val="161"/>
      </rPr>
      <t xml:space="preserve"> στο τελικό διάλυμα θα είναι ίσο με:</t>
    </r>
  </si>
  <si>
    <r>
      <t xml:space="preserve">Από τα δεδομένα του προβλήματος προκύπτει ότι το </t>
    </r>
    <r>
      <rPr>
        <b/>
        <sz val="11"/>
        <color indexed="52"/>
        <rFont val="Arial"/>
        <family val="2"/>
      </rPr>
      <t>x</t>
    </r>
    <r>
      <rPr>
        <sz val="11"/>
        <color indexed="43"/>
        <rFont val="Arial"/>
        <family val="2"/>
      </rPr>
      <t xml:space="preserve"> ισούται με:</t>
    </r>
  </si>
  <si>
    <r>
      <t xml:space="preserve">Η </t>
    </r>
    <r>
      <rPr>
        <b/>
        <sz val="11"/>
        <color indexed="52"/>
        <rFont val="Arial"/>
        <family val="2"/>
      </rPr>
      <t>[Η</t>
    </r>
    <r>
      <rPr>
        <b/>
        <vertAlign val="subscript"/>
        <sz val="11"/>
        <color indexed="52"/>
        <rFont val="Arial"/>
        <family val="2"/>
      </rPr>
      <t>3</t>
    </r>
    <r>
      <rPr>
        <b/>
        <sz val="11"/>
        <color indexed="52"/>
        <rFont val="Arial"/>
        <family val="2"/>
      </rPr>
      <t>Ο</t>
    </r>
    <r>
      <rPr>
        <b/>
        <vertAlign val="superscript"/>
        <sz val="11"/>
        <color indexed="52"/>
        <rFont val="Arial"/>
        <family val="2"/>
      </rPr>
      <t>+</t>
    </r>
    <r>
      <rPr>
        <b/>
        <sz val="11"/>
        <color indexed="52"/>
        <rFont val="Arial"/>
        <family val="2"/>
      </rPr>
      <t>]</t>
    </r>
    <r>
      <rPr>
        <sz val="11"/>
        <color indexed="43"/>
        <rFont val="Arial"/>
        <family val="2"/>
      </rPr>
      <t xml:space="preserve"> στο διάλυμα, </t>
    </r>
    <r>
      <rPr>
        <b/>
        <sz val="11"/>
        <color indexed="52"/>
        <rFont val="Arial"/>
        <family val="2"/>
      </rPr>
      <t>συνολικά,</t>
    </r>
    <r>
      <rPr>
        <sz val="11"/>
        <color indexed="43"/>
        <rFont val="Arial"/>
        <family val="2"/>
      </rPr>
      <t xml:space="preserve"> ισούται με: </t>
    </r>
  </si>
  <si>
    <r>
      <t xml:space="preserve">Το </t>
    </r>
    <r>
      <rPr>
        <b/>
        <sz val="11"/>
        <color indexed="52"/>
        <rFont val="Arial"/>
        <family val="2"/>
      </rPr>
      <t>pH</t>
    </r>
    <r>
      <rPr>
        <sz val="11"/>
        <color indexed="43"/>
        <rFont val="Arial"/>
        <family val="2"/>
      </rPr>
      <t xml:space="preserve"> στο τελικό διάλυμα θα είναι ίσο με:</t>
    </r>
  </si>
  <si>
    <r>
      <t xml:space="preserve">Ο ζητούμενος βαθμός ιοντισμού </t>
    </r>
    <r>
      <rPr>
        <b/>
        <sz val="11"/>
        <color rgb="FFFF9900"/>
        <rFont val="Arial"/>
        <family val="2"/>
      </rPr>
      <t>"a"</t>
    </r>
    <r>
      <rPr>
        <sz val="11"/>
        <color indexed="43"/>
        <rFont val="Arial"/>
        <family val="2"/>
      </rPr>
      <t xml:space="preserve"> μπορεί να δοθεί είτε σε μορφή δεκαδικού αριθμού, είτε σε μορφή δύναμης του 10, ενώ η </t>
    </r>
    <r>
      <rPr>
        <b/>
        <sz val="11"/>
        <color rgb="FFFF9900"/>
        <rFont val="Arial"/>
        <family val="2"/>
      </rPr>
      <t>[Η</t>
    </r>
    <r>
      <rPr>
        <b/>
        <vertAlign val="subscript"/>
        <sz val="11"/>
        <color rgb="FFFF9900"/>
        <rFont val="Arial"/>
        <family val="2"/>
      </rPr>
      <t>3</t>
    </r>
    <r>
      <rPr>
        <b/>
        <sz val="11"/>
        <color rgb="FFFF9900"/>
        <rFont val="Arial"/>
        <family val="2"/>
      </rPr>
      <t>Ο</t>
    </r>
    <r>
      <rPr>
        <b/>
        <vertAlign val="superscript"/>
        <sz val="11"/>
        <color rgb="FFFF9900"/>
        <rFont val="Arial"/>
        <family val="2"/>
      </rPr>
      <t>+</t>
    </r>
    <r>
      <rPr>
        <b/>
        <sz val="11"/>
        <color rgb="FFFF9900"/>
        <rFont val="Arial"/>
        <family val="2"/>
      </rPr>
      <t>]</t>
    </r>
    <r>
      <rPr>
        <sz val="11"/>
        <color indexed="43"/>
        <rFont val="Arial"/>
        <family val="2"/>
      </rPr>
      <t xml:space="preserve"> πρέπει να δοθεί στη μορφή </t>
    </r>
    <r>
      <rPr>
        <b/>
        <sz val="11"/>
        <color rgb="FFFF9900"/>
        <rFont val="Arial"/>
        <family val="2"/>
      </rPr>
      <t>"δΜ", (δ: δεκαδικός).</t>
    </r>
    <r>
      <rPr>
        <sz val="11"/>
        <color indexed="43"/>
        <rFont val="Arial"/>
        <family val="2"/>
      </rPr>
      <t xml:space="preserve">
 </t>
    </r>
  </si>
  <si>
    <r>
      <t xml:space="preserve">Το </t>
    </r>
    <r>
      <rPr>
        <b/>
        <sz val="11"/>
        <color indexed="52"/>
        <rFont val="Arial"/>
        <family val="2"/>
        <charset val="161"/>
      </rPr>
      <t>άλας</t>
    </r>
    <r>
      <rPr>
        <sz val="11"/>
        <color indexed="43"/>
        <rFont val="Arial"/>
        <family val="2"/>
        <charset val="161"/>
      </rPr>
      <t xml:space="preserve"> με τύπο </t>
    </r>
    <r>
      <rPr>
        <b/>
        <sz val="11"/>
        <color indexed="52"/>
        <rFont val="Arial"/>
        <family val="2"/>
        <charset val="161"/>
      </rPr>
      <t>NaΒ,</t>
    </r>
    <r>
      <rPr>
        <sz val="11"/>
        <color indexed="43"/>
        <rFont val="Arial"/>
        <family val="2"/>
        <charset val="161"/>
      </rPr>
      <t xml:space="preserve"> σχηματίζεται από την εξουδετέρωση του </t>
    </r>
    <r>
      <rPr>
        <b/>
        <sz val="11"/>
        <color indexed="52"/>
        <rFont val="Arial"/>
        <family val="2"/>
        <charset val="161"/>
      </rPr>
      <t>ασθενούς</t>
    </r>
    <r>
      <rPr>
        <sz val="11"/>
        <color indexed="43"/>
        <rFont val="Arial"/>
        <family val="2"/>
        <charset val="161"/>
      </rPr>
      <t xml:space="preserve"> οξέος </t>
    </r>
    <r>
      <rPr>
        <b/>
        <sz val="11"/>
        <color indexed="52"/>
        <rFont val="Arial"/>
        <family val="2"/>
        <charset val="161"/>
      </rPr>
      <t>ΗΒ</t>
    </r>
    <r>
      <rPr>
        <sz val="11"/>
        <color indexed="43"/>
        <rFont val="Arial"/>
        <family val="2"/>
        <charset val="161"/>
      </rPr>
      <t xml:space="preserve"> με τη βάση </t>
    </r>
    <r>
      <rPr>
        <b/>
        <sz val="11"/>
        <color indexed="52"/>
        <rFont val="Arial"/>
        <family val="2"/>
        <charset val="161"/>
      </rPr>
      <t>NaOH.</t>
    </r>
    <r>
      <rPr>
        <sz val="11"/>
        <color indexed="43"/>
        <rFont val="Arial"/>
        <family val="2"/>
        <charset val="161"/>
      </rPr>
      <t xml:space="preserve"> Για το ασθενές οξύ </t>
    </r>
    <r>
      <rPr>
        <b/>
        <sz val="11"/>
        <color indexed="52"/>
        <rFont val="Arial"/>
        <family val="2"/>
        <charset val="161"/>
      </rPr>
      <t>HΒ</t>
    </r>
    <r>
      <rPr>
        <sz val="11"/>
        <color indexed="43"/>
        <rFont val="Arial"/>
        <family val="2"/>
        <charset val="161"/>
      </rPr>
      <t xml:space="preserve"> να ληφθεί </t>
    </r>
    <r>
      <rPr>
        <b/>
        <sz val="11"/>
        <color indexed="52"/>
        <rFont val="Arial"/>
        <family val="2"/>
        <charset val="161"/>
      </rPr>
      <t>K</t>
    </r>
    <r>
      <rPr>
        <b/>
        <vertAlign val="subscript"/>
        <sz val="11"/>
        <color indexed="52"/>
        <rFont val="Arial"/>
        <family val="2"/>
        <charset val="161"/>
      </rPr>
      <t>a</t>
    </r>
    <r>
      <rPr>
        <b/>
        <sz val="11"/>
        <color indexed="52"/>
        <rFont val="Arial"/>
        <family val="2"/>
        <charset val="161"/>
      </rPr>
      <t>=2,5·10</t>
    </r>
    <r>
      <rPr>
        <b/>
        <vertAlign val="superscript"/>
        <sz val="11"/>
        <color indexed="52"/>
        <rFont val="Arial"/>
        <family val="2"/>
        <charset val="161"/>
      </rPr>
      <t>–5</t>
    </r>
    <r>
      <rPr>
        <b/>
        <sz val="11"/>
        <color indexed="52"/>
        <rFont val="Arial"/>
        <family val="2"/>
        <charset val="161"/>
      </rPr>
      <t>.</t>
    </r>
  </si>
  <si>
    <r>
      <t xml:space="preserve">Ο βαθμός "ιοντισμού" </t>
    </r>
    <r>
      <rPr>
        <b/>
        <sz val="11"/>
        <color indexed="52"/>
        <rFont val="Arial"/>
        <family val="2"/>
        <charset val="161"/>
      </rPr>
      <t>a,</t>
    </r>
    <r>
      <rPr>
        <sz val="11"/>
        <color indexed="43"/>
        <rFont val="Arial"/>
        <family val="2"/>
        <charset val="161"/>
      </rPr>
      <t xml:space="preserve"> του ιοντος </t>
    </r>
    <r>
      <rPr>
        <b/>
        <sz val="11"/>
        <color indexed="52"/>
        <rFont val="Arial"/>
        <family val="2"/>
        <charset val="161"/>
      </rPr>
      <t>Β</t>
    </r>
    <r>
      <rPr>
        <b/>
        <vertAlign val="superscript"/>
        <sz val="11"/>
        <color indexed="52"/>
        <rFont val="Arial"/>
        <family val="2"/>
        <charset val="161"/>
      </rPr>
      <t>–</t>
    </r>
    <r>
      <rPr>
        <sz val="11"/>
        <color indexed="43"/>
        <rFont val="Arial"/>
        <family val="2"/>
        <charset val="161"/>
      </rPr>
      <t xml:space="preserve"> στο αρχ. δ/μα, ισούται με:</t>
    </r>
  </si>
  <si>
    <r>
      <t xml:space="preserve">Το </t>
    </r>
    <r>
      <rPr>
        <b/>
        <sz val="11"/>
        <color indexed="52"/>
        <rFont val="Arial"/>
        <family val="2"/>
        <charset val="161"/>
      </rPr>
      <t>pH</t>
    </r>
    <r>
      <rPr>
        <sz val="11"/>
        <color indexed="43"/>
        <rFont val="Arial"/>
        <family val="2"/>
        <charset val="161"/>
      </rPr>
      <t xml:space="preserve"> του αρχικού διαλύματος είναι ίσο με:</t>
    </r>
  </si>
  <si>
    <r>
      <t xml:space="preserve">Ο βαθμός "ιοντισμού" </t>
    </r>
    <r>
      <rPr>
        <b/>
        <sz val="11"/>
        <color indexed="52"/>
        <rFont val="Arial"/>
        <family val="2"/>
        <charset val="161"/>
      </rPr>
      <t>a,</t>
    </r>
    <r>
      <rPr>
        <sz val="11"/>
        <color indexed="43"/>
        <rFont val="Arial"/>
        <family val="2"/>
        <charset val="161"/>
      </rPr>
      <t xml:space="preserve"> του ιοντος </t>
    </r>
    <r>
      <rPr>
        <b/>
        <sz val="11"/>
        <color indexed="52"/>
        <rFont val="Arial"/>
        <family val="2"/>
        <charset val="161"/>
      </rPr>
      <t>Β</t>
    </r>
    <r>
      <rPr>
        <b/>
        <vertAlign val="superscript"/>
        <sz val="11"/>
        <color indexed="52"/>
        <rFont val="Arial"/>
        <family val="2"/>
        <charset val="161"/>
      </rPr>
      <t>–</t>
    </r>
    <r>
      <rPr>
        <sz val="11"/>
        <color indexed="43"/>
        <rFont val="Arial"/>
        <family val="2"/>
        <charset val="161"/>
      </rPr>
      <t xml:space="preserve"> στο τελ. δ/μα, ισούται με:</t>
    </r>
  </si>
  <si>
    <r>
      <t xml:space="preserve">Το </t>
    </r>
    <r>
      <rPr>
        <b/>
        <sz val="11"/>
        <color indexed="52"/>
        <rFont val="Arial"/>
        <family val="2"/>
        <charset val="161"/>
      </rPr>
      <t>pH</t>
    </r>
    <r>
      <rPr>
        <sz val="11"/>
        <color indexed="43"/>
        <rFont val="Arial"/>
        <family val="2"/>
        <charset val="161"/>
      </rPr>
      <t xml:space="preserve"> του τελικού διαλύματος είναι ίσο με:</t>
    </r>
  </si>
  <si>
    <r>
      <t xml:space="preserve">Από τα οξέα </t>
    </r>
    <r>
      <rPr>
        <b/>
        <sz val="11"/>
        <color indexed="52"/>
        <rFont val="Arial"/>
        <family val="2"/>
      </rPr>
      <t>ΗΑ</t>
    </r>
    <r>
      <rPr>
        <sz val="11"/>
        <color indexed="43"/>
        <rFont val="Arial"/>
        <family val="2"/>
      </rPr>
      <t xml:space="preserve"> και </t>
    </r>
    <r>
      <rPr>
        <b/>
        <sz val="11"/>
        <color indexed="52"/>
        <rFont val="Arial"/>
        <family val="2"/>
      </rPr>
      <t>ΗΒ</t>
    </r>
    <r>
      <rPr>
        <sz val="11"/>
        <color indexed="43"/>
        <rFont val="Arial"/>
        <family val="2"/>
      </rPr>
      <t xml:space="preserve"> του διαλύματος, </t>
    </r>
    <r>
      <rPr>
        <b/>
        <sz val="11"/>
        <color indexed="52"/>
        <rFont val="Arial"/>
        <family val="2"/>
      </rPr>
      <t>ισχυρότερο</t>
    </r>
    <r>
      <rPr>
        <sz val="11"/>
        <color indexed="43"/>
        <rFont val="Arial"/>
        <family val="2"/>
      </rPr>
      <t xml:space="preserve"> είναι το: </t>
    </r>
  </si>
  <si>
    <r>
      <t xml:space="preserve">Τα παρακάτω προβλήματα αναφέρονται στα </t>
    </r>
    <r>
      <rPr>
        <b/>
        <sz val="11"/>
        <color indexed="52"/>
        <rFont val="Arial"/>
        <family val="2"/>
      </rPr>
      <t>ρυθμιστικά διαλύματα (ΡΔ),</t>
    </r>
    <r>
      <rPr>
        <sz val="11"/>
        <color indexed="43"/>
        <rFont val="Arial"/>
        <family val="2"/>
      </rPr>
      <t xml:space="preserve"> όπου πάλι όπως είναι γνωστό πρωταγωνιστικό ρόλο παίζει η </t>
    </r>
    <r>
      <rPr>
        <b/>
        <sz val="11"/>
        <color indexed="52"/>
        <rFont val="Arial"/>
        <family val="2"/>
      </rPr>
      <t>ΕΚΙ.</t>
    </r>
    <r>
      <rPr>
        <sz val="11"/>
        <color indexed="43"/>
        <rFont val="Arial"/>
        <family val="2"/>
      </rPr>
      <t xml:space="preserve"> Και εδώ ισχύει ό,τι αναφέρθηκε στην άσκηση </t>
    </r>
    <r>
      <rPr>
        <b/>
        <sz val="11"/>
        <color indexed="52"/>
        <rFont val="Arial"/>
        <family val="2"/>
      </rPr>
      <t>7,</t>
    </r>
    <r>
      <rPr>
        <sz val="11"/>
        <color indexed="43"/>
        <rFont val="Arial"/>
        <family val="2"/>
      </rPr>
      <t xml:space="preserve"> επιπλέον όμως διευκρινίζεται ότι εφόσον αναφέρεται για ένα διάλυμα, ότι είναι ρυθμιστικό, μπορεί ελεύθερα να χρησιμοποιηθεί η εξίσωση των </t>
    </r>
    <r>
      <rPr>
        <b/>
        <sz val="11"/>
        <color indexed="52"/>
        <rFont val="Arial"/>
        <family val="2"/>
      </rPr>
      <t>Henderson - Hasselbalch (εξ. Η-Η).</t>
    </r>
  </si>
  <si>
    <r>
      <t xml:space="preserve">Για το </t>
    </r>
    <r>
      <rPr>
        <b/>
        <sz val="11"/>
        <color indexed="52"/>
        <rFont val="Arial"/>
        <family val="2"/>
        <charset val="161"/>
      </rPr>
      <t>οξικό οξύ (CH</t>
    </r>
    <r>
      <rPr>
        <b/>
        <vertAlign val="subscript"/>
        <sz val="11"/>
        <color indexed="52"/>
        <rFont val="Arial"/>
        <family val="2"/>
        <charset val="161"/>
      </rPr>
      <t>3</t>
    </r>
    <r>
      <rPr>
        <b/>
        <sz val="11"/>
        <color indexed="52"/>
        <rFont val="Arial"/>
        <family val="2"/>
        <charset val="161"/>
      </rPr>
      <t>COOH)</t>
    </r>
    <r>
      <rPr>
        <sz val="11"/>
        <color indexed="43"/>
        <rFont val="Arial"/>
        <family val="2"/>
        <charset val="161"/>
      </rPr>
      <t xml:space="preserve"> να ληφθεί </t>
    </r>
    <r>
      <rPr>
        <b/>
        <sz val="11"/>
        <color indexed="52"/>
        <rFont val="Arial"/>
        <family val="2"/>
        <charset val="161"/>
      </rPr>
      <t>K</t>
    </r>
    <r>
      <rPr>
        <b/>
        <vertAlign val="subscript"/>
        <sz val="11"/>
        <color indexed="52"/>
        <rFont val="Arial"/>
        <family val="2"/>
        <charset val="161"/>
      </rPr>
      <t>a</t>
    </r>
    <r>
      <rPr>
        <b/>
        <sz val="11"/>
        <color indexed="52"/>
        <rFont val="Arial"/>
        <family val="2"/>
        <charset val="161"/>
      </rPr>
      <t>=2·10</t>
    </r>
    <r>
      <rPr>
        <b/>
        <vertAlign val="superscript"/>
        <sz val="11"/>
        <color indexed="52"/>
        <rFont val="Arial"/>
        <family val="2"/>
        <charset val="161"/>
      </rPr>
      <t>–5</t>
    </r>
    <r>
      <rPr>
        <b/>
        <sz val="11"/>
        <color indexed="52"/>
        <rFont val="Arial"/>
        <family val="2"/>
        <charset val="161"/>
      </rPr>
      <t>.</t>
    </r>
  </si>
  <si>
    <r>
      <t xml:space="preserve">Το διάλυμα του </t>
    </r>
    <r>
      <rPr>
        <b/>
        <sz val="11"/>
        <color indexed="52"/>
        <rFont val="Arial"/>
        <family val="2"/>
        <charset val="161"/>
      </rPr>
      <t>HCl</t>
    </r>
    <r>
      <rPr>
        <sz val="11"/>
        <color indexed="43"/>
        <rFont val="Arial"/>
        <family val="2"/>
        <charset val="161"/>
      </rPr>
      <t xml:space="preserve"> έχει συγκέντρωση </t>
    </r>
    <r>
      <rPr>
        <b/>
        <sz val="11"/>
        <color indexed="52"/>
        <rFont val="Arial"/>
        <family val="2"/>
        <charset val="161"/>
      </rPr>
      <t>C</t>
    </r>
    <r>
      <rPr>
        <b/>
        <vertAlign val="subscript"/>
        <sz val="11"/>
        <color indexed="52"/>
        <rFont val="Arial"/>
        <family val="2"/>
        <charset val="161"/>
      </rPr>
      <t>1</t>
    </r>
    <r>
      <rPr>
        <sz val="11"/>
        <color indexed="43"/>
        <rFont val="Arial"/>
        <family val="2"/>
        <charset val="161"/>
      </rPr>
      <t xml:space="preserve"> ίση με:</t>
    </r>
  </si>
  <si>
    <r>
      <t xml:space="preserve">Το διάλυμα του </t>
    </r>
    <r>
      <rPr>
        <b/>
        <sz val="11"/>
        <color indexed="52"/>
        <rFont val="Arial"/>
        <family val="2"/>
        <charset val="161"/>
      </rPr>
      <t>CH</t>
    </r>
    <r>
      <rPr>
        <b/>
        <vertAlign val="subscript"/>
        <sz val="11"/>
        <color indexed="52"/>
        <rFont val="Arial"/>
        <family val="2"/>
        <charset val="161"/>
      </rPr>
      <t>3</t>
    </r>
    <r>
      <rPr>
        <b/>
        <sz val="11"/>
        <color indexed="52"/>
        <rFont val="Arial"/>
        <family val="2"/>
        <charset val="161"/>
      </rPr>
      <t>COOΝa</t>
    </r>
    <r>
      <rPr>
        <sz val="11"/>
        <color indexed="43"/>
        <rFont val="Arial"/>
        <family val="2"/>
        <charset val="161"/>
      </rPr>
      <t xml:space="preserve"> έχει συγκέντρωση </t>
    </r>
    <r>
      <rPr>
        <b/>
        <sz val="11"/>
        <color indexed="52"/>
        <rFont val="Arial"/>
        <family val="2"/>
        <charset val="161"/>
      </rPr>
      <t>C</t>
    </r>
    <r>
      <rPr>
        <b/>
        <vertAlign val="subscript"/>
        <sz val="11"/>
        <color indexed="52"/>
        <rFont val="Arial"/>
        <family val="2"/>
        <charset val="161"/>
      </rPr>
      <t>2</t>
    </r>
    <r>
      <rPr>
        <sz val="11"/>
        <color indexed="43"/>
        <rFont val="Arial"/>
        <family val="2"/>
        <charset val="161"/>
      </rPr>
      <t xml:space="preserve"> ίση με:</t>
    </r>
  </si>
  <si>
    <r>
      <t xml:space="preserve">Το </t>
    </r>
    <r>
      <rPr>
        <b/>
        <sz val="11"/>
        <color indexed="52"/>
        <rFont val="Arial"/>
        <family val="2"/>
      </rPr>
      <t>pH</t>
    </r>
    <r>
      <rPr>
        <sz val="11"/>
        <color indexed="43"/>
        <rFont val="Arial"/>
        <family val="2"/>
      </rPr>
      <t xml:space="preserve"> του τελικού διαλύματος θα είναι ίσο με:</t>
    </r>
  </si>
  <si>
    <r>
      <t xml:space="preserve">Για την </t>
    </r>
    <r>
      <rPr>
        <b/>
        <sz val="11"/>
        <color indexed="52"/>
        <rFont val="Arial"/>
        <family val="2"/>
        <charset val="161"/>
      </rPr>
      <t>αμμωνία (ΝΗ</t>
    </r>
    <r>
      <rPr>
        <b/>
        <vertAlign val="subscript"/>
        <sz val="11"/>
        <color indexed="52"/>
        <rFont val="Arial"/>
        <family val="2"/>
        <charset val="161"/>
      </rPr>
      <t>3</t>
    </r>
    <r>
      <rPr>
        <b/>
        <sz val="11"/>
        <color indexed="52"/>
        <rFont val="Arial"/>
        <family val="2"/>
        <charset val="161"/>
      </rPr>
      <t>)</t>
    </r>
    <r>
      <rPr>
        <sz val="11"/>
        <color indexed="43"/>
        <rFont val="Arial"/>
        <family val="2"/>
        <charset val="161"/>
      </rPr>
      <t xml:space="preserve"> να ληφθεί </t>
    </r>
    <r>
      <rPr>
        <b/>
        <sz val="11"/>
        <color indexed="52"/>
        <rFont val="Arial"/>
        <family val="2"/>
        <charset val="161"/>
      </rPr>
      <t>K</t>
    </r>
    <r>
      <rPr>
        <b/>
        <vertAlign val="subscript"/>
        <sz val="11"/>
        <color indexed="52"/>
        <rFont val="Arial"/>
        <family val="2"/>
        <charset val="161"/>
      </rPr>
      <t>b</t>
    </r>
    <r>
      <rPr>
        <b/>
        <sz val="11"/>
        <color indexed="52"/>
        <rFont val="Arial"/>
        <family val="2"/>
        <charset val="161"/>
      </rPr>
      <t>=2·10</t>
    </r>
    <r>
      <rPr>
        <b/>
        <vertAlign val="superscript"/>
        <sz val="11"/>
        <color indexed="52"/>
        <rFont val="Arial"/>
        <family val="2"/>
        <charset val="161"/>
      </rPr>
      <t>–5</t>
    </r>
    <r>
      <rPr>
        <b/>
        <sz val="11"/>
        <color indexed="52"/>
        <rFont val="Arial"/>
        <family val="2"/>
        <charset val="161"/>
      </rPr>
      <t>.</t>
    </r>
  </si>
  <si>
    <r>
      <t xml:space="preserve">Το </t>
    </r>
    <r>
      <rPr>
        <b/>
        <sz val="11"/>
        <color indexed="52"/>
        <rFont val="Arial"/>
        <family val="2"/>
        <charset val="161"/>
      </rPr>
      <t>pH</t>
    </r>
    <r>
      <rPr>
        <sz val="11"/>
        <color indexed="43"/>
        <rFont val="Arial"/>
        <family val="2"/>
        <charset val="161"/>
      </rPr>
      <t xml:space="preserve"> του αρχικού διαλύματος ισούται με:</t>
    </r>
  </si>
  <si>
    <r>
      <t>η</t>
    </r>
    <r>
      <rPr>
        <b/>
        <sz val="11"/>
        <color indexed="43"/>
        <rFont val="Arial"/>
        <family val="2"/>
        <charset val="161"/>
      </rPr>
      <t xml:space="preserve"> NH</t>
    </r>
    <r>
      <rPr>
        <b/>
        <vertAlign val="subscript"/>
        <sz val="11"/>
        <color indexed="43"/>
        <rFont val="Arial"/>
        <family val="2"/>
        <charset val="161"/>
      </rPr>
      <t>3</t>
    </r>
  </si>
  <si>
    <r>
      <t>το</t>
    </r>
    <r>
      <rPr>
        <b/>
        <sz val="11"/>
        <color indexed="43"/>
        <rFont val="Arial"/>
        <family val="2"/>
        <charset val="161"/>
      </rPr>
      <t xml:space="preserve"> NH</t>
    </r>
    <r>
      <rPr>
        <b/>
        <vertAlign val="subscript"/>
        <sz val="11"/>
        <color indexed="43"/>
        <rFont val="Arial"/>
        <family val="2"/>
        <charset val="161"/>
      </rPr>
      <t>4</t>
    </r>
    <r>
      <rPr>
        <b/>
        <sz val="11"/>
        <color indexed="43"/>
        <rFont val="Arial"/>
        <family val="2"/>
        <charset val="161"/>
      </rPr>
      <t>Cl</t>
    </r>
  </si>
  <si>
    <r>
      <t xml:space="preserve">Το </t>
    </r>
    <r>
      <rPr>
        <b/>
        <sz val="11"/>
        <color indexed="52"/>
        <rFont val="Arial"/>
        <family val="2"/>
        <charset val="161"/>
      </rPr>
      <t>pH</t>
    </r>
    <r>
      <rPr>
        <sz val="11"/>
        <color indexed="43"/>
        <rFont val="Arial"/>
        <family val="2"/>
        <charset val="161"/>
      </rPr>
      <t xml:space="preserve"> του τελικού διαλύματος θα είναι ίσο με:</t>
    </r>
  </si>
  <si>
    <r>
      <t xml:space="preserve">Το διάλυμα του </t>
    </r>
    <r>
      <rPr>
        <b/>
        <sz val="11"/>
        <color indexed="52"/>
        <rFont val="Arial"/>
        <family val="2"/>
        <charset val="161"/>
      </rPr>
      <t>NH</t>
    </r>
    <r>
      <rPr>
        <b/>
        <vertAlign val="subscript"/>
        <sz val="11"/>
        <color indexed="52"/>
        <rFont val="Arial"/>
        <family val="2"/>
        <charset val="161"/>
      </rPr>
      <t>3</t>
    </r>
    <r>
      <rPr>
        <sz val="11"/>
        <color indexed="43"/>
        <rFont val="Arial"/>
        <family val="2"/>
        <charset val="161"/>
      </rPr>
      <t xml:space="preserve"> έχει συγκέντρωση </t>
    </r>
    <r>
      <rPr>
        <b/>
        <sz val="11"/>
        <color indexed="52"/>
        <rFont val="Arial"/>
        <family val="2"/>
        <charset val="161"/>
      </rPr>
      <t>C</t>
    </r>
    <r>
      <rPr>
        <b/>
        <vertAlign val="subscript"/>
        <sz val="11"/>
        <color indexed="52"/>
        <rFont val="Arial"/>
        <family val="2"/>
        <charset val="161"/>
      </rPr>
      <t>1</t>
    </r>
    <r>
      <rPr>
        <sz val="11"/>
        <color indexed="43"/>
        <rFont val="Arial"/>
        <family val="2"/>
        <charset val="161"/>
      </rPr>
      <t xml:space="preserve"> ίση με:</t>
    </r>
  </si>
  <si>
    <r>
      <t xml:space="preserve">Το διάλυμα του </t>
    </r>
    <r>
      <rPr>
        <b/>
        <sz val="11"/>
        <color indexed="52"/>
        <rFont val="Arial"/>
        <family val="2"/>
        <charset val="161"/>
      </rPr>
      <t>HCl</t>
    </r>
    <r>
      <rPr>
        <sz val="11"/>
        <color indexed="43"/>
        <rFont val="Arial"/>
        <family val="2"/>
        <charset val="161"/>
      </rPr>
      <t xml:space="preserve"> έχει συγκέντρωση </t>
    </r>
    <r>
      <rPr>
        <b/>
        <sz val="11"/>
        <color indexed="52"/>
        <rFont val="Arial"/>
        <family val="2"/>
        <charset val="161"/>
      </rPr>
      <t>C</t>
    </r>
    <r>
      <rPr>
        <b/>
        <vertAlign val="subscript"/>
        <sz val="11"/>
        <color indexed="52"/>
        <rFont val="Arial"/>
        <family val="2"/>
        <charset val="161"/>
      </rPr>
      <t>2</t>
    </r>
    <r>
      <rPr>
        <sz val="11"/>
        <color indexed="43"/>
        <rFont val="Arial"/>
        <family val="2"/>
        <charset val="161"/>
      </rPr>
      <t xml:space="preserve"> ίση με:</t>
    </r>
  </si>
  <si>
    <r>
      <t xml:space="preserve">Άρα το </t>
    </r>
    <r>
      <rPr>
        <b/>
        <sz val="11"/>
        <color indexed="52"/>
        <rFont val="Arial"/>
        <family val="2"/>
        <charset val="161"/>
      </rPr>
      <t>οξικό οξύ</t>
    </r>
    <r>
      <rPr>
        <sz val="11"/>
        <color indexed="43"/>
        <rFont val="Arial"/>
        <family val="2"/>
        <charset val="161"/>
      </rPr>
      <t xml:space="preserve"> εμφανίζεται εδώ με </t>
    </r>
    <r>
      <rPr>
        <b/>
        <sz val="11"/>
        <color indexed="52"/>
        <rFont val="Arial"/>
        <family val="2"/>
        <charset val="161"/>
      </rPr>
      <t>K</t>
    </r>
    <r>
      <rPr>
        <b/>
        <vertAlign val="subscript"/>
        <sz val="11"/>
        <color indexed="52"/>
        <rFont val="Arial"/>
        <family val="2"/>
        <charset val="161"/>
      </rPr>
      <t>a</t>
    </r>
    <r>
      <rPr>
        <sz val="11"/>
        <color indexed="43"/>
        <rFont val="Arial"/>
        <family val="2"/>
        <charset val="161"/>
      </rPr>
      <t xml:space="preserve"> ίση με:</t>
    </r>
  </si>
  <si>
    <r>
      <t xml:space="preserve">Από τα στοιχεία που δίνονται παραπάνω, προκύπτει ότι εδώ, η </t>
    </r>
    <r>
      <rPr>
        <b/>
        <sz val="11"/>
        <color indexed="52"/>
        <rFont val="Arial"/>
        <family val="2"/>
        <charset val="161"/>
      </rPr>
      <t>αμμωνία (ΝΗ</t>
    </r>
    <r>
      <rPr>
        <b/>
        <vertAlign val="subscript"/>
        <sz val="11"/>
        <color indexed="52"/>
        <rFont val="Arial"/>
        <family val="2"/>
        <charset val="161"/>
      </rPr>
      <t>3</t>
    </r>
    <r>
      <rPr>
        <b/>
        <sz val="11"/>
        <color indexed="52"/>
        <rFont val="Arial"/>
        <family val="2"/>
        <charset val="161"/>
      </rPr>
      <t>)</t>
    </r>
    <r>
      <rPr>
        <sz val="11"/>
        <color indexed="43"/>
        <rFont val="Arial"/>
        <family val="2"/>
        <charset val="161"/>
      </rPr>
      <t xml:space="preserve">  εμφανίζεται να έχει τιμή </t>
    </r>
    <r>
      <rPr>
        <b/>
        <sz val="11"/>
        <color indexed="52"/>
        <rFont val="Arial"/>
        <family val="2"/>
        <charset val="161"/>
      </rPr>
      <t>pK</t>
    </r>
    <r>
      <rPr>
        <b/>
        <vertAlign val="subscript"/>
        <sz val="11"/>
        <color indexed="52"/>
        <rFont val="Arial"/>
        <family val="2"/>
        <charset val="161"/>
      </rPr>
      <t>b</t>
    </r>
    <r>
      <rPr>
        <sz val="11"/>
        <color indexed="43"/>
        <rFont val="Arial"/>
        <family val="2"/>
        <charset val="161"/>
      </rPr>
      <t xml:space="preserve"> ίση με:</t>
    </r>
  </si>
  <si>
    <r>
      <t xml:space="preserve">Στο </t>
    </r>
    <r>
      <rPr>
        <b/>
        <sz val="11"/>
        <color indexed="52"/>
        <rFont val="Arial"/>
        <family val="2"/>
        <charset val="161"/>
      </rPr>
      <t>τελικό σημείο</t>
    </r>
    <r>
      <rPr>
        <sz val="11"/>
        <color indexed="43"/>
        <rFont val="Arial"/>
        <family val="2"/>
        <charset val="161"/>
      </rPr>
      <t xml:space="preserve"> της ογκομέτρησης το </t>
    </r>
    <r>
      <rPr>
        <b/>
        <sz val="11"/>
        <color indexed="52"/>
        <rFont val="Arial"/>
        <family val="2"/>
        <charset val="161"/>
      </rPr>
      <t>pH</t>
    </r>
    <r>
      <rPr>
        <sz val="11"/>
        <color indexed="43"/>
        <rFont val="Arial"/>
        <family val="2"/>
        <charset val="161"/>
      </rPr>
      <t xml:space="preserve"> έχει γίνει ίσο με:</t>
    </r>
  </si>
  <si>
    <r>
      <t xml:space="preserve">Η παρούσα εφαρμογή αναφέρεται στην </t>
    </r>
    <r>
      <rPr>
        <b/>
        <sz val="11"/>
        <color indexed="52"/>
        <rFont val="Arial"/>
        <family val="2"/>
      </rPr>
      <t>ιοντική ισορροπία,</t>
    </r>
    <r>
      <rPr>
        <b/>
        <sz val="11"/>
        <color indexed="43"/>
        <rFont val="Arial"/>
        <family val="2"/>
      </rPr>
      <t xml:space="preserve"> </t>
    </r>
    <r>
      <rPr>
        <sz val="11"/>
        <color indexed="43"/>
        <rFont val="Arial"/>
        <family val="2"/>
      </rPr>
      <t xml:space="preserve">που ενδιαφέρει τους μαθητές της </t>
    </r>
    <r>
      <rPr>
        <b/>
        <sz val="11"/>
        <color indexed="52"/>
        <rFont val="Arial"/>
        <family val="2"/>
      </rPr>
      <t>θετικής</t>
    </r>
    <r>
      <rPr>
        <sz val="11"/>
        <color indexed="43"/>
        <rFont val="Arial"/>
        <family val="2"/>
      </rPr>
      <t xml:space="preserve"> κατεύθυνσης της </t>
    </r>
    <r>
      <rPr>
        <b/>
        <sz val="11"/>
        <color indexed="52"/>
        <rFont val="Arial"/>
        <family val="2"/>
      </rPr>
      <t>Γ΄</t>
    </r>
    <r>
      <rPr>
        <sz val="11"/>
        <color indexed="43"/>
        <rFont val="Arial"/>
        <family val="2"/>
      </rPr>
      <t xml:space="preserve"> τάξης του ΓΕ. Λ. και φτιάχτηκε με λογισμικό </t>
    </r>
    <r>
      <rPr>
        <b/>
        <sz val="11"/>
        <color rgb="FFFF9900"/>
        <rFont val="Arial"/>
        <family val="2"/>
      </rPr>
      <t>Microsoft Office 2007/excel</t>
    </r>
    <r>
      <rPr>
        <sz val="11"/>
        <color indexed="43"/>
        <rFont val="Arial"/>
        <family val="2"/>
      </rPr>
      <t xml:space="preserve"> σε υπολογι-στή που λειτουργεί με </t>
    </r>
    <r>
      <rPr>
        <b/>
        <sz val="11"/>
        <color indexed="52"/>
        <rFont val="Arial"/>
        <family val="2"/>
      </rPr>
      <t>Windows 7.</t>
    </r>
    <r>
      <rPr>
        <b/>
        <sz val="11"/>
        <color indexed="43"/>
        <rFont val="Arial"/>
        <family val="2"/>
      </rPr>
      <t xml:space="preserve"> </t>
    </r>
    <r>
      <rPr>
        <sz val="11"/>
        <color indexed="43"/>
        <rFont val="Arial"/>
        <family val="2"/>
      </rPr>
      <t xml:space="preserve">
Σε όλες τις ασκήσεις που ακολουθούν, να θεωρείται ότι η </t>
    </r>
    <r>
      <rPr>
        <b/>
        <sz val="11"/>
        <color indexed="52"/>
        <rFont val="Arial"/>
        <family val="2"/>
      </rPr>
      <t>θερμοκρασία</t>
    </r>
    <r>
      <rPr>
        <sz val="11"/>
        <color indexed="43"/>
        <rFont val="Arial"/>
        <family val="2"/>
      </rPr>
      <t xml:space="preserve"> είναι </t>
    </r>
    <r>
      <rPr>
        <b/>
        <sz val="11"/>
        <color indexed="52"/>
        <rFont val="Arial"/>
        <family val="2"/>
      </rPr>
      <t>25°C,</t>
    </r>
    <r>
      <rPr>
        <sz val="11"/>
        <color indexed="43"/>
        <rFont val="Arial"/>
        <family val="2"/>
      </rPr>
      <t xml:space="preserve"> εκτός από τις περι-πτώσεις όπου αναφέρεται κάτι διαφορετικό. Επίσης τα διαλύματα στα οποία γίνεται αναφορά, να θεωρη-θεί ότι είναι όλα </t>
    </r>
    <r>
      <rPr>
        <b/>
        <sz val="11"/>
        <color indexed="52"/>
        <rFont val="Arial"/>
        <family val="2"/>
      </rPr>
      <t>υδατικά.</t>
    </r>
    <r>
      <rPr>
        <b/>
        <sz val="11"/>
        <color indexed="43"/>
        <rFont val="Arial"/>
        <family val="2"/>
      </rPr>
      <t xml:space="preserve"> </t>
    </r>
    <r>
      <rPr>
        <sz val="11"/>
        <color indexed="43"/>
        <rFont val="Arial"/>
        <family val="2"/>
      </rPr>
      <t xml:space="preserve">Ακόμη, όπου απαιτείται η χρήση </t>
    </r>
    <r>
      <rPr>
        <b/>
        <sz val="11"/>
        <color indexed="52"/>
        <rFont val="Arial"/>
        <family val="2"/>
      </rPr>
      <t>σχετικών ατομικών μαζών (A</t>
    </r>
    <r>
      <rPr>
        <b/>
        <vertAlign val="subscript"/>
        <sz val="11"/>
        <color indexed="52"/>
        <rFont val="Arial"/>
        <family val="2"/>
      </rPr>
      <t>r</t>
    </r>
    <r>
      <rPr>
        <b/>
        <sz val="11"/>
        <color indexed="52"/>
        <rFont val="Arial"/>
        <family val="2"/>
      </rPr>
      <t>),</t>
    </r>
    <r>
      <rPr>
        <sz val="11"/>
        <color indexed="43"/>
        <rFont val="Arial"/>
        <family val="2"/>
      </rPr>
      <t xml:space="preserve"> αυτές να θε-ωρούνται </t>
    </r>
    <r>
      <rPr>
        <b/>
        <sz val="11"/>
        <color indexed="52"/>
        <rFont val="Arial"/>
        <family val="2"/>
      </rPr>
      <t>δεδομένες.</t>
    </r>
    <r>
      <rPr>
        <sz val="11"/>
        <color indexed="43"/>
        <rFont val="Arial"/>
        <family val="2"/>
      </rPr>
      <t xml:space="preserve"> 
Τέλος για την αναγραφή της </t>
    </r>
    <r>
      <rPr>
        <b/>
        <sz val="11"/>
        <color indexed="52"/>
        <rFont val="Arial"/>
        <family val="2"/>
      </rPr>
      <t>υποδιαστολής</t>
    </r>
    <r>
      <rPr>
        <sz val="11"/>
        <color indexed="43"/>
        <rFont val="Arial"/>
        <family val="2"/>
      </rPr>
      <t xml:space="preserve"> στους δεκαδικούς αριθμούς, </t>
    </r>
    <r>
      <rPr>
        <b/>
        <sz val="11"/>
        <color indexed="52"/>
        <rFont val="Arial"/>
        <family val="2"/>
      </rPr>
      <t>να χρησιμοποιείται το κόμμα</t>
    </r>
    <r>
      <rPr>
        <sz val="11"/>
        <color indexed="52"/>
        <rFont val="Arial"/>
        <family val="2"/>
      </rPr>
      <t xml:space="preserve"> </t>
    </r>
    <r>
      <rPr>
        <b/>
        <sz val="11"/>
        <color indexed="52"/>
        <rFont val="Arial"/>
        <family val="2"/>
      </rPr>
      <t>","</t>
    </r>
    <r>
      <rPr>
        <sz val="11"/>
        <color indexed="52"/>
        <rFont val="Arial"/>
        <family val="2"/>
      </rPr>
      <t xml:space="preserve"> </t>
    </r>
    <r>
      <rPr>
        <sz val="11"/>
        <color indexed="43"/>
        <rFont val="Arial"/>
        <family val="2"/>
      </rPr>
      <t xml:space="preserve">και </t>
    </r>
    <r>
      <rPr>
        <b/>
        <sz val="11"/>
        <color indexed="52"/>
        <rFont val="Arial"/>
        <family val="2"/>
      </rPr>
      <t>όχι η τελεία,</t>
    </r>
    <r>
      <rPr>
        <sz val="11"/>
        <color indexed="43"/>
        <rFont val="Arial"/>
        <family val="2"/>
      </rPr>
      <t xml:space="preserve"> π.χ.</t>
    </r>
    <r>
      <rPr>
        <b/>
        <sz val="11"/>
        <color indexed="43"/>
        <rFont val="Arial"/>
        <family val="2"/>
      </rPr>
      <t xml:space="preserve"> </t>
    </r>
    <r>
      <rPr>
        <b/>
        <sz val="11"/>
        <color indexed="52"/>
        <rFont val="Arial"/>
        <family val="2"/>
      </rPr>
      <t>"5,75"</t>
    </r>
    <r>
      <rPr>
        <sz val="11"/>
        <color indexed="43"/>
        <rFont val="Arial"/>
        <family val="2"/>
      </rPr>
      <t xml:space="preserve"> και </t>
    </r>
    <r>
      <rPr>
        <b/>
        <sz val="11"/>
        <color indexed="52"/>
        <rFont val="Arial"/>
        <family val="2"/>
      </rPr>
      <t>όχι "5.75".</t>
    </r>
    <r>
      <rPr>
        <b/>
        <sz val="11"/>
        <color indexed="43"/>
        <rFont val="Arial"/>
        <family val="2"/>
      </rPr>
      <t xml:space="preserve">
</t>
    </r>
    <r>
      <rPr>
        <sz val="11"/>
        <color indexed="43"/>
        <rFont val="Arial"/>
        <family val="2"/>
      </rPr>
      <t xml:space="preserve">Οι πόντοι που συγκεντρώνονται από τις σωστές απαντήσεις, θα εμφανίζονται για κάθε άσκηση, στο τέλος αυτής, στη στήλη </t>
    </r>
    <r>
      <rPr>
        <b/>
        <sz val="11"/>
        <color indexed="52"/>
        <rFont val="Arial"/>
        <family val="2"/>
      </rPr>
      <t>"L",</t>
    </r>
    <r>
      <rPr>
        <sz val="11"/>
        <color indexed="43"/>
        <rFont val="Arial"/>
        <family val="2"/>
      </rPr>
      <t xml:space="preserve"> π.χ. οι πόντοι που θα συγκεντρωθούν από τις σωστές απαντήσεις της </t>
    </r>
    <r>
      <rPr>
        <b/>
        <sz val="11"/>
        <color indexed="52"/>
        <rFont val="Arial"/>
        <family val="2"/>
      </rPr>
      <t>1ης</t>
    </r>
    <r>
      <rPr>
        <sz val="11"/>
        <color indexed="43"/>
        <rFont val="Arial"/>
        <family val="2"/>
      </rPr>
      <t xml:space="preserve"> άσκη-σης, θα εμφανιστούν στο κελί </t>
    </r>
    <r>
      <rPr>
        <b/>
        <sz val="11"/>
        <color indexed="52"/>
        <rFont val="Arial"/>
        <family val="2"/>
      </rPr>
      <t>"L45".</t>
    </r>
    <r>
      <rPr>
        <sz val="11"/>
        <color indexed="43"/>
        <rFont val="Arial"/>
        <family val="2"/>
      </rPr>
      <t xml:space="preserve"> </t>
    </r>
    <r>
      <rPr>
        <b/>
        <sz val="11"/>
        <color indexed="10"/>
        <rFont val="Arial"/>
        <family val="2"/>
      </rPr>
      <t>ΠΡΟΣΟΧΗ!</t>
    </r>
    <r>
      <rPr>
        <sz val="11"/>
        <color indexed="43"/>
        <rFont val="Arial"/>
        <family val="2"/>
      </rPr>
      <t xml:space="preserve"> Στις περισσότερες περιπτώσεις οι πόντοι μιας άσκη-σης εμφανίζονται </t>
    </r>
    <r>
      <rPr>
        <b/>
        <sz val="11"/>
        <color indexed="52"/>
        <rFont val="Arial"/>
        <family val="2"/>
      </rPr>
      <t>μόνο</t>
    </r>
    <r>
      <rPr>
        <sz val="11"/>
        <color indexed="43"/>
        <rFont val="Arial"/>
        <family val="2"/>
      </rPr>
      <t xml:space="preserve"> εφόσον απαντηθούν </t>
    </r>
    <r>
      <rPr>
        <b/>
        <sz val="11"/>
        <color indexed="52"/>
        <rFont val="Arial"/>
        <family val="2"/>
      </rPr>
      <t>όλα</t>
    </r>
    <r>
      <rPr>
        <sz val="11"/>
        <color indexed="43"/>
        <rFont val="Arial"/>
        <family val="2"/>
      </rPr>
      <t xml:space="preserve"> τα ερωτήματα της άσκησης. Για οποιοδήποτε σχόλιο, παρατήρηση ή ερώτηση, παρακαλώ επικοινωνήστε στη διεύθυνση... </t>
    </r>
    <r>
      <rPr>
        <b/>
        <sz val="11"/>
        <color rgb="FF0070C0"/>
        <rFont val="Arial"/>
        <family val="2"/>
      </rPr>
      <t>chmtou@gmail.com.</t>
    </r>
  </si>
  <si>
    <r>
      <t xml:space="preserve">Στο κελί, που έχει πορτοκαλί χρώμα και βρίσκεται στο τέλος κάθε μιας από τις επόμε-νες προτάσεις, να γραφεί είτε το γράμμα </t>
    </r>
    <r>
      <rPr>
        <b/>
        <sz val="11"/>
        <color indexed="52"/>
        <rFont val="Arial"/>
        <family val="2"/>
        <charset val="161"/>
      </rPr>
      <t>Σ,</t>
    </r>
    <r>
      <rPr>
        <sz val="11"/>
        <color indexed="43"/>
        <rFont val="Arial"/>
        <family val="2"/>
        <charset val="161"/>
      </rPr>
      <t xml:space="preserve"> αν κατά τη γνώμη σας η πρόταση είναι </t>
    </r>
    <r>
      <rPr>
        <b/>
        <sz val="11"/>
        <color indexed="52"/>
        <rFont val="Arial"/>
        <family val="2"/>
        <charset val="161"/>
      </rPr>
      <t>σω-στή,</t>
    </r>
    <r>
      <rPr>
        <sz val="11"/>
        <color indexed="43"/>
        <rFont val="Arial"/>
        <family val="2"/>
        <charset val="161"/>
      </rPr>
      <t xml:space="preserve"> ή το γράμμα </t>
    </r>
    <r>
      <rPr>
        <b/>
        <sz val="11"/>
        <color indexed="52"/>
        <rFont val="Arial"/>
        <family val="2"/>
        <charset val="161"/>
      </rPr>
      <t>Λ,</t>
    </r>
    <r>
      <rPr>
        <sz val="11"/>
        <color indexed="43"/>
        <rFont val="Arial"/>
        <family val="2"/>
        <charset val="161"/>
      </rPr>
      <t xml:space="preserve"> αν η πρόταση θεωρείτε ότι είναι </t>
    </r>
    <r>
      <rPr>
        <b/>
        <sz val="11"/>
        <color indexed="52"/>
        <rFont val="Arial"/>
        <family val="2"/>
        <charset val="161"/>
      </rPr>
      <t>λανθασμένη.</t>
    </r>
  </si>
  <si>
    <r>
      <t xml:space="preserve">Ανάμεσα σε </t>
    </r>
    <r>
      <rPr>
        <b/>
        <sz val="11"/>
        <color indexed="52"/>
        <rFont val="Arial"/>
        <family val="2"/>
      </rPr>
      <t>δυο διαλύματα</t>
    </r>
    <r>
      <rPr>
        <sz val="11"/>
        <color indexed="52"/>
        <rFont val="Arial"/>
        <family val="2"/>
      </rPr>
      <t xml:space="preserve"> </t>
    </r>
    <r>
      <rPr>
        <b/>
        <sz val="11"/>
        <color indexed="52"/>
        <rFont val="Arial"/>
        <family val="2"/>
      </rPr>
      <t>HBr, ίδιας θερμοκρασίας,</t>
    </r>
    <r>
      <rPr>
        <sz val="11"/>
        <color indexed="43"/>
        <rFont val="Arial"/>
        <family val="2"/>
      </rPr>
      <t xml:space="preserve"> εκείνο που έχει </t>
    </r>
    <r>
      <rPr>
        <b/>
        <sz val="11"/>
        <color indexed="52"/>
        <rFont val="Arial"/>
        <family val="2"/>
      </rPr>
      <t>μεγαλύτερη συγκέντρωση,</t>
    </r>
    <r>
      <rPr>
        <b/>
        <sz val="11"/>
        <color indexed="43"/>
        <rFont val="Arial"/>
        <family val="2"/>
      </rPr>
      <t xml:space="preserve"> </t>
    </r>
    <r>
      <rPr>
        <sz val="11"/>
        <color indexed="43"/>
        <rFont val="Arial"/>
        <family val="2"/>
      </rPr>
      <t xml:space="preserve">έχει και </t>
    </r>
    <r>
      <rPr>
        <b/>
        <sz val="11"/>
        <color indexed="52"/>
        <rFont val="Arial"/>
        <family val="2"/>
      </rPr>
      <t>μεγαλύτερο pH.</t>
    </r>
  </si>
  <si>
    <r>
      <t xml:space="preserve">Μεταξύ </t>
    </r>
    <r>
      <rPr>
        <b/>
        <sz val="11"/>
        <color indexed="52"/>
        <rFont val="Arial"/>
        <family val="2"/>
      </rPr>
      <t>δυο διαλυμάτων</t>
    </r>
    <r>
      <rPr>
        <sz val="11"/>
        <color indexed="52"/>
        <rFont val="Arial"/>
        <family val="2"/>
      </rPr>
      <t xml:space="preserve"> </t>
    </r>
    <r>
      <rPr>
        <b/>
        <sz val="11"/>
        <color indexed="52"/>
        <rFont val="Arial"/>
        <family val="2"/>
      </rPr>
      <t>ΚΟΗ, ίδιας θερμοκρασίας,</t>
    </r>
    <r>
      <rPr>
        <sz val="11"/>
        <color indexed="43"/>
        <rFont val="Arial"/>
        <family val="2"/>
      </rPr>
      <t xml:space="preserve"> εκείνο που έχει </t>
    </r>
    <r>
      <rPr>
        <b/>
        <sz val="11"/>
        <color indexed="52"/>
        <rFont val="Arial"/>
        <family val="2"/>
      </rPr>
      <t>μεγα</t>
    </r>
    <r>
      <rPr>
        <b/>
        <sz val="11"/>
        <color indexed="52"/>
        <rFont val="Arial"/>
        <family val="2"/>
      </rPr>
      <t>λύτερη συγκέντρωση,</t>
    </r>
    <r>
      <rPr>
        <b/>
        <sz val="11"/>
        <color indexed="43"/>
        <rFont val="Arial"/>
        <family val="2"/>
      </rPr>
      <t xml:space="preserve"> </t>
    </r>
    <r>
      <rPr>
        <sz val="11"/>
        <color indexed="43"/>
        <rFont val="Arial"/>
        <family val="2"/>
      </rPr>
      <t xml:space="preserve">έχει και </t>
    </r>
    <r>
      <rPr>
        <b/>
        <sz val="11"/>
        <color indexed="52"/>
        <rFont val="Arial"/>
        <family val="2"/>
      </rPr>
      <t>μεγαλύτερο pH.</t>
    </r>
  </si>
  <si>
    <r>
      <t xml:space="preserve">Καθώς </t>
    </r>
    <r>
      <rPr>
        <b/>
        <sz val="11"/>
        <color indexed="52"/>
        <rFont val="Arial"/>
        <family val="2"/>
      </rPr>
      <t>αραιώνουμε</t>
    </r>
    <r>
      <rPr>
        <sz val="11"/>
        <color indexed="43"/>
        <rFont val="Arial"/>
        <family val="2"/>
      </rPr>
      <t xml:space="preserve"> ένα </t>
    </r>
    <r>
      <rPr>
        <b/>
        <sz val="11"/>
        <color indexed="52"/>
        <rFont val="Arial"/>
        <family val="2"/>
      </rPr>
      <t>διάλυμα ασθενούς οξέος,</t>
    </r>
    <r>
      <rPr>
        <sz val="11"/>
        <color indexed="43"/>
        <rFont val="Arial"/>
        <family val="2"/>
      </rPr>
      <t xml:space="preserve"> ο </t>
    </r>
    <r>
      <rPr>
        <b/>
        <sz val="11"/>
        <color indexed="52"/>
        <rFont val="Arial"/>
        <family val="2"/>
      </rPr>
      <t>βαθμός ιοντι-σμού</t>
    </r>
    <r>
      <rPr>
        <sz val="11"/>
        <color indexed="43"/>
        <rFont val="Arial"/>
        <family val="2"/>
      </rPr>
      <t xml:space="preserve"> του οξέος </t>
    </r>
    <r>
      <rPr>
        <b/>
        <sz val="11"/>
        <color indexed="52"/>
        <rFont val="Arial"/>
        <family val="2"/>
      </rPr>
      <t>αυξάνεται.</t>
    </r>
  </si>
  <si>
    <r>
      <t xml:space="preserve">Καθώς </t>
    </r>
    <r>
      <rPr>
        <b/>
        <sz val="11"/>
        <color indexed="52"/>
        <rFont val="Arial"/>
        <family val="2"/>
      </rPr>
      <t>αραιώνουμε</t>
    </r>
    <r>
      <rPr>
        <sz val="11"/>
        <color indexed="43"/>
        <rFont val="Arial"/>
        <family val="2"/>
      </rPr>
      <t xml:space="preserve"> ένα </t>
    </r>
    <r>
      <rPr>
        <b/>
        <sz val="11"/>
        <color indexed="52"/>
        <rFont val="Arial"/>
        <family val="2"/>
      </rPr>
      <t>διάλυμα ασθενούς βάσης</t>
    </r>
    <r>
      <rPr>
        <b/>
        <sz val="11"/>
        <color indexed="43"/>
        <rFont val="Arial"/>
        <family val="2"/>
      </rPr>
      <t>,</t>
    </r>
    <r>
      <rPr>
        <sz val="11"/>
        <color indexed="43"/>
        <rFont val="Arial"/>
        <family val="2"/>
      </rPr>
      <t xml:space="preserve"> ο </t>
    </r>
    <r>
      <rPr>
        <b/>
        <sz val="11"/>
        <color indexed="52"/>
        <rFont val="Arial"/>
        <family val="2"/>
      </rPr>
      <t>βαθμός ιοντι-σμού</t>
    </r>
    <r>
      <rPr>
        <sz val="11"/>
        <color indexed="43"/>
        <rFont val="Arial"/>
        <family val="2"/>
      </rPr>
      <t xml:space="preserve"> της βάσης </t>
    </r>
    <r>
      <rPr>
        <b/>
        <sz val="11"/>
        <color indexed="52"/>
        <rFont val="Arial"/>
        <family val="2"/>
      </rPr>
      <t>μειώνεται.</t>
    </r>
  </si>
  <si>
    <r>
      <t>Υδροχλωρικό</t>
    </r>
    <r>
      <rPr>
        <sz val="11"/>
        <color indexed="43"/>
        <rFont val="Arial"/>
        <family val="2"/>
      </rPr>
      <t xml:space="preserve"> οξύ </t>
    </r>
    <r>
      <rPr>
        <b/>
        <sz val="11"/>
        <color indexed="52"/>
        <rFont val="Arial"/>
        <family val="2"/>
      </rPr>
      <t>0,1Μ</t>
    </r>
    <r>
      <rPr>
        <sz val="11"/>
        <color indexed="43"/>
        <rFont val="Arial"/>
        <family val="2"/>
      </rPr>
      <t xml:space="preserve"> και διάλυμα</t>
    </r>
    <r>
      <rPr>
        <b/>
        <sz val="11"/>
        <color indexed="43"/>
        <rFont val="Arial"/>
        <family val="2"/>
      </rPr>
      <t xml:space="preserve"> </t>
    </r>
    <r>
      <rPr>
        <b/>
        <sz val="11"/>
        <color indexed="52"/>
        <rFont val="Arial"/>
        <family val="2"/>
      </rPr>
      <t>οξικού</t>
    </r>
    <r>
      <rPr>
        <b/>
        <sz val="11"/>
        <color indexed="43"/>
        <rFont val="Arial"/>
        <family val="2"/>
      </rPr>
      <t xml:space="preserve"> </t>
    </r>
    <r>
      <rPr>
        <sz val="11"/>
        <color indexed="43"/>
        <rFont val="Arial"/>
        <family val="2"/>
      </rPr>
      <t>οξέος</t>
    </r>
    <r>
      <rPr>
        <b/>
        <sz val="11"/>
        <color indexed="43"/>
        <rFont val="Arial"/>
        <family val="2"/>
      </rPr>
      <t xml:space="preserve"> </t>
    </r>
    <r>
      <rPr>
        <b/>
        <sz val="11"/>
        <color indexed="52"/>
        <rFont val="Arial"/>
        <family val="2"/>
      </rPr>
      <t>0,1Μ,</t>
    </r>
    <r>
      <rPr>
        <sz val="11"/>
        <color indexed="43"/>
        <rFont val="Arial"/>
        <family val="2"/>
      </rPr>
      <t xml:space="preserve"> </t>
    </r>
    <r>
      <rPr>
        <b/>
        <sz val="11"/>
        <color indexed="52"/>
        <rFont val="Arial"/>
        <family val="2"/>
      </rPr>
      <t xml:space="preserve">ίδιας θερμο-κρασίας, </t>
    </r>
    <r>
      <rPr>
        <sz val="11"/>
        <color indexed="43"/>
        <rFont val="Arial"/>
        <family val="2"/>
      </rPr>
      <t xml:space="preserve"> έχουν </t>
    </r>
    <r>
      <rPr>
        <b/>
        <sz val="11"/>
        <color indexed="52"/>
        <rFont val="Arial"/>
        <family val="2"/>
      </rPr>
      <t>ίδια τιμή pH.</t>
    </r>
  </si>
  <si>
    <r>
      <t xml:space="preserve">Κατά την </t>
    </r>
    <r>
      <rPr>
        <b/>
        <sz val="11"/>
        <color indexed="52"/>
        <rFont val="Arial"/>
        <family val="2"/>
      </rPr>
      <t>αραίωση</t>
    </r>
    <r>
      <rPr>
        <sz val="11"/>
        <color indexed="52"/>
        <rFont val="Arial"/>
        <family val="2"/>
      </rPr>
      <t xml:space="preserve"> </t>
    </r>
    <r>
      <rPr>
        <b/>
        <sz val="11"/>
        <color indexed="52"/>
        <rFont val="Arial"/>
        <family val="2"/>
      </rPr>
      <t>διαλύματος</t>
    </r>
    <r>
      <rPr>
        <sz val="11"/>
        <color indexed="43"/>
        <rFont val="Arial"/>
        <family val="2"/>
      </rPr>
      <t xml:space="preserve"> του </t>
    </r>
    <r>
      <rPr>
        <b/>
        <sz val="11"/>
        <color indexed="52"/>
        <rFont val="Arial"/>
        <family val="2"/>
      </rPr>
      <t>ασθενούς οξέος ΗΑ,</t>
    </r>
    <r>
      <rPr>
        <sz val="11"/>
        <color indexed="43"/>
        <rFont val="Arial"/>
        <family val="2"/>
      </rPr>
      <t xml:space="preserve"> η </t>
    </r>
    <r>
      <rPr>
        <b/>
        <sz val="11"/>
        <color indexed="52"/>
        <rFont val="Arial"/>
        <family val="2"/>
      </rPr>
      <t>[Η</t>
    </r>
    <r>
      <rPr>
        <b/>
        <vertAlign val="subscript"/>
        <sz val="11"/>
        <color indexed="52"/>
        <rFont val="Arial"/>
        <family val="2"/>
      </rPr>
      <t>3</t>
    </r>
    <r>
      <rPr>
        <b/>
        <sz val="11"/>
        <color indexed="52"/>
        <rFont val="Arial"/>
        <family val="2"/>
      </rPr>
      <t>Ο</t>
    </r>
    <r>
      <rPr>
        <b/>
        <vertAlign val="superscript"/>
        <sz val="11"/>
        <color indexed="52"/>
        <rFont val="Arial"/>
        <family val="2"/>
      </rPr>
      <t>+</t>
    </r>
    <r>
      <rPr>
        <b/>
        <sz val="11"/>
        <color indexed="52"/>
        <rFont val="Arial"/>
        <family val="2"/>
      </rPr>
      <t>]</t>
    </r>
    <r>
      <rPr>
        <b/>
        <sz val="11"/>
        <color indexed="43"/>
        <rFont val="Arial"/>
        <family val="2"/>
      </rPr>
      <t xml:space="preserve"> </t>
    </r>
    <r>
      <rPr>
        <b/>
        <sz val="11"/>
        <color indexed="52"/>
        <rFont val="Arial"/>
        <family val="2"/>
      </rPr>
      <t>μει-ώνεται</t>
    </r>
    <r>
      <rPr>
        <sz val="11"/>
        <color indexed="43"/>
        <rFont val="Arial"/>
        <family val="2"/>
      </rPr>
      <t xml:space="preserve"> ενώ η </t>
    </r>
    <r>
      <rPr>
        <b/>
        <sz val="11"/>
        <color indexed="52"/>
        <rFont val="Arial"/>
        <family val="2"/>
      </rPr>
      <t>ποσότητα (σε mol) των ιόντων Η</t>
    </r>
    <r>
      <rPr>
        <b/>
        <vertAlign val="subscript"/>
        <sz val="11"/>
        <color indexed="52"/>
        <rFont val="Arial"/>
        <family val="2"/>
      </rPr>
      <t>3</t>
    </r>
    <r>
      <rPr>
        <b/>
        <sz val="11"/>
        <color indexed="52"/>
        <rFont val="Arial"/>
        <family val="2"/>
      </rPr>
      <t>Ο</t>
    </r>
    <r>
      <rPr>
        <b/>
        <vertAlign val="superscript"/>
        <sz val="11"/>
        <color indexed="52"/>
        <rFont val="Arial"/>
        <family val="2"/>
      </rPr>
      <t>+</t>
    </r>
    <r>
      <rPr>
        <b/>
        <sz val="11"/>
        <color indexed="52"/>
        <rFont val="Arial"/>
        <family val="2"/>
      </rPr>
      <t xml:space="preserve"> μεγαλώνει.</t>
    </r>
  </si>
  <si>
    <r>
      <t xml:space="preserve">    CaBr</t>
    </r>
    <r>
      <rPr>
        <b/>
        <vertAlign val="subscript"/>
        <sz val="11"/>
        <color indexed="43"/>
        <rFont val="Arial"/>
        <family val="2"/>
      </rPr>
      <t>2(s)</t>
    </r>
    <r>
      <rPr>
        <b/>
        <sz val="11"/>
        <color indexed="43"/>
        <rFont val="Arial"/>
        <family val="2"/>
      </rPr>
      <t xml:space="preserve"> </t>
    </r>
    <r>
      <rPr>
        <b/>
        <sz val="11"/>
        <color indexed="43"/>
        <rFont val="Symbol"/>
        <family val="1"/>
        <charset val="2"/>
      </rPr>
      <t>®</t>
    </r>
    <r>
      <rPr>
        <b/>
        <sz val="11"/>
        <color indexed="43"/>
        <rFont val="Arial"/>
        <family val="2"/>
      </rPr>
      <t xml:space="preserve"> Ca</t>
    </r>
    <r>
      <rPr>
        <b/>
        <vertAlign val="superscript"/>
        <sz val="11"/>
        <color indexed="43"/>
        <rFont val="Arial"/>
        <family val="2"/>
      </rPr>
      <t>2+</t>
    </r>
    <r>
      <rPr>
        <b/>
        <vertAlign val="subscript"/>
        <sz val="11"/>
        <color indexed="43"/>
        <rFont val="Arial"/>
        <family val="2"/>
      </rPr>
      <t>(aq)</t>
    </r>
    <r>
      <rPr>
        <b/>
        <sz val="11"/>
        <color indexed="43"/>
        <rFont val="Arial"/>
        <family val="2"/>
      </rPr>
      <t xml:space="preserve"> + 2Br</t>
    </r>
    <r>
      <rPr>
        <b/>
        <vertAlign val="superscript"/>
        <sz val="11"/>
        <color indexed="43"/>
        <rFont val="Arial"/>
        <family val="2"/>
      </rPr>
      <t>–</t>
    </r>
    <r>
      <rPr>
        <b/>
        <vertAlign val="subscript"/>
        <sz val="11"/>
        <color indexed="43"/>
        <rFont val="Arial"/>
        <family val="2"/>
      </rPr>
      <t xml:space="preserve">(aq) 
                                   </t>
    </r>
    <r>
      <rPr>
        <sz val="11"/>
        <color indexed="43"/>
        <rFont val="Arial"/>
        <family val="2"/>
      </rPr>
      <t>ή απλούστερα….</t>
    </r>
  </si>
  <si>
    <r>
      <t xml:space="preserve">          HF</t>
    </r>
    <r>
      <rPr>
        <b/>
        <vertAlign val="subscript"/>
        <sz val="11"/>
        <color indexed="43"/>
        <rFont val="Arial"/>
        <family val="2"/>
      </rPr>
      <t>(aq)</t>
    </r>
    <r>
      <rPr>
        <b/>
        <sz val="11"/>
        <color indexed="43"/>
        <rFont val="Arial"/>
        <family val="2"/>
      </rPr>
      <t xml:space="preserve"> + H</t>
    </r>
    <r>
      <rPr>
        <b/>
        <vertAlign val="subscript"/>
        <sz val="11"/>
        <color indexed="43"/>
        <rFont val="Arial"/>
        <family val="2"/>
      </rPr>
      <t>2</t>
    </r>
    <r>
      <rPr>
        <b/>
        <sz val="11"/>
        <color indexed="43"/>
        <rFont val="Arial"/>
        <family val="2"/>
      </rPr>
      <t>O</t>
    </r>
    <r>
      <rPr>
        <b/>
        <vertAlign val="subscript"/>
        <sz val="11"/>
        <color indexed="43"/>
        <rFont val="Arial"/>
        <family val="2"/>
      </rPr>
      <t>(l)</t>
    </r>
    <r>
      <rPr>
        <b/>
        <sz val="11"/>
        <color indexed="43"/>
        <rFont val="Arial"/>
        <family val="2"/>
      </rPr>
      <t xml:space="preserve"> </t>
    </r>
    <r>
      <rPr>
        <b/>
        <sz val="11"/>
        <color indexed="43"/>
        <rFont val="Wingdings 3"/>
        <family val="1"/>
        <charset val="2"/>
      </rPr>
      <t>D</t>
    </r>
    <r>
      <rPr>
        <b/>
        <sz val="11"/>
        <color indexed="43"/>
        <rFont val="Arial"/>
        <family val="2"/>
      </rPr>
      <t xml:space="preserve"> H</t>
    </r>
    <r>
      <rPr>
        <b/>
        <vertAlign val="subscript"/>
        <sz val="11"/>
        <color indexed="43"/>
        <rFont val="Arial"/>
        <family val="2"/>
      </rPr>
      <t>3</t>
    </r>
    <r>
      <rPr>
        <b/>
        <sz val="11"/>
        <color indexed="43"/>
        <rFont val="Arial"/>
        <family val="2"/>
      </rPr>
      <t>O</t>
    </r>
    <r>
      <rPr>
        <b/>
        <vertAlign val="superscript"/>
        <sz val="11"/>
        <color indexed="43"/>
        <rFont val="Arial"/>
        <family val="2"/>
      </rPr>
      <t>+</t>
    </r>
    <r>
      <rPr>
        <b/>
        <vertAlign val="subscript"/>
        <sz val="11"/>
        <color indexed="43"/>
        <rFont val="Arial"/>
        <family val="2"/>
      </rPr>
      <t>(aq)</t>
    </r>
    <r>
      <rPr>
        <b/>
        <sz val="11"/>
        <color indexed="43"/>
        <rFont val="Arial"/>
        <family val="2"/>
      </rPr>
      <t xml:space="preserve"> + F</t>
    </r>
    <r>
      <rPr>
        <b/>
        <vertAlign val="superscript"/>
        <sz val="11"/>
        <color indexed="43"/>
        <rFont val="Arial"/>
        <family val="2"/>
      </rPr>
      <t>–</t>
    </r>
    <r>
      <rPr>
        <b/>
        <vertAlign val="subscript"/>
        <sz val="11"/>
        <color indexed="43"/>
        <rFont val="Arial"/>
        <family val="2"/>
      </rPr>
      <t xml:space="preserve">(aq) 
                                                    </t>
    </r>
    <r>
      <rPr>
        <sz val="11"/>
        <color indexed="43"/>
        <rFont val="Arial"/>
        <family val="2"/>
      </rPr>
      <t>ή απλούστερα….</t>
    </r>
  </si>
  <si>
    <r>
      <t xml:space="preserve">    Al</t>
    </r>
    <r>
      <rPr>
        <b/>
        <vertAlign val="subscript"/>
        <sz val="11"/>
        <color indexed="41"/>
        <rFont val="Arial"/>
        <family val="2"/>
      </rPr>
      <t>2</t>
    </r>
    <r>
      <rPr>
        <b/>
        <sz val="11"/>
        <color indexed="41"/>
        <rFont val="Arial"/>
        <family val="2"/>
      </rPr>
      <t>(SO</t>
    </r>
    <r>
      <rPr>
        <b/>
        <vertAlign val="subscript"/>
        <sz val="11"/>
        <color indexed="41"/>
        <rFont val="Arial"/>
        <family val="2"/>
      </rPr>
      <t>4</t>
    </r>
    <r>
      <rPr>
        <b/>
        <sz val="11"/>
        <color indexed="41"/>
        <rFont val="Arial"/>
        <family val="2"/>
      </rPr>
      <t>)</t>
    </r>
    <r>
      <rPr>
        <b/>
        <vertAlign val="subscript"/>
        <sz val="11"/>
        <color indexed="41"/>
        <rFont val="Arial"/>
        <family val="2"/>
      </rPr>
      <t>3</t>
    </r>
    <r>
      <rPr>
        <b/>
        <sz val="11"/>
        <color indexed="41"/>
        <rFont val="Arial"/>
        <family val="2"/>
      </rPr>
      <t xml:space="preserve">  </t>
    </r>
    <r>
      <rPr>
        <b/>
        <sz val="11"/>
        <color indexed="10"/>
        <rFont val="Symbol"/>
        <family val="1"/>
        <charset val="2"/>
      </rPr>
      <t>®</t>
    </r>
    <r>
      <rPr>
        <b/>
        <sz val="11"/>
        <color indexed="41"/>
        <rFont val="Arial"/>
        <family val="2"/>
      </rPr>
      <t xml:space="preserve">  2Al</t>
    </r>
    <r>
      <rPr>
        <b/>
        <vertAlign val="superscript"/>
        <sz val="11"/>
        <color indexed="41"/>
        <rFont val="Arial"/>
        <family val="2"/>
      </rPr>
      <t>3+</t>
    </r>
    <r>
      <rPr>
        <b/>
        <sz val="11"/>
        <color indexed="41"/>
        <rFont val="Arial"/>
        <family val="2"/>
      </rPr>
      <t xml:space="preserve">  +  3SO</t>
    </r>
    <r>
      <rPr>
        <b/>
        <vertAlign val="subscript"/>
        <sz val="11"/>
        <color indexed="41"/>
        <rFont val="Arial"/>
        <family val="2"/>
      </rPr>
      <t>4</t>
    </r>
    <r>
      <rPr>
        <b/>
        <vertAlign val="superscript"/>
        <sz val="11"/>
        <color indexed="41"/>
        <rFont val="Arial"/>
        <family val="2"/>
      </rPr>
      <t>2–</t>
    </r>
  </si>
  <si>
    <r>
      <t xml:space="preserve">    CaBr</t>
    </r>
    <r>
      <rPr>
        <b/>
        <vertAlign val="subscript"/>
        <sz val="11"/>
        <color indexed="41"/>
        <rFont val="Arial"/>
        <family val="2"/>
      </rPr>
      <t xml:space="preserve">2 </t>
    </r>
    <r>
      <rPr>
        <b/>
        <sz val="11"/>
        <color indexed="41"/>
        <rFont val="Arial"/>
        <family val="2"/>
      </rPr>
      <t xml:space="preserve"> </t>
    </r>
    <r>
      <rPr>
        <b/>
        <sz val="11"/>
        <color indexed="10"/>
        <rFont val="Symbol"/>
        <family val="1"/>
        <charset val="2"/>
      </rPr>
      <t>®</t>
    </r>
    <r>
      <rPr>
        <b/>
        <sz val="11"/>
        <color indexed="41"/>
        <rFont val="Arial"/>
        <family val="2"/>
      </rPr>
      <t xml:space="preserve">  Ca</t>
    </r>
    <r>
      <rPr>
        <b/>
        <vertAlign val="superscript"/>
        <sz val="11"/>
        <color indexed="41"/>
        <rFont val="Arial"/>
        <family val="2"/>
      </rPr>
      <t>2+</t>
    </r>
    <r>
      <rPr>
        <b/>
        <sz val="11"/>
        <color indexed="41"/>
        <rFont val="Arial"/>
        <family val="2"/>
      </rPr>
      <t xml:space="preserve">  +  2Br</t>
    </r>
    <r>
      <rPr>
        <b/>
        <vertAlign val="superscript"/>
        <sz val="11"/>
        <color indexed="41"/>
        <rFont val="Arial"/>
        <family val="2"/>
      </rPr>
      <t>–</t>
    </r>
  </si>
  <si>
    <r>
      <t xml:space="preserve">          HF  +  H</t>
    </r>
    <r>
      <rPr>
        <b/>
        <vertAlign val="subscript"/>
        <sz val="11"/>
        <color indexed="41"/>
        <rFont val="Arial"/>
        <family val="2"/>
      </rPr>
      <t>2</t>
    </r>
    <r>
      <rPr>
        <b/>
        <sz val="11"/>
        <color indexed="41"/>
        <rFont val="Arial"/>
        <family val="2"/>
      </rPr>
      <t xml:space="preserve">O  </t>
    </r>
    <r>
      <rPr>
        <b/>
        <sz val="11"/>
        <color indexed="10"/>
        <rFont val="Wingdings 3"/>
        <family val="1"/>
        <charset val="2"/>
      </rPr>
      <t>D</t>
    </r>
    <r>
      <rPr>
        <b/>
        <sz val="11"/>
        <color indexed="41"/>
        <rFont val="Arial"/>
        <family val="2"/>
      </rPr>
      <t xml:space="preserve">  H</t>
    </r>
    <r>
      <rPr>
        <b/>
        <vertAlign val="subscript"/>
        <sz val="11"/>
        <color indexed="41"/>
        <rFont val="Arial"/>
        <family val="2"/>
      </rPr>
      <t>3</t>
    </r>
    <r>
      <rPr>
        <b/>
        <sz val="11"/>
        <color indexed="41"/>
        <rFont val="Arial"/>
        <family val="2"/>
      </rPr>
      <t>O</t>
    </r>
    <r>
      <rPr>
        <b/>
        <vertAlign val="superscript"/>
        <sz val="11"/>
        <color indexed="41"/>
        <rFont val="Arial"/>
        <family val="2"/>
      </rPr>
      <t>+</t>
    </r>
    <r>
      <rPr>
        <b/>
        <sz val="11"/>
        <color indexed="41"/>
        <rFont val="Arial"/>
        <family val="2"/>
      </rPr>
      <t xml:space="preserve">  +  F</t>
    </r>
    <r>
      <rPr>
        <b/>
        <vertAlign val="superscript"/>
        <sz val="11"/>
        <color indexed="41"/>
        <rFont val="Arial"/>
        <family val="2"/>
      </rPr>
      <t>–</t>
    </r>
    <r>
      <rPr>
        <b/>
        <vertAlign val="subscript"/>
        <sz val="11"/>
        <color indexed="41"/>
        <rFont val="Arial"/>
        <family val="2"/>
      </rPr>
      <t xml:space="preserve"> 
            </t>
    </r>
    <r>
      <rPr>
        <b/>
        <sz val="11"/>
        <color indexed="41"/>
        <rFont val="Arial"/>
        <family val="2"/>
      </rPr>
      <t xml:space="preserve"> CH</t>
    </r>
    <r>
      <rPr>
        <b/>
        <vertAlign val="subscript"/>
        <sz val="11"/>
        <color indexed="41"/>
        <rFont val="Arial"/>
        <family val="2"/>
      </rPr>
      <t>3</t>
    </r>
    <r>
      <rPr>
        <b/>
        <sz val="11"/>
        <color indexed="41"/>
        <rFont val="Arial"/>
        <family val="2"/>
      </rPr>
      <t>COOH  +  H</t>
    </r>
    <r>
      <rPr>
        <b/>
        <vertAlign val="subscript"/>
        <sz val="11"/>
        <color indexed="41"/>
        <rFont val="Arial"/>
        <family val="2"/>
      </rPr>
      <t>2</t>
    </r>
    <r>
      <rPr>
        <b/>
        <sz val="11"/>
        <color indexed="41"/>
        <rFont val="Arial"/>
        <family val="2"/>
      </rPr>
      <t xml:space="preserve">O  </t>
    </r>
    <r>
      <rPr>
        <b/>
        <sz val="11"/>
        <color indexed="10"/>
        <rFont val="Wingdings 3"/>
        <family val="1"/>
        <charset val="2"/>
      </rPr>
      <t>D</t>
    </r>
    <r>
      <rPr>
        <b/>
        <sz val="11"/>
        <color indexed="41"/>
        <rFont val="Arial"/>
        <family val="2"/>
      </rPr>
      <t xml:space="preserve">  H</t>
    </r>
    <r>
      <rPr>
        <b/>
        <vertAlign val="subscript"/>
        <sz val="11"/>
        <color indexed="41"/>
        <rFont val="Arial"/>
        <family val="2"/>
      </rPr>
      <t>3</t>
    </r>
    <r>
      <rPr>
        <b/>
        <sz val="11"/>
        <color indexed="41"/>
        <rFont val="Arial"/>
        <family val="2"/>
      </rPr>
      <t>O</t>
    </r>
    <r>
      <rPr>
        <b/>
        <vertAlign val="superscript"/>
        <sz val="11"/>
        <color indexed="41"/>
        <rFont val="Arial"/>
        <family val="2"/>
      </rPr>
      <t>+</t>
    </r>
    <r>
      <rPr>
        <b/>
        <sz val="11"/>
        <color indexed="41"/>
        <rFont val="Arial"/>
        <family val="2"/>
      </rPr>
      <t xml:space="preserve">  +  CH</t>
    </r>
    <r>
      <rPr>
        <b/>
        <vertAlign val="subscript"/>
        <sz val="11"/>
        <color indexed="41"/>
        <rFont val="Arial"/>
        <family val="2"/>
      </rPr>
      <t>3</t>
    </r>
    <r>
      <rPr>
        <b/>
        <sz val="11"/>
        <color indexed="41"/>
        <rFont val="Arial"/>
        <family val="2"/>
      </rPr>
      <t>COO</t>
    </r>
    <r>
      <rPr>
        <b/>
        <vertAlign val="superscript"/>
        <sz val="11"/>
        <color indexed="41"/>
        <rFont val="Arial"/>
        <family val="2"/>
      </rPr>
      <t>–</t>
    </r>
  </si>
  <si>
    <r>
      <t xml:space="preserve">    Mg(OH)</t>
    </r>
    <r>
      <rPr>
        <vertAlign val="subscript"/>
        <sz val="11"/>
        <color indexed="41"/>
        <rFont val="Arial"/>
        <family val="2"/>
      </rPr>
      <t>2</t>
    </r>
    <r>
      <rPr>
        <sz val="11"/>
        <color indexed="41"/>
        <rFont val="Arial"/>
        <family val="2"/>
        <charset val="161"/>
      </rPr>
      <t xml:space="preserve">  </t>
    </r>
    <r>
      <rPr>
        <sz val="11"/>
        <color indexed="10"/>
        <rFont val="Symbol"/>
        <family val="1"/>
        <charset val="2"/>
      </rPr>
      <t>®</t>
    </r>
    <r>
      <rPr>
        <sz val="11"/>
        <color indexed="41"/>
        <rFont val="Arial"/>
        <family val="2"/>
        <charset val="161"/>
      </rPr>
      <t xml:space="preserve">  Mg</t>
    </r>
    <r>
      <rPr>
        <vertAlign val="superscript"/>
        <sz val="11"/>
        <color indexed="41"/>
        <rFont val="Arial"/>
        <family val="2"/>
      </rPr>
      <t>2+</t>
    </r>
    <r>
      <rPr>
        <sz val="11"/>
        <color indexed="41"/>
        <rFont val="Arial"/>
        <family val="2"/>
        <charset val="161"/>
      </rPr>
      <t xml:space="preserve">  +  2OH</t>
    </r>
    <r>
      <rPr>
        <vertAlign val="superscript"/>
        <sz val="11"/>
        <color indexed="41"/>
        <rFont val="Arial"/>
        <family val="2"/>
      </rPr>
      <t>–</t>
    </r>
  </si>
  <si>
    <r>
      <t xml:space="preserve">    NaOH  </t>
    </r>
    <r>
      <rPr>
        <sz val="11"/>
        <color indexed="10"/>
        <rFont val="Symbol"/>
        <family val="1"/>
        <charset val="2"/>
      </rPr>
      <t>®</t>
    </r>
    <r>
      <rPr>
        <sz val="11"/>
        <color indexed="41"/>
        <rFont val="Arial"/>
        <family val="2"/>
        <charset val="161"/>
      </rPr>
      <t xml:space="preserve">  Na</t>
    </r>
    <r>
      <rPr>
        <vertAlign val="superscript"/>
        <sz val="11"/>
        <color indexed="41"/>
        <rFont val="Arial"/>
        <family val="2"/>
      </rPr>
      <t>+</t>
    </r>
    <r>
      <rPr>
        <sz val="11"/>
        <color indexed="41"/>
        <rFont val="Arial"/>
        <family val="2"/>
        <charset val="161"/>
      </rPr>
      <t xml:space="preserve">  +  OH</t>
    </r>
    <r>
      <rPr>
        <vertAlign val="superscript"/>
        <sz val="11"/>
        <color indexed="41"/>
        <rFont val="Arial"/>
        <family val="2"/>
      </rPr>
      <t>–</t>
    </r>
  </si>
  <si>
    <r>
      <t xml:space="preserve">          NH</t>
    </r>
    <r>
      <rPr>
        <b/>
        <vertAlign val="subscript"/>
        <sz val="11"/>
        <color indexed="41"/>
        <rFont val="Arial"/>
        <family val="2"/>
      </rPr>
      <t>3</t>
    </r>
    <r>
      <rPr>
        <b/>
        <sz val="11"/>
        <color indexed="41"/>
        <rFont val="Arial"/>
        <family val="2"/>
      </rPr>
      <t xml:space="preserve">  +  H</t>
    </r>
    <r>
      <rPr>
        <b/>
        <vertAlign val="subscript"/>
        <sz val="11"/>
        <color indexed="41"/>
        <rFont val="Arial"/>
        <family val="2"/>
      </rPr>
      <t>2</t>
    </r>
    <r>
      <rPr>
        <b/>
        <sz val="11"/>
        <color indexed="41"/>
        <rFont val="Arial"/>
        <family val="2"/>
      </rPr>
      <t xml:space="preserve">O  </t>
    </r>
    <r>
      <rPr>
        <b/>
        <sz val="11"/>
        <color indexed="10"/>
        <rFont val="Wingdings 3"/>
        <family val="1"/>
        <charset val="2"/>
      </rPr>
      <t>D</t>
    </r>
    <r>
      <rPr>
        <b/>
        <sz val="11"/>
        <color indexed="41"/>
        <rFont val="Arial"/>
        <family val="2"/>
        <charset val="161"/>
      </rPr>
      <t xml:space="preserve">  NH</t>
    </r>
    <r>
      <rPr>
        <b/>
        <vertAlign val="subscript"/>
        <sz val="11"/>
        <color indexed="41"/>
        <rFont val="Arial"/>
        <family val="2"/>
      </rPr>
      <t>4</t>
    </r>
    <r>
      <rPr>
        <b/>
        <vertAlign val="superscript"/>
        <sz val="11"/>
        <color indexed="41"/>
        <rFont val="Arial"/>
        <family val="2"/>
      </rPr>
      <t>+</t>
    </r>
    <r>
      <rPr>
        <b/>
        <sz val="11"/>
        <color indexed="41"/>
        <rFont val="Arial"/>
        <family val="2"/>
        <charset val="161"/>
      </rPr>
      <t xml:space="preserve">  +  OH</t>
    </r>
    <r>
      <rPr>
        <b/>
        <vertAlign val="superscript"/>
        <sz val="11"/>
        <color indexed="41"/>
        <rFont val="Arial"/>
        <family val="2"/>
      </rPr>
      <t>–</t>
    </r>
  </si>
  <si>
    <r>
      <t xml:space="preserve">          CH</t>
    </r>
    <r>
      <rPr>
        <b/>
        <vertAlign val="subscript"/>
        <sz val="11"/>
        <color indexed="41"/>
        <rFont val="Arial"/>
        <family val="2"/>
      </rPr>
      <t>3</t>
    </r>
    <r>
      <rPr>
        <b/>
        <sz val="11"/>
        <color indexed="41"/>
        <rFont val="Arial"/>
        <family val="2"/>
      </rPr>
      <t>NH</t>
    </r>
    <r>
      <rPr>
        <b/>
        <vertAlign val="subscript"/>
        <sz val="11"/>
        <color indexed="41"/>
        <rFont val="Arial"/>
        <family val="2"/>
      </rPr>
      <t>2</t>
    </r>
    <r>
      <rPr>
        <b/>
        <sz val="11"/>
        <color indexed="41"/>
        <rFont val="Arial"/>
        <family val="2"/>
      </rPr>
      <t xml:space="preserve">  +  H</t>
    </r>
    <r>
      <rPr>
        <b/>
        <vertAlign val="subscript"/>
        <sz val="11"/>
        <color indexed="41"/>
        <rFont val="Arial"/>
        <family val="2"/>
      </rPr>
      <t>2</t>
    </r>
    <r>
      <rPr>
        <b/>
        <sz val="11"/>
        <color indexed="41"/>
        <rFont val="Arial"/>
        <family val="2"/>
      </rPr>
      <t xml:space="preserve">O  </t>
    </r>
    <r>
      <rPr>
        <b/>
        <sz val="11"/>
        <color indexed="10"/>
        <rFont val="Wingdings 3"/>
        <family val="1"/>
        <charset val="2"/>
      </rPr>
      <t>D</t>
    </r>
    <r>
      <rPr>
        <b/>
        <sz val="11"/>
        <color indexed="41"/>
        <rFont val="Arial"/>
        <family val="2"/>
      </rPr>
      <t xml:space="preserve">  CH</t>
    </r>
    <r>
      <rPr>
        <b/>
        <vertAlign val="subscript"/>
        <sz val="11"/>
        <color indexed="41"/>
        <rFont val="Arial"/>
        <family val="2"/>
      </rPr>
      <t>3</t>
    </r>
    <r>
      <rPr>
        <b/>
        <sz val="11"/>
        <color indexed="41"/>
        <rFont val="Arial"/>
        <family val="2"/>
      </rPr>
      <t>NH</t>
    </r>
    <r>
      <rPr>
        <b/>
        <vertAlign val="subscript"/>
        <sz val="11"/>
        <color indexed="41"/>
        <rFont val="Arial"/>
        <family val="2"/>
      </rPr>
      <t>3</t>
    </r>
    <r>
      <rPr>
        <b/>
        <vertAlign val="superscript"/>
        <sz val="11"/>
        <color indexed="41"/>
        <rFont val="Arial"/>
        <family val="2"/>
      </rPr>
      <t>+</t>
    </r>
    <r>
      <rPr>
        <b/>
        <sz val="11"/>
        <color indexed="41"/>
        <rFont val="Arial"/>
        <family val="2"/>
      </rPr>
      <t xml:space="preserve">  +  OH</t>
    </r>
    <r>
      <rPr>
        <b/>
        <vertAlign val="superscript"/>
        <sz val="11"/>
        <color indexed="41"/>
        <rFont val="Arial"/>
        <family val="2"/>
      </rPr>
      <t>–</t>
    </r>
  </si>
  <si>
    <r>
      <t xml:space="preserve">HBr  </t>
    </r>
    <r>
      <rPr>
        <b/>
        <sz val="11"/>
        <color indexed="10"/>
        <rFont val="Arial"/>
        <family val="2"/>
        <charset val="161"/>
      </rPr>
      <t>+</t>
    </r>
    <r>
      <rPr>
        <b/>
        <sz val="11"/>
        <color indexed="41"/>
        <rFont val="Arial"/>
        <family val="2"/>
        <charset val="161"/>
      </rPr>
      <t xml:space="preserve">  H</t>
    </r>
    <r>
      <rPr>
        <b/>
        <vertAlign val="subscript"/>
        <sz val="11"/>
        <color indexed="41"/>
        <rFont val="Arial"/>
        <family val="2"/>
        <charset val="161"/>
      </rPr>
      <t>2</t>
    </r>
    <r>
      <rPr>
        <b/>
        <sz val="11"/>
        <color indexed="41"/>
        <rFont val="Arial"/>
        <family val="2"/>
      </rPr>
      <t xml:space="preserve">O  </t>
    </r>
    <r>
      <rPr>
        <b/>
        <sz val="11"/>
        <color indexed="10"/>
        <rFont val="Symbol"/>
        <family val="1"/>
        <charset val="2"/>
      </rPr>
      <t>®</t>
    </r>
    <r>
      <rPr>
        <b/>
        <sz val="11"/>
        <color indexed="41"/>
        <rFont val="Arial"/>
        <family val="2"/>
      </rPr>
      <t xml:space="preserve">  H</t>
    </r>
    <r>
      <rPr>
        <b/>
        <vertAlign val="subscript"/>
        <sz val="11"/>
        <color indexed="41"/>
        <rFont val="Arial"/>
        <family val="2"/>
      </rPr>
      <t>3</t>
    </r>
    <r>
      <rPr>
        <b/>
        <sz val="11"/>
        <color indexed="41"/>
        <rFont val="Arial"/>
        <family val="2"/>
      </rPr>
      <t>O</t>
    </r>
    <r>
      <rPr>
        <b/>
        <vertAlign val="superscript"/>
        <sz val="11"/>
        <color indexed="41"/>
        <rFont val="Arial"/>
        <family val="2"/>
      </rPr>
      <t>+</t>
    </r>
    <r>
      <rPr>
        <b/>
        <sz val="11"/>
        <color indexed="41"/>
        <rFont val="Arial"/>
        <family val="2"/>
      </rPr>
      <t xml:space="preserve">  </t>
    </r>
    <r>
      <rPr>
        <b/>
        <sz val="11"/>
        <color indexed="10"/>
        <rFont val="Arial"/>
        <family val="2"/>
        <charset val="161"/>
      </rPr>
      <t>+</t>
    </r>
    <r>
      <rPr>
        <b/>
        <sz val="11"/>
        <color indexed="41"/>
        <rFont val="Arial"/>
        <family val="2"/>
      </rPr>
      <t xml:space="preserve">  Br</t>
    </r>
    <r>
      <rPr>
        <b/>
        <vertAlign val="superscript"/>
        <sz val="11"/>
        <color indexed="41"/>
        <rFont val="Arial"/>
        <family val="2"/>
      </rPr>
      <t>–</t>
    </r>
    <r>
      <rPr>
        <b/>
        <sz val="11"/>
        <color indexed="41"/>
        <rFont val="Arial"/>
        <family val="2"/>
      </rPr>
      <t xml:space="preserve"> </t>
    </r>
  </si>
  <si>
    <r>
      <t xml:space="preserve">Το </t>
    </r>
    <r>
      <rPr>
        <b/>
        <sz val="11"/>
        <color indexed="52"/>
        <rFont val="Arial"/>
        <family val="2"/>
      </rPr>
      <t>pH</t>
    </r>
    <r>
      <rPr>
        <sz val="11"/>
        <color indexed="52"/>
        <rFont val="Arial"/>
        <family val="2"/>
      </rPr>
      <t xml:space="preserve"> </t>
    </r>
    <r>
      <rPr>
        <b/>
        <sz val="11"/>
        <color indexed="52"/>
        <rFont val="Arial"/>
        <family val="2"/>
      </rPr>
      <t>υδροχλωρικού</t>
    </r>
    <r>
      <rPr>
        <b/>
        <sz val="11"/>
        <color indexed="43"/>
        <rFont val="Arial"/>
        <family val="2"/>
      </rPr>
      <t xml:space="preserve"> </t>
    </r>
    <r>
      <rPr>
        <sz val="11"/>
        <color indexed="43"/>
        <rFont val="Arial"/>
        <family val="2"/>
      </rPr>
      <t xml:space="preserve">οξέος, συγκέντρωσης </t>
    </r>
    <r>
      <rPr>
        <b/>
        <sz val="11"/>
        <color indexed="52"/>
        <rFont val="Arial"/>
        <family val="2"/>
      </rPr>
      <t>0,01Μ,</t>
    </r>
    <r>
      <rPr>
        <sz val="11"/>
        <color indexed="43"/>
        <rFont val="Arial"/>
        <family val="2"/>
      </rPr>
      <t xml:space="preserve"> στους </t>
    </r>
    <r>
      <rPr>
        <b/>
        <sz val="11"/>
        <color indexed="52"/>
        <rFont val="Arial"/>
        <family val="2"/>
      </rPr>
      <t>25°C,</t>
    </r>
    <r>
      <rPr>
        <sz val="11"/>
        <color indexed="43"/>
        <rFont val="Arial"/>
        <family val="2"/>
      </rPr>
      <t xml:space="preserve"> ισού-ται με:</t>
    </r>
  </si>
  <si>
    <r>
      <t xml:space="preserve">Το </t>
    </r>
    <r>
      <rPr>
        <b/>
        <sz val="11"/>
        <color indexed="52"/>
        <rFont val="Arial"/>
        <family val="2"/>
      </rPr>
      <t>pH</t>
    </r>
    <r>
      <rPr>
        <sz val="11"/>
        <color indexed="43"/>
        <rFont val="Arial"/>
        <family val="2"/>
      </rPr>
      <t xml:space="preserve"> διαλύματος </t>
    </r>
    <r>
      <rPr>
        <b/>
        <sz val="11"/>
        <color indexed="52"/>
        <rFont val="Arial"/>
        <family val="2"/>
      </rPr>
      <t>ισχυρής βάσης</t>
    </r>
    <r>
      <rPr>
        <sz val="11"/>
        <color indexed="43"/>
        <rFont val="Arial"/>
        <family val="2"/>
      </rPr>
      <t xml:space="preserve"> ισούται με </t>
    </r>
    <r>
      <rPr>
        <b/>
        <sz val="11"/>
        <color indexed="52"/>
        <rFont val="Arial"/>
        <family val="2"/>
      </rPr>
      <t>11,8.</t>
    </r>
    <r>
      <rPr>
        <sz val="11"/>
        <color indexed="43"/>
        <rFont val="Arial"/>
        <family val="2"/>
      </rPr>
      <t xml:space="preserve"> Αν </t>
    </r>
    <r>
      <rPr>
        <b/>
        <sz val="11"/>
        <color indexed="52"/>
        <rFont val="Arial"/>
        <family val="2"/>
      </rPr>
      <t>αραιώσουμε</t>
    </r>
    <r>
      <rPr>
        <sz val="11"/>
        <color indexed="43"/>
        <rFont val="Arial"/>
        <family val="2"/>
      </rPr>
      <t xml:space="preserve"> το διάλυμα αυτό σε </t>
    </r>
    <r>
      <rPr>
        <b/>
        <sz val="11"/>
        <color indexed="52"/>
        <rFont val="Arial"/>
        <family val="2"/>
      </rPr>
      <t>εκατονταπλάσιο τελικό όγκο,</t>
    </r>
    <r>
      <rPr>
        <sz val="11"/>
        <color indexed="43"/>
        <rFont val="Arial"/>
        <family val="2"/>
      </rPr>
      <t xml:space="preserve"> θα προκύψει διάλυμα με </t>
    </r>
    <r>
      <rPr>
        <b/>
        <sz val="11"/>
        <color indexed="52"/>
        <rFont val="Arial"/>
        <family val="2"/>
      </rPr>
      <t>pH</t>
    </r>
    <r>
      <rPr>
        <sz val="11"/>
        <color indexed="43"/>
        <rFont val="Arial"/>
        <family val="2"/>
      </rPr>
      <t xml:space="preserve"> που θα  ισούται με:</t>
    </r>
  </si>
  <si>
    <r>
      <t xml:space="preserve">Το </t>
    </r>
    <r>
      <rPr>
        <b/>
        <sz val="11"/>
        <color indexed="52"/>
        <rFont val="Arial"/>
        <family val="2"/>
      </rPr>
      <t>pH</t>
    </r>
    <r>
      <rPr>
        <sz val="11"/>
        <color indexed="43"/>
        <rFont val="Arial"/>
        <family val="2"/>
      </rPr>
      <t xml:space="preserve"> διαλύματος </t>
    </r>
    <r>
      <rPr>
        <b/>
        <sz val="11"/>
        <color indexed="52"/>
        <rFont val="Arial"/>
        <family val="2"/>
      </rPr>
      <t>ισχυρού οξέος</t>
    </r>
    <r>
      <rPr>
        <sz val="11"/>
        <color indexed="43"/>
        <rFont val="Arial"/>
        <family val="2"/>
      </rPr>
      <t xml:space="preserve"> ισούται με </t>
    </r>
    <r>
      <rPr>
        <b/>
        <sz val="11"/>
        <color indexed="52"/>
        <rFont val="Arial"/>
        <family val="2"/>
      </rPr>
      <t>2,4.</t>
    </r>
    <r>
      <rPr>
        <sz val="11"/>
        <color indexed="43"/>
        <rFont val="Arial"/>
        <family val="2"/>
      </rPr>
      <t xml:space="preserve"> Αν </t>
    </r>
    <r>
      <rPr>
        <b/>
        <sz val="11"/>
        <color indexed="52"/>
        <rFont val="Arial"/>
        <family val="2"/>
      </rPr>
      <t>αραιώσουμε</t>
    </r>
    <r>
      <rPr>
        <sz val="11"/>
        <color indexed="43"/>
        <rFont val="Arial"/>
        <family val="2"/>
      </rPr>
      <t xml:space="preserve"> το διάλυμα αυτό σε </t>
    </r>
    <r>
      <rPr>
        <b/>
        <sz val="11"/>
        <color indexed="52"/>
        <rFont val="Arial"/>
        <family val="2"/>
      </rPr>
      <t>δεκαπλάσιο τελικό όγκο,</t>
    </r>
    <r>
      <rPr>
        <sz val="11"/>
        <color indexed="43"/>
        <rFont val="Arial"/>
        <family val="2"/>
      </rPr>
      <t xml:space="preserve"> θα προκύψει διάλυμα με </t>
    </r>
    <r>
      <rPr>
        <b/>
        <sz val="11"/>
        <color indexed="52"/>
        <rFont val="Arial"/>
        <family val="2"/>
      </rPr>
      <t>pH</t>
    </r>
    <r>
      <rPr>
        <sz val="11"/>
        <color indexed="43"/>
        <rFont val="Arial"/>
        <family val="2"/>
      </rPr>
      <t xml:space="preserve"> που θα  ισούται με:</t>
    </r>
  </si>
  <si>
    <r>
      <t xml:space="preserve">Το πόσο πολύ ιοντίζεται ένας ασθενής ηλεκτρολύτης, μπορεί να προσδιοριστεί με δυο με-γέθη. Αυτά είναι ο </t>
    </r>
    <r>
      <rPr>
        <b/>
        <sz val="11"/>
        <color indexed="52"/>
        <rFont val="Arial"/>
        <family val="2"/>
      </rPr>
      <t>βαθμός ιοντισμού</t>
    </r>
    <r>
      <rPr>
        <b/>
        <sz val="11"/>
        <color indexed="43"/>
        <rFont val="Arial"/>
        <family val="2"/>
      </rPr>
      <t xml:space="preserve"> </t>
    </r>
    <r>
      <rPr>
        <b/>
        <sz val="11"/>
        <color indexed="10"/>
        <rFont val="Arial"/>
        <family val="2"/>
      </rPr>
      <t>“a”</t>
    </r>
    <r>
      <rPr>
        <b/>
        <sz val="11"/>
        <color indexed="43"/>
        <rFont val="Arial"/>
        <family val="2"/>
      </rPr>
      <t xml:space="preserve"> </t>
    </r>
    <r>
      <rPr>
        <sz val="11"/>
        <color indexed="43"/>
        <rFont val="Arial"/>
        <family val="2"/>
      </rPr>
      <t xml:space="preserve">του ασθενή ηλεκτρολύτη και η </t>
    </r>
    <r>
      <rPr>
        <b/>
        <sz val="11"/>
        <color indexed="52"/>
        <rFont val="Arial"/>
        <family val="2"/>
      </rPr>
      <t>σταθερά ιοντισμού</t>
    </r>
    <r>
      <rPr>
        <sz val="11"/>
        <color indexed="52"/>
        <rFont val="Arial"/>
        <family val="2"/>
      </rPr>
      <t xml:space="preserve"> του.</t>
    </r>
  </si>
  <si>
    <r>
      <t xml:space="preserve">Ονομάζεται έτσι το πηλίκο της συγκέντρωσης του ηλεκτρολύτη που έπαθε ιοντισμό, προς τη συνολική συγκέντρωση του ηλεκτρολύτη που βρίσκεται διαλυμένη στο διάλυμα. Έτσι αν σε διάλυμα του ασθενούς οξέος </t>
    </r>
    <r>
      <rPr>
        <b/>
        <sz val="11"/>
        <color indexed="52"/>
        <rFont val="Arial"/>
        <family val="2"/>
      </rPr>
      <t>“HA”</t>
    </r>
    <r>
      <rPr>
        <sz val="11"/>
        <color indexed="43"/>
        <rFont val="Arial"/>
        <family val="2"/>
      </rPr>
      <t xml:space="preserve"> pou ;exei συγκέντρωση π.χ. </t>
    </r>
    <r>
      <rPr>
        <b/>
        <sz val="11"/>
        <color indexed="52"/>
        <rFont val="Arial"/>
        <family val="2"/>
      </rPr>
      <t>0,2Μ,</t>
    </r>
    <r>
      <rPr>
        <sz val="11"/>
        <color indexed="43"/>
        <rFont val="Arial"/>
        <family val="2"/>
      </rPr>
      <t xml:space="preserve"> έχουν υποστεί ιοντι-σμό </t>
    </r>
    <r>
      <rPr>
        <b/>
        <sz val="11"/>
        <color indexed="52"/>
        <rFont val="Arial"/>
        <family val="2"/>
      </rPr>
      <t>0,05mol/L,</t>
    </r>
    <r>
      <rPr>
        <sz val="11"/>
        <color indexed="43"/>
        <rFont val="Arial"/>
        <family val="2"/>
      </rPr>
      <t xml:space="preserve"> δηλαδή έχει ιοντιστεί συγκέντρωση </t>
    </r>
    <r>
      <rPr>
        <b/>
        <sz val="11"/>
        <color indexed="52"/>
        <rFont val="Arial"/>
        <family val="2"/>
      </rPr>
      <t>0,05Μ,</t>
    </r>
    <r>
      <rPr>
        <sz val="11"/>
        <color indexed="43"/>
        <rFont val="Arial"/>
        <family val="2"/>
      </rPr>
      <t xml:space="preserve"> μπορούμε να πούμε ότι ο βαθμός ιοντισμού του ΗΑ είναι…</t>
    </r>
  </si>
  <si>
    <r>
      <t xml:space="preserve">Στην άσκηση που ακολουθεί, δίνονται κάποιες προτάσεις και καθεμιά από αυτές συνο-δεύεται από ορισμένες επιλογές, οι οποίες πρέπει να χαρακτηριστούν είτε με το γράμ-μα </t>
    </r>
    <r>
      <rPr>
        <b/>
        <sz val="11"/>
        <color indexed="52"/>
        <rFont val="Arial"/>
        <family val="2"/>
        <charset val="161"/>
      </rPr>
      <t>"Σ"</t>
    </r>
    <r>
      <rPr>
        <sz val="11"/>
        <color indexed="52"/>
        <rFont val="Arial"/>
        <family val="2"/>
        <charset val="161"/>
      </rPr>
      <t xml:space="preserve"> </t>
    </r>
    <r>
      <rPr>
        <b/>
        <sz val="11"/>
        <color indexed="52"/>
        <rFont val="Arial"/>
        <family val="2"/>
        <charset val="161"/>
      </rPr>
      <t>(Σωστό),</t>
    </r>
    <r>
      <rPr>
        <sz val="11"/>
        <color indexed="43"/>
        <rFont val="Arial"/>
        <family val="2"/>
        <charset val="161"/>
      </rPr>
      <t xml:space="preserve"> είτε με το γράμμα </t>
    </r>
    <r>
      <rPr>
        <b/>
        <sz val="11"/>
        <color indexed="52"/>
        <rFont val="Arial"/>
        <family val="2"/>
        <charset val="161"/>
      </rPr>
      <t>"Λ"</t>
    </r>
    <r>
      <rPr>
        <sz val="11"/>
        <color indexed="52"/>
        <rFont val="Arial"/>
        <family val="2"/>
        <charset val="161"/>
      </rPr>
      <t xml:space="preserve"> </t>
    </r>
    <r>
      <rPr>
        <b/>
        <sz val="11"/>
        <color indexed="52"/>
        <rFont val="Arial"/>
        <family val="2"/>
        <charset val="161"/>
      </rPr>
      <t>(Λάθος),</t>
    </r>
    <r>
      <rPr>
        <sz val="11"/>
        <color indexed="43"/>
        <rFont val="Arial"/>
        <family val="2"/>
        <charset val="161"/>
      </rPr>
      <t xml:space="preserve"> στο διπλανό κελί, το οποίο έχει χρώμα πορτοκαλί.</t>
    </r>
  </si>
  <si>
    <r>
      <t xml:space="preserve">Με πολλαπλασιασμό του βαθμού ιοντισμού επί 100, προκύπτει το </t>
    </r>
    <r>
      <rPr>
        <b/>
        <sz val="11"/>
        <color indexed="52"/>
        <rFont val="Arial"/>
        <family val="2"/>
      </rPr>
      <t>ποσοστό</t>
    </r>
    <r>
      <rPr>
        <sz val="11"/>
        <color indexed="43"/>
        <rFont val="Arial"/>
        <family val="2"/>
      </rPr>
      <t xml:space="preserve"> ιοντισμού του ηλεκτρολύτη. Στο παράδειγμα που δόθηκε θα είναι προφανώς…</t>
    </r>
  </si>
  <si>
    <r>
      <t>Ποσοστό ιοντισμού=</t>
    </r>
    <r>
      <rPr>
        <b/>
        <sz val="11"/>
        <color indexed="10"/>
        <rFont val="Arial"/>
        <family val="2"/>
      </rPr>
      <t>a</t>
    </r>
    <r>
      <rPr>
        <b/>
        <sz val="11"/>
        <color indexed="52"/>
        <rFont val="Arial"/>
        <family val="2"/>
      </rPr>
      <t>·100=0,25·100=25%</t>
    </r>
  </si>
  <si>
    <r>
      <t xml:space="preserve">Το ποσοστό αυτό δείχνει ότι από τα 100 διαλυμένα μόρια του ασθενούς οξέος </t>
    </r>
    <r>
      <rPr>
        <b/>
        <sz val="11"/>
        <color rgb="FFFF9900"/>
        <rFont val="Arial"/>
        <family val="2"/>
        <charset val="161"/>
      </rPr>
      <t>ΗΑ,</t>
    </r>
    <r>
      <rPr>
        <sz val="11"/>
        <color indexed="43"/>
        <rFont val="Arial"/>
        <family val="2"/>
      </rPr>
      <t xml:space="preserve"> ιοντίστη-καν μόνο τα 25, δηλαδή 1 στα 4. </t>
    </r>
  </si>
  <si>
    <r>
      <t xml:space="preserve">Ο βαθμός ιοντισμού </t>
    </r>
    <r>
      <rPr>
        <b/>
        <sz val="11"/>
        <color indexed="10"/>
        <rFont val="Arial"/>
        <family val="2"/>
      </rPr>
      <t>“a”</t>
    </r>
    <r>
      <rPr>
        <sz val="11"/>
        <color indexed="43"/>
        <rFont val="Arial"/>
        <family val="2"/>
      </rPr>
      <t xml:space="preserve"> εξαρτάται από…</t>
    </r>
  </si>
  <si>
    <r>
      <t xml:space="preserve">Διάλυμα </t>
    </r>
    <r>
      <rPr>
        <sz val="11"/>
        <color indexed="52"/>
        <rFont val="Arial"/>
        <family val="2"/>
        <charset val="161"/>
      </rPr>
      <t>H</t>
    </r>
    <r>
      <rPr>
        <b/>
        <vertAlign val="subscript"/>
        <sz val="11"/>
        <color indexed="52"/>
        <rFont val="Arial"/>
        <family val="2"/>
        <charset val="161"/>
      </rPr>
      <t>2</t>
    </r>
    <r>
      <rPr>
        <b/>
        <sz val="11"/>
        <color indexed="52"/>
        <rFont val="Arial"/>
        <family val="2"/>
        <charset val="161"/>
      </rPr>
      <t>SO</t>
    </r>
    <r>
      <rPr>
        <b/>
        <vertAlign val="subscript"/>
        <sz val="11"/>
        <color indexed="52"/>
        <rFont val="Arial"/>
        <family val="2"/>
        <charset val="161"/>
      </rPr>
      <t>4</t>
    </r>
    <r>
      <rPr>
        <sz val="11"/>
        <color indexed="43"/>
        <rFont val="Arial"/>
        <family val="2"/>
        <charset val="161"/>
      </rPr>
      <t xml:space="preserve"> έχει </t>
    </r>
    <r>
      <rPr>
        <b/>
        <sz val="11"/>
        <color indexed="52"/>
        <rFont val="Arial"/>
        <family val="2"/>
        <charset val="161"/>
      </rPr>
      <t>pH=1.</t>
    </r>
    <r>
      <rPr>
        <sz val="11"/>
        <color indexed="43"/>
        <rFont val="Arial"/>
        <family val="2"/>
        <charset val="161"/>
      </rPr>
      <t xml:space="preserve"> Για τη συγκέντρωση </t>
    </r>
    <r>
      <rPr>
        <b/>
        <sz val="11"/>
        <color indexed="52"/>
        <rFont val="Arial"/>
        <family val="2"/>
        <charset val="161"/>
      </rPr>
      <t>C</t>
    </r>
    <r>
      <rPr>
        <sz val="11"/>
        <color indexed="43"/>
        <rFont val="Arial"/>
        <family val="2"/>
        <charset val="161"/>
      </rPr>
      <t xml:space="preserve"> του διαλύ-ματος αυτού ισχύει:</t>
    </r>
  </si>
  <si>
    <r>
      <t xml:space="preserve">Διάλυμα του </t>
    </r>
    <r>
      <rPr>
        <b/>
        <sz val="11"/>
        <color indexed="52"/>
        <rFont val="Arial"/>
        <family val="2"/>
        <charset val="161"/>
      </rPr>
      <t>ασθενούς οξέος ΗΑ</t>
    </r>
    <r>
      <rPr>
        <sz val="11"/>
        <color indexed="43"/>
        <rFont val="Arial"/>
        <family val="2"/>
        <charset val="161"/>
      </rPr>
      <t xml:space="preserve"> έχει </t>
    </r>
    <r>
      <rPr>
        <b/>
        <sz val="11"/>
        <color indexed="52"/>
        <rFont val="Arial"/>
        <family val="2"/>
        <charset val="161"/>
      </rPr>
      <t>pH=4,7</t>
    </r>
    <r>
      <rPr>
        <sz val="11"/>
        <color indexed="43"/>
        <rFont val="Arial"/>
        <family val="2"/>
        <charset val="161"/>
      </rPr>
      <t xml:space="preserve"> και </t>
    </r>
    <r>
      <rPr>
        <b/>
        <sz val="11"/>
        <color indexed="52"/>
        <rFont val="Arial"/>
        <family val="2"/>
        <charset val="161"/>
      </rPr>
      <t>αραιώνεται</t>
    </r>
    <r>
      <rPr>
        <sz val="11"/>
        <color indexed="43"/>
        <rFont val="Arial"/>
        <family val="2"/>
        <charset val="161"/>
      </rPr>
      <t xml:space="preserve"> σε </t>
    </r>
    <r>
      <rPr>
        <b/>
        <sz val="11"/>
        <color indexed="52"/>
        <rFont val="Arial"/>
        <family val="2"/>
        <charset val="161"/>
      </rPr>
      <t xml:space="preserve">δεκαπλάσιο τελικό όγκο. </t>
    </r>
    <r>
      <rPr>
        <sz val="11"/>
        <color indexed="43"/>
        <rFont val="Arial"/>
        <family val="2"/>
        <charset val="161"/>
      </rPr>
      <t xml:space="preserve">Για το </t>
    </r>
    <r>
      <rPr>
        <b/>
        <sz val="11"/>
        <color indexed="52"/>
        <rFont val="Arial"/>
        <family val="2"/>
        <charset val="161"/>
      </rPr>
      <t>pH</t>
    </r>
    <r>
      <rPr>
        <sz val="11"/>
        <color indexed="43"/>
        <rFont val="Arial"/>
        <family val="2"/>
        <charset val="161"/>
      </rPr>
      <t xml:space="preserve"> του </t>
    </r>
    <r>
      <rPr>
        <b/>
        <sz val="11"/>
        <color indexed="52"/>
        <rFont val="Arial"/>
        <family val="2"/>
        <charset val="161"/>
      </rPr>
      <t>αραιωμένου διαλύματος</t>
    </r>
    <r>
      <rPr>
        <sz val="11"/>
        <color indexed="43"/>
        <rFont val="Arial"/>
        <family val="2"/>
        <charset val="161"/>
      </rPr>
      <t xml:space="preserve"> που προκύπτει θα ισχύει:</t>
    </r>
  </si>
  <si>
    <r>
      <t xml:space="preserve">Στους </t>
    </r>
    <r>
      <rPr>
        <b/>
        <sz val="11"/>
        <color indexed="52"/>
        <rFont val="Arial"/>
        <family val="2"/>
      </rPr>
      <t>25°C</t>
    </r>
    <r>
      <rPr>
        <sz val="11"/>
        <color indexed="43"/>
        <rFont val="Arial"/>
        <family val="2"/>
      </rPr>
      <t xml:space="preserve"> η </t>
    </r>
    <r>
      <rPr>
        <b/>
        <sz val="11"/>
        <color indexed="52"/>
        <rFont val="Arial"/>
        <family val="2"/>
      </rPr>
      <t>ασθενής βάση ΒΟΗ</t>
    </r>
    <r>
      <rPr>
        <sz val="11"/>
        <color indexed="43"/>
        <rFont val="Arial"/>
        <family val="2"/>
      </rPr>
      <t xml:space="preserve"> χαρακτηρίζεται από </t>
    </r>
    <r>
      <rPr>
        <b/>
        <sz val="11"/>
        <color indexed="52"/>
        <rFont val="Arial"/>
        <family val="2"/>
      </rPr>
      <t>στα-θερά ιοντισμού</t>
    </r>
    <r>
      <rPr>
        <sz val="11"/>
        <color indexed="52"/>
        <rFont val="Arial"/>
        <family val="2"/>
      </rPr>
      <t xml:space="preserve"> </t>
    </r>
    <r>
      <rPr>
        <b/>
        <sz val="11"/>
        <color indexed="52"/>
        <rFont val="Arial"/>
        <family val="2"/>
      </rPr>
      <t>K</t>
    </r>
    <r>
      <rPr>
        <b/>
        <vertAlign val="subscript"/>
        <sz val="11"/>
        <color indexed="52"/>
        <rFont val="Arial"/>
        <family val="2"/>
      </rPr>
      <t>b</t>
    </r>
    <r>
      <rPr>
        <b/>
        <sz val="11"/>
        <color indexed="52"/>
        <rFont val="Arial"/>
        <family val="2"/>
      </rPr>
      <t>=10</t>
    </r>
    <r>
      <rPr>
        <b/>
        <vertAlign val="superscript"/>
        <sz val="11"/>
        <color indexed="52"/>
        <rFont val="Arial"/>
        <family val="2"/>
      </rPr>
      <t>–6</t>
    </r>
    <r>
      <rPr>
        <b/>
        <sz val="11"/>
        <color indexed="52"/>
        <rFont val="Arial"/>
        <family val="2"/>
      </rPr>
      <t>.</t>
    </r>
    <r>
      <rPr>
        <sz val="11"/>
        <color indexed="52"/>
        <rFont val="Arial"/>
        <family val="2"/>
      </rPr>
      <t xml:space="preserve"> </t>
    </r>
    <r>
      <rPr>
        <sz val="11"/>
        <color indexed="43"/>
        <rFont val="Arial"/>
        <family val="2"/>
      </rPr>
      <t xml:space="preserve">Ένα διάλυμα της βάσης αυτής υφί-σταται </t>
    </r>
    <r>
      <rPr>
        <b/>
        <sz val="11"/>
        <color indexed="52"/>
        <rFont val="Arial"/>
        <family val="2"/>
      </rPr>
      <t>άπειρη αραίωση.</t>
    </r>
    <r>
      <rPr>
        <sz val="11"/>
        <color indexed="43"/>
        <rFont val="Arial"/>
        <family val="2"/>
      </rPr>
      <t xml:space="preserve"> Για το </t>
    </r>
    <r>
      <rPr>
        <b/>
        <sz val="11"/>
        <color indexed="52"/>
        <rFont val="Arial"/>
        <family val="2"/>
      </rPr>
      <t>βαθμό ιοντισμού a</t>
    </r>
    <r>
      <rPr>
        <sz val="11"/>
        <color indexed="43"/>
        <rFont val="Arial"/>
        <family val="2"/>
      </rPr>
      <t xml:space="preserve"> της βά-σης στο </t>
    </r>
    <r>
      <rPr>
        <b/>
        <sz val="11"/>
        <color indexed="52"/>
        <rFont val="Arial"/>
        <family val="2"/>
      </rPr>
      <t>αραιωμένο διάλυμα</t>
    </r>
    <r>
      <rPr>
        <sz val="11"/>
        <color indexed="43"/>
        <rFont val="Arial"/>
        <family val="2"/>
      </rPr>
      <t xml:space="preserve"> που σχηματίζεται, στους </t>
    </r>
    <r>
      <rPr>
        <b/>
        <sz val="11"/>
        <color indexed="52"/>
        <rFont val="Arial"/>
        <family val="2"/>
      </rPr>
      <t>25°C,</t>
    </r>
    <r>
      <rPr>
        <sz val="11"/>
        <color indexed="43"/>
        <rFont val="Arial"/>
        <family val="2"/>
      </rPr>
      <t xml:space="preserve"> ισχύει ότι:</t>
    </r>
  </si>
  <si>
    <r>
      <t xml:space="preserve">Διάλυμα </t>
    </r>
    <r>
      <rPr>
        <sz val="11"/>
        <color indexed="52"/>
        <rFont val="Arial"/>
        <family val="2"/>
        <charset val="161"/>
      </rPr>
      <t>H</t>
    </r>
    <r>
      <rPr>
        <b/>
        <vertAlign val="subscript"/>
        <sz val="11"/>
        <color indexed="52"/>
        <rFont val="Arial"/>
        <family val="2"/>
        <charset val="161"/>
      </rPr>
      <t>2</t>
    </r>
    <r>
      <rPr>
        <b/>
        <sz val="11"/>
        <color indexed="52"/>
        <rFont val="Arial"/>
        <family val="2"/>
        <charset val="161"/>
      </rPr>
      <t>SO</t>
    </r>
    <r>
      <rPr>
        <b/>
        <vertAlign val="subscript"/>
        <sz val="11"/>
        <color indexed="52"/>
        <rFont val="Arial"/>
        <family val="2"/>
        <charset val="161"/>
      </rPr>
      <t>4</t>
    </r>
    <r>
      <rPr>
        <sz val="11"/>
        <color indexed="43"/>
        <rFont val="Arial"/>
        <family val="2"/>
        <charset val="161"/>
      </rPr>
      <t xml:space="preserve"> έχει </t>
    </r>
    <r>
      <rPr>
        <b/>
        <sz val="11"/>
        <color indexed="52"/>
        <rFont val="Arial"/>
        <family val="2"/>
        <charset val="161"/>
      </rPr>
      <t>C=0,01M.</t>
    </r>
    <r>
      <rPr>
        <sz val="11"/>
        <color indexed="43"/>
        <rFont val="Arial"/>
        <family val="2"/>
        <charset val="161"/>
      </rPr>
      <t xml:space="preserve"> Για το </t>
    </r>
    <r>
      <rPr>
        <b/>
        <sz val="11"/>
        <color indexed="52"/>
        <rFont val="Arial"/>
        <family val="2"/>
        <charset val="161"/>
      </rPr>
      <t>pH</t>
    </r>
    <r>
      <rPr>
        <sz val="11"/>
        <color indexed="43"/>
        <rFont val="Arial"/>
        <family val="2"/>
        <charset val="161"/>
      </rPr>
      <t xml:space="preserve"> του διαλύματος αυ-τού ισχύει:</t>
    </r>
  </si>
  <si>
    <r>
      <t xml:space="preserve">Το </t>
    </r>
    <r>
      <rPr>
        <b/>
        <sz val="11"/>
        <color indexed="52"/>
        <rFont val="Arial"/>
        <family val="2"/>
      </rPr>
      <t>καθαρό νερό</t>
    </r>
    <r>
      <rPr>
        <sz val="11"/>
        <color indexed="43"/>
        <rFont val="Arial"/>
        <family val="2"/>
      </rPr>
      <t xml:space="preserve"> στους </t>
    </r>
    <r>
      <rPr>
        <b/>
        <sz val="11"/>
        <color indexed="52"/>
        <rFont val="Arial"/>
        <family val="2"/>
      </rPr>
      <t>θ°C,</t>
    </r>
    <r>
      <rPr>
        <sz val="11"/>
        <color indexed="43"/>
        <rFont val="Arial"/>
        <family val="2"/>
      </rPr>
      <t xml:space="preserve"> έχει </t>
    </r>
    <r>
      <rPr>
        <b/>
        <sz val="11"/>
        <color indexed="52"/>
        <rFont val="Arial"/>
        <family val="2"/>
      </rPr>
      <t>pH=7,1,</t>
    </r>
    <r>
      <rPr>
        <sz val="11"/>
        <color indexed="43"/>
        <rFont val="Arial"/>
        <family val="2"/>
      </rPr>
      <t xml:space="preserve"> άρα το </t>
    </r>
    <r>
      <rPr>
        <b/>
        <sz val="11"/>
        <color indexed="52"/>
        <rFont val="Arial"/>
        <family val="2"/>
      </rPr>
      <t>γινόμενο ιόντων</t>
    </r>
    <r>
      <rPr>
        <sz val="11"/>
        <color indexed="43"/>
        <rFont val="Arial"/>
        <family val="2"/>
      </rPr>
      <t xml:space="preserve"> του </t>
    </r>
    <r>
      <rPr>
        <b/>
        <sz val="11"/>
        <color indexed="52"/>
        <rFont val="Arial"/>
        <family val="2"/>
      </rPr>
      <t>νε ρού</t>
    </r>
    <r>
      <rPr>
        <sz val="11"/>
        <color indexed="52"/>
        <rFont val="Arial"/>
        <family val="2"/>
      </rPr>
      <t xml:space="preserve"> </t>
    </r>
    <r>
      <rPr>
        <b/>
        <sz val="11"/>
        <color indexed="52"/>
        <rFont val="Arial"/>
        <family val="2"/>
      </rPr>
      <t>K</t>
    </r>
    <r>
      <rPr>
        <b/>
        <vertAlign val="subscript"/>
        <sz val="11"/>
        <color indexed="52"/>
        <rFont val="Arial"/>
        <family val="2"/>
      </rPr>
      <t>w</t>
    </r>
    <r>
      <rPr>
        <b/>
        <sz val="11"/>
        <color indexed="52"/>
        <rFont val="Arial"/>
        <family val="2"/>
      </rPr>
      <t>,</t>
    </r>
    <r>
      <rPr>
        <sz val="11"/>
        <color indexed="43"/>
        <rFont val="Arial"/>
        <family val="2"/>
      </rPr>
      <t xml:space="preserve"> στους </t>
    </r>
    <r>
      <rPr>
        <b/>
        <sz val="11"/>
        <color indexed="52"/>
        <rFont val="Arial"/>
        <family val="2"/>
      </rPr>
      <t>θ°C,</t>
    </r>
    <r>
      <rPr>
        <sz val="11"/>
        <color indexed="43"/>
        <rFont val="Arial"/>
        <family val="2"/>
      </rPr>
      <t xml:space="preserve"> θα ισούται με: </t>
    </r>
  </si>
  <si>
    <r>
      <t>Στις ασκήσεις που ακολουθούν, να συμπληρωθούν κατάλληλα τα κελιά που έχουν πορ-τοκαλί χρώμα,</t>
    </r>
    <r>
      <rPr>
        <b/>
        <sz val="11"/>
        <color indexed="43"/>
        <rFont val="Arial"/>
        <family val="2"/>
      </rPr>
      <t xml:space="preserve"> </t>
    </r>
    <r>
      <rPr>
        <sz val="11"/>
        <color indexed="43"/>
        <rFont val="Arial"/>
        <family val="2"/>
      </rPr>
      <t>με τις ζητούμενες τιμές</t>
    </r>
    <r>
      <rPr>
        <b/>
        <sz val="11"/>
        <color indexed="43"/>
        <rFont val="Arial"/>
        <family val="2"/>
      </rPr>
      <t xml:space="preserve"> </t>
    </r>
    <r>
      <rPr>
        <b/>
        <sz val="11"/>
        <color indexed="52"/>
        <rFont val="Arial"/>
        <family val="2"/>
      </rPr>
      <t>pH.</t>
    </r>
    <r>
      <rPr>
        <sz val="11"/>
        <color indexed="43"/>
        <rFont val="Arial"/>
        <family val="2"/>
      </rPr>
      <t xml:space="preserve"> Να σημειωθεί ότι όλες οι ζητούμενες τιμές εί-ναι </t>
    </r>
    <r>
      <rPr>
        <b/>
        <sz val="11"/>
        <color indexed="52"/>
        <rFont val="Arial"/>
        <family val="2"/>
      </rPr>
      <t>ακέραιες,</t>
    </r>
    <r>
      <rPr>
        <sz val="11"/>
        <color indexed="43"/>
        <rFont val="Arial"/>
        <family val="2"/>
      </rPr>
      <t xml:space="preserve"> εκτός από αυτές που αντιστοιχούν στα κελιά </t>
    </r>
    <r>
      <rPr>
        <b/>
        <sz val="11"/>
        <color indexed="52"/>
        <rFont val="Arial"/>
        <family val="2"/>
      </rPr>
      <t>"J60",J63"</t>
    </r>
    <r>
      <rPr>
        <b/>
        <sz val="11"/>
        <color indexed="43"/>
        <rFont val="Arial"/>
        <family val="2"/>
      </rPr>
      <t xml:space="preserve"> </t>
    </r>
    <r>
      <rPr>
        <sz val="11"/>
        <color indexed="43"/>
        <rFont val="Arial"/>
        <family val="2"/>
      </rPr>
      <t xml:space="preserve">και </t>
    </r>
    <r>
      <rPr>
        <b/>
        <sz val="11"/>
        <color indexed="52"/>
        <rFont val="Arial"/>
        <family val="2"/>
      </rPr>
      <t>"J70",</t>
    </r>
    <r>
      <rPr>
        <b/>
        <sz val="11"/>
        <color indexed="43"/>
        <rFont val="Arial"/>
        <family val="2"/>
      </rPr>
      <t xml:space="preserve"> </t>
    </r>
    <r>
      <rPr>
        <sz val="11"/>
        <color indexed="43"/>
        <rFont val="Arial"/>
        <family val="2"/>
      </rPr>
      <t xml:space="preserve">όπου οι τιμές pH είναι </t>
    </r>
    <r>
      <rPr>
        <b/>
        <sz val="11"/>
        <color indexed="52"/>
        <rFont val="Arial"/>
        <family val="2"/>
      </rPr>
      <t>δεκαδικοί</t>
    </r>
    <r>
      <rPr>
        <sz val="11"/>
        <color indexed="43"/>
        <rFont val="Arial"/>
        <family val="2"/>
      </rPr>
      <t xml:space="preserve"> με </t>
    </r>
    <r>
      <rPr>
        <b/>
        <sz val="11"/>
        <color indexed="52"/>
        <rFont val="Arial"/>
        <family val="2"/>
      </rPr>
      <t>1</t>
    </r>
    <r>
      <rPr>
        <sz val="11"/>
        <color indexed="43"/>
        <rFont val="Arial"/>
        <family val="2"/>
      </rPr>
      <t xml:space="preserve"> δεκαδικό ψηφίο. </t>
    </r>
  </si>
  <si>
    <r>
      <t xml:space="preserve">Τη </t>
    </r>
    <r>
      <rPr>
        <b/>
        <sz val="11"/>
        <color indexed="52"/>
        <rFont val="Arial"/>
        <family val="2"/>
      </rPr>
      <t>θερμοκρασία</t>
    </r>
    <r>
      <rPr>
        <sz val="11"/>
        <color indexed="43"/>
        <rFont val="Arial"/>
        <family val="2"/>
      </rPr>
      <t xml:space="preserve"> του διαλύματος. Αυξανομένης της θερμοκρασίας του διαλύματος, αυξάνε-ται η τιμή του </t>
    </r>
    <r>
      <rPr>
        <b/>
        <sz val="11"/>
        <color indexed="10"/>
        <rFont val="Arial"/>
        <family val="2"/>
      </rPr>
      <t>“a”,</t>
    </r>
    <r>
      <rPr>
        <sz val="11"/>
        <color indexed="43"/>
        <rFont val="Arial"/>
        <family val="2"/>
      </rPr>
      <t xml:space="preserve"> επειδή ο ιοντισμός ενός ηλεκτρολύτη είναι </t>
    </r>
    <r>
      <rPr>
        <b/>
        <sz val="11"/>
        <color indexed="52"/>
        <rFont val="Arial"/>
        <family val="2"/>
      </rPr>
      <t>ενδόθερμη</t>
    </r>
    <r>
      <rPr>
        <sz val="11"/>
        <color indexed="43"/>
        <rFont val="Arial"/>
        <family val="2"/>
      </rPr>
      <t xml:space="preserve"> διαδικασία. </t>
    </r>
  </si>
  <si>
    <r>
      <t xml:space="preserve">Τη </t>
    </r>
    <r>
      <rPr>
        <b/>
        <sz val="11"/>
        <color indexed="52"/>
        <rFont val="Arial"/>
        <family val="2"/>
      </rPr>
      <t>συγκέντρωση</t>
    </r>
    <r>
      <rPr>
        <sz val="11"/>
        <color indexed="43"/>
        <rFont val="Arial"/>
        <family val="2"/>
      </rPr>
      <t xml:space="preserve"> του ηλεκτρολύτη στο διάλυμα. Μείωση της συγκέντρωσης του ηλεκτρολύ-τη στο διάλυμα, συνεπάγεται αύξηση της τιμής του </t>
    </r>
    <r>
      <rPr>
        <b/>
        <sz val="11"/>
        <color indexed="10"/>
        <rFont val="Arial"/>
        <family val="2"/>
      </rPr>
      <t>"a".</t>
    </r>
    <r>
      <rPr>
        <sz val="11"/>
        <color indexed="43"/>
        <rFont val="Arial"/>
        <family val="2"/>
      </rPr>
      <t xml:space="preserve"> Αυτό φαίνεται καλύτερα στο σχήμα που ακολουθεί.</t>
    </r>
  </si>
  <si>
    <r>
      <t xml:space="preserve">Τη </t>
    </r>
    <r>
      <rPr>
        <b/>
        <sz val="11"/>
        <color indexed="52"/>
        <rFont val="Arial"/>
        <family val="2"/>
        <charset val="161"/>
      </rPr>
      <t>φύση</t>
    </r>
    <r>
      <rPr>
        <sz val="11"/>
        <color indexed="43"/>
        <rFont val="Arial"/>
        <family val="2"/>
        <charset val="161"/>
      </rPr>
      <t xml:space="preserve"> του </t>
    </r>
    <r>
      <rPr>
        <b/>
        <sz val="11"/>
        <color indexed="52"/>
        <rFont val="Arial"/>
        <family val="2"/>
        <charset val="161"/>
      </rPr>
      <t>διαλύτη.</t>
    </r>
    <r>
      <rPr>
        <sz val="11"/>
        <color indexed="43"/>
        <rFont val="Arial"/>
        <family val="2"/>
        <charset val="161"/>
      </rPr>
      <t xml:space="preserve"> Έτσι αν χρησιμοποιηθεί αντί του νερού, ο διαλύτης </t>
    </r>
    <r>
      <rPr>
        <b/>
        <sz val="11"/>
        <color indexed="52"/>
        <rFont val="Arial"/>
        <family val="2"/>
        <charset val="161"/>
      </rPr>
      <t>"X",</t>
    </r>
    <r>
      <rPr>
        <sz val="11"/>
        <color indexed="43"/>
        <rFont val="Arial"/>
        <family val="2"/>
        <charset val="161"/>
      </rPr>
      <t xml:space="preserve"> και είναι ικα-νότερος του νερού στο να δεσμεύει ιόντα </t>
    </r>
    <r>
      <rPr>
        <b/>
        <sz val="11"/>
        <color indexed="52"/>
        <rFont val="Arial"/>
        <family val="2"/>
        <charset val="161"/>
      </rPr>
      <t>H</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τότε το ασθενές οξύ </t>
    </r>
    <r>
      <rPr>
        <b/>
        <sz val="11"/>
        <color indexed="52"/>
        <rFont val="Arial"/>
        <family val="2"/>
        <charset val="161"/>
      </rPr>
      <t>"ΗΑ"</t>
    </r>
    <r>
      <rPr>
        <sz val="11"/>
        <color indexed="43"/>
        <rFont val="Arial"/>
        <family val="2"/>
        <charset val="161"/>
      </rPr>
      <t xml:space="preserve"> θα εμφανίζει μεγα-λύτερη τιμή του </t>
    </r>
    <r>
      <rPr>
        <b/>
        <sz val="11"/>
        <color indexed="10"/>
        <rFont val="Arial"/>
        <family val="2"/>
        <charset val="161"/>
      </rPr>
      <t>"a",</t>
    </r>
    <r>
      <rPr>
        <sz val="11"/>
        <color indexed="43"/>
        <rFont val="Arial"/>
        <family val="2"/>
        <charset val="161"/>
      </rPr>
      <t xml:space="preserve"> όταν είναι διαλυμένο στο διαλύτη </t>
    </r>
    <r>
      <rPr>
        <b/>
        <sz val="11"/>
        <color indexed="52"/>
        <rFont val="Arial"/>
        <family val="2"/>
        <charset val="161"/>
      </rPr>
      <t>"X",</t>
    </r>
    <r>
      <rPr>
        <sz val="11"/>
        <color indexed="43"/>
        <rFont val="Arial"/>
        <family val="2"/>
        <charset val="161"/>
      </rPr>
      <t xml:space="preserve"> απ' ότι όταν διαλύεται στο νερό.</t>
    </r>
  </si>
  <si>
    <r>
      <t xml:space="preserve">Τη </t>
    </r>
    <r>
      <rPr>
        <b/>
        <sz val="11"/>
        <color indexed="52"/>
        <rFont val="Arial"/>
        <family val="2"/>
      </rPr>
      <t>φύση</t>
    </r>
    <r>
      <rPr>
        <sz val="11"/>
        <color indexed="43"/>
        <rFont val="Arial"/>
        <family val="2"/>
      </rPr>
      <t xml:space="preserve"> του ίδιου του ασθενή </t>
    </r>
    <r>
      <rPr>
        <b/>
        <sz val="11"/>
        <color indexed="52"/>
        <rFont val="Arial"/>
        <family val="2"/>
      </rPr>
      <t>ηλεκτρολύτη.</t>
    </r>
  </si>
  <si>
    <r>
      <t xml:space="preserve">Την πιθανή παρουσία </t>
    </r>
    <r>
      <rPr>
        <b/>
        <sz val="11"/>
        <color indexed="52"/>
        <rFont val="Arial"/>
        <family val="2"/>
      </rPr>
      <t>κοινού ιόντος,</t>
    </r>
    <r>
      <rPr>
        <b/>
        <sz val="11"/>
        <color indexed="43"/>
        <rFont val="Arial"/>
        <family val="2"/>
      </rPr>
      <t xml:space="preserve"> </t>
    </r>
    <r>
      <rPr>
        <sz val="11"/>
        <color indexed="43"/>
        <rFont val="Arial"/>
        <family val="2"/>
      </rPr>
      <t xml:space="preserve">οπότε λόγω </t>
    </r>
    <r>
      <rPr>
        <b/>
        <sz val="11"/>
        <color indexed="52"/>
        <rFont val="Arial"/>
        <family val="2"/>
      </rPr>
      <t>«επίδρασης κοινού ιόντος» (ΕΚΙ),</t>
    </r>
    <r>
      <rPr>
        <sz val="11"/>
        <color indexed="43"/>
        <rFont val="Arial"/>
        <family val="2"/>
      </rPr>
      <t xml:space="preserve"> η τιμή του </t>
    </r>
    <r>
      <rPr>
        <b/>
        <sz val="11"/>
        <color indexed="10"/>
        <rFont val="Arial"/>
        <family val="2"/>
      </rPr>
      <t>"a"</t>
    </r>
    <r>
      <rPr>
        <sz val="11"/>
        <color indexed="43"/>
        <rFont val="Arial"/>
        <family val="2"/>
      </rPr>
      <t xml:space="preserve"> μειώνεται. Έτσι ο βαθμός ιοντισμού του </t>
    </r>
    <r>
      <rPr>
        <b/>
        <sz val="11"/>
        <color indexed="52"/>
        <rFont val="Arial"/>
        <family val="2"/>
      </rPr>
      <t>"HF"</t>
    </r>
    <r>
      <rPr>
        <sz val="11"/>
        <color indexed="43"/>
        <rFont val="Arial"/>
        <family val="2"/>
      </rPr>
      <t xml:space="preserve"> περιορίζεται, όταν σε υδατικό διάλυμά του, διαλύ-σουμε ένα φθοριούχο άλας, π.χ. </t>
    </r>
    <r>
      <rPr>
        <b/>
        <sz val="11"/>
        <color indexed="52"/>
        <rFont val="Arial"/>
        <family val="2"/>
      </rPr>
      <t>NaF.</t>
    </r>
    <r>
      <rPr>
        <b/>
        <sz val="11"/>
        <color indexed="43"/>
        <rFont val="Arial"/>
        <family val="2"/>
      </rPr>
      <t xml:space="preserve"> </t>
    </r>
  </si>
  <si>
    <r>
      <t xml:space="preserve">Διάσταση του </t>
    </r>
    <r>
      <rPr>
        <b/>
        <sz val="11"/>
        <color indexed="52"/>
        <rFont val="Arial"/>
        <family val="2"/>
        <charset val="161"/>
      </rPr>
      <t>NaF:</t>
    </r>
    <r>
      <rPr>
        <sz val="11"/>
        <color indexed="43"/>
        <rFont val="Arial"/>
        <family val="2"/>
        <charset val="161"/>
      </rPr>
      <t xml:space="preserve">    </t>
    </r>
    <r>
      <rPr>
        <b/>
        <sz val="11"/>
        <color indexed="43"/>
        <rFont val="Arial"/>
        <family val="2"/>
      </rPr>
      <t xml:space="preserve"> </t>
    </r>
    <r>
      <rPr>
        <b/>
        <sz val="11"/>
        <color indexed="41"/>
        <rFont val="Arial"/>
        <family val="2"/>
      </rPr>
      <t xml:space="preserve">NaF  </t>
    </r>
    <r>
      <rPr>
        <b/>
        <sz val="11"/>
        <color indexed="10"/>
        <rFont val="Symbol"/>
        <family val="1"/>
        <charset val="2"/>
      </rPr>
      <t>®</t>
    </r>
    <r>
      <rPr>
        <b/>
        <sz val="11"/>
        <color indexed="41"/>
        <rFont val="Symbol"/>
        <family val="1"/>
        <charset val="2"/>
      </rPr>
      <t xml:space="preserve">  </t>
    </r>
    <r>
      <rPr>
        <b/>
        <sz val="11"/>
        <color indexed="41"/>
        <rFont val="Arial"/>
        <family val="2"/>
      </rPr>
      <t>Na</t>
    </r>
    <r>
      <rPr>
        <b/>
        <vertAlign val="superscript"/>
        <sz val="11"/>
        <color indexed="41"/>
        <rFont val="Arial"/>
        <family val="2"/>
      </rPr>
      <t>+</t>
    </r>
    <r>
      <rPr>
        <b/>
        <sz val="11"/>
        <color indexed="41"/>
        <rFont val="Arial"/>
        <family val="2"/>
      </rPr>
      <t xml:space="preserve">  </t>
    </r>
    <r>
      <rPr>
        <b/>
        <sz val="11"/>
        <color indexed="10"/>
        <rFont val="Arial"/>
        <family val="2"/>
        <charset val="161"/>
      </rPr>
      <t>+</t>
    </r>
    <r>
      <rPr>
        <b/>
        <sz val="11"/>
        <color indexed="41"/>
        <rFont val="Arial"/>
        <family val="2"/>
      </rPr>
      <t xml:space="preserve">  F</t>
    </r>
    <r>
      <rPr>
        <b/>
        <vertAlign val="superscript"/>
        <sz val="11"/>
        <color indexed="41"/>
        <rFont val="Arial"/>
        <family val="2"/>
      </rPr>
      <t>–</t>
    </r>
  </si>
  <si>
    <r>
      <t xml:space="preserve">Ιοντισμός του </t>
    </r>
    <r>
      <rPr>
        <b/>
        <sz val="11"/>
        <color indexed="52"/>
        <rFont val="Arial"/>
        <family val="2"/>
        <charset val="161"/>
      </rPr>
      <t>HF:</t>
    </r>
    <r>
      <rPr>
        <sz val="11"/>
        <color indexed="43"/>
        <rFont val="Arial"/>
        <family val="2"/>
        <charset val="161"/>
      </rPr>
      <t xml:space="preserve">        </t>
    </r>
    <r>
      <rPr>
        <b/>
        <sz val="11"/>
        <color indexed="41"/>
        <rFont val="Arial"/>
        <family val="2"/>
      </rPr>
      <t xml:space="preserve">HF  </t>
    </r>
    <r>
      <rPr>
        <b/>
        <sz val="11"/>
        <color indexed="10"/>
        <rFont val="Arial"/>
        <family val="2"/>
        <charset val="161"/>
      </rPr>
      <t>+</t>
    </r>
    <r>
      <rPr>
        <b/>
        <sz val="11"/>
        <color indexed="41"/>
        <rFont val="Arial"/>
        <family val="2"/>
      </rPr>
      <t xml:space="preserve">  H</t>
    </r>
    <r>
      <rPr>
        <b/>
        <vertAlign val="subscript"/>
        <sz val="11"/>
        <color indexed="41"/>
        <rFont val="Arial"/>
        <family val="2"/>
      </rPr>
      <t>2</t>
    </r>
    <r>
      <rPr>
        <b/>
        <sz val="11"/>
        <color indexed="41"/>
        <rFont val="Arial"/>
        <family val="2"/>
      </rPr>
      <t xml:space="preserve">O  </t>
    </r>
    <r>
      <rPr>
        <b/>
        <sz val="11"/>
        <color indexed="10"/>
        <rFont val="Wingdings 3"/>
        <family val="1"/>
        <charset val="2"/>
      </rPr>
      <t>D</t>
    </r>
    <r>
      <rPr>
        <b/>
        <sz val="11"/>
        <color indexed="41"/>
        <rFont val="Arial"/>
        <family val="2"/>
      </rPr>
      <t xml:space="preserve">  H</t>
    </r>
    <r>
      <rPr>
        <b/>
        <vertAlign val="subscript"/>
        <sz val="11"/>
        <color indexed="41"/>
        <rFont val="Arial"/>
        <family val="2"/>
      </rPr>
      <t>3</t>
    </r>
    <r>
      <rPr>
        <b/>
        <sz val="11"/>
        <color indexed="41"/>
        <rFont val="Arial"/>
        <family val="2"/>
      </rPr>
      <t>O</t>
    </r>
    <r>
      <rPr>
        <b/>
        <vertAlign val="superscript"/>
        <sz val="11"/>
        <color indexed="41"/>
        <rFont val="Arial"/>
        <family val="2"/>
      </rPr>
      <t>+</t>
    </r>
    <r>
      <rPr>
        <b/>
        <sz val="11"/>
        <color indexed="41"/>
        <rFont val="Arial"/>
        <family val="2"/>
      </rPr>
      <t xml:space="preserve">  </t>
    </r>
    <r>
      <rPr>
        <b/>
        <sz val="11"/>
        <color indexed="10"/>
        <rFont val="Arial"/>
        <family val="2"/>
        <charset val="161"/>
      </rPr>
      <t>+</t>
    </r>
    <r>
      <rPr>
        <b/>
        <sz val="11"/>
        <color indexed="41"/>
        <rFont val="Arial"/>
        <family val="2"/>
      </rPr>
      <t xml:space="preserve">  F</t>
    </r>
    <r>
      <rPr>
        <b/>
        <vertAlign val="superscript"/>
        <sz val="11"/>
        <color indexed="41"/>
        <rFont val="Arial"/>
        <family val="2"/>
      </rPr>
      <t>–</t>
    </r>
  </si>
  <si>
    <r>
      <t xml:space="preserve">Όπως φαίνεται, από τη διάσταση του </t>
    </r>
    <r>
      <rPr>
        <b/>
        <sz val="11"/>
        <color indexed="52"/>
        <rFont val="Arial"/>
        <family val="2"/>
        <charset val="161"/>
      </rPr>
      <t>NaF</t>
    </r>
    <r>
      <rPr>
        <sz val="11"/>
        <color indexed="43"/>
        <rFont val="Arial"/>
        <family val="2"/>
      </rPr>
      <t xml:space="preserve"> ελευθερώνονται ιόντα </t>
    </r>
    <r>
      <rPr>
        <b/>
        <sz val="11"/>
        <color indexed="52"/>
        <rFont val="Arial"/>
        <family val="2"/>
        <charset val="161"/>
      </rPr>
      <t>F</t>
    </r>
    <r>
      <rPr>
        <b/>
        <vertAlign val="superscript"/>
        <sz val="11"/>
        <color indexed="52"/>
        <rFont val="Arial"/>
        <family val="2"/>
        <charset val="161"/>
      </rPr>
      <t>–</t>
    </r>
    <r>
      <rPr>
        <b/>
        <sz val="11"/>
        <color indexed="52"/>
        <rFont val="Arial"/>
        <family val="2"/>
        <charset val="161"/>
      </rPr>
      <t>,</t>
    </r>
    <r>
      <rPr>
        <sz val="11"/>
        <color indexed="43"/>
        <rFont val="Arial"/>
        <family val="2"/>
      </rPr>
      <t xml:space="preserve"> με αποτέλεσμα η ισορ-ροπία στον ιοντισμό του </t>
    </r>
    <r>
      <rPr>
        <b/>
        <sz val="11"/>
        <color indexed="52"/>
        <rFont val="Arial"/>
        <family val="2"/>
        <charset val="161"/>
      </rPr>
      <t>HF,</t>
    </r>
    <r>
      <rPr>
        <sz val="11"/>
        <color indexed="43"/>
        <rFont val="Arial"/>
        <family val="2"/>
      </rPr>
      <t xml:space="preserve"> να μετατοπίζεται, σύμφωνα με την </t>
    </r>
    <r>
      <rPr>
        <b/>
        <sz val="11"/>
        <color indexed="52"/>
        <rFont val="Arial"/>
        <family val="2"/>
        <charset val="161"/>
      </rPr>
      <t>“αρχή του Le Chatelier”,</t>
    </r>
    <r>
      <rPr>
        <b/>
        <sz val="11"/>
        <color indexed="43"/>
        <rFont val="Arial"/>
        <family val="2"/>
      </rPr>
      <t xml:space="preserve"> </t>
    </r>
    <r>
      <rPr>
        <sz val="11"/>
        <color indexed="43"/>
        <rFont val="Arial"/>
        <family val="2"/>
      </rPr>
      <t xml:space="preserve">προς τα αριστερά και ο βαθμός ιοντισμού του </t>
    </r>
    <r>
      <rPr>
        <b/>
        <sz val="11"/>
        <color rgb="FFFF9900"/>
        <rFont val="Arial"/>
        <family val="2"/>
        <charset val="161"/>
      </rPr>
      <t>HF</t>
    </r>
    <r>
      <rPr>
        <sz val="11"/>
        <color indexed="43"/>
        <rFont val="Arial"/>
        <family val="2"/>
      </rPr>
      <t xml:space="preserve"> να ελαττώνεται.</t>
    </r>
  </si>
  <si>
    <r>
      <t xml:space="preserve">Σε κάθε ανάλογη περίπτωση λέμε ότι έχουμε </t>
    </r>
    <r>
      <rPr>
        <b/>
        <sz val="11"/>
        <color indexed="52"/>
        <rFont val="Arial"/>
        <family val="2"/>
        <charset val="161"/>
      </rPr>
      <t>“επίδραση κοινού ιόντος” (ΕΚΙ),</t>
    </r>
    <r>
      <rPr>
        <b/>
        <sz val="11"/>
        <color indexed="43"/>
        <rFont val="Arial"/>
        <family val="2"/>
      </rPr>
      <t xml:space="preserve"> </t>
    </r>
    <r>
      <rPr>
        <sz val="11"/>
        <color indexed="43"/>
        <rFont val="Arial"/>
        <family val="2"/>
      </rPr>
      <t xml:space="preserve">με αποτέλε-σμα ο </t>
    </r>
    <r>
      <rPr>
        <b/>
        <sz val="11"/>
        <color indexed="10"/>
        <rFont val="Arial"/>
        <family val="2"/>
        <charset val="161"/>
      </rPr>
      <t>“a”</t>
    </r>
    <r>
      <rPr>
        <b/>
        <sz val="11"/>
        <color indexed="43"/>
        <rFont val="Arial"/>
        <family val="2"/>
      </rPr>
      <t xml:space="preserve"> </t>
    </r>
    <r>
      <rPr>
        <sz val="11"/>
        <color indexed="43"/>
        <rFont val="Arial"/>
        <family val="2"/>
      </rPr>
      <t>να ελαττώνεται. Εδώ το κοινό ιόν είναι το φθοριόν</t>
    </r>
    <r>
      <rPr>
        <b/>
        <sz val="11"/>
        <color indexed="43"/>
        <rFont val="Arial"/>
        <family val="2"/>
      </rPr>
      <t xml:space="preserve"> </t>
    </r>
    <r>
      <rPr>
        <b/>
        <sz val="11"/>
        <color indexed="52"/>
        <rFont val="Arial"/>
        <family val="2"/>
        <charset val="161"/>
      </rPr>
      <t>F</t>
    </r>
    <r>
      <rPr>
        <b/>
        <vertAlign val="superscript"/>
        <sz val="11"/>
        <color indexed="52"/>
        <rFont val="Arial"/>
        <family val="2"/>
        <charset val="161"/>
      </rPr>
      <t>–</t>
    </r>
    <r>
      <rPr>
        <b/>
        <sz val="11"/>
        <color indexed="52"/>
        <rFont val="Arial"/>
        <family val="2"/>
        <charset val="161"/>
      </rPr>
      <t>.</t>
    </r>
    <r>
      <rPr>
        <sz val="11"/>
        <color indexed="43"/>
        <rFont val="Arial"/>
        <family val="2"/>
      </rPr>
      <t xml:space="preserve"> </t>
    </r>
  </si>
  <si>
    <r>
      <t xml:space="preserve"> Από τα παραπάνω γίνεται αντιληπτό, ότι ανάμεσα σε δυο ηλεκτρολύτες, ισχυρότερος είναι εκείνος που εμφανίζει μεγαλύτερο βαθμό ιοντισμού, υπό την προϋπόθεση ότι οι δυο ηλεκ-τρολύτες είναι διαλυμένοι στον ίδιο διαλύτη και τα διαλύματά τους έχουν ίδια συγκέντρωση και βρίσκονται στην ίδια θερμοκρασία, ενώ δεν ασκείται σε κάποιο από αυτά </t>
    </r>
    <r>
      <rPr>
        <b/>
        <sz val="11"/>
        <color rgb="FFFF9900"/>
        <rFont val="Arial"/>
        <family val="2"/>
        <charset val="161"/>
      </rPr>
      <t>ΕΚΙ.</t>
    </r>
  </si>
  <si>
    <r>
      <t xml:space="preserve">Προκύπτει από τη σταθερά χημικής ισορροπίας </t>
    </r>
    <r>
      <rPr>
        <b/>
        <sz val="11"/>
        <color indexed="52"/>
        <rFont val="Arial"/>
        <family val="2"/>
        <charset val="161"/>
      </rPr>
      <t>K</t>
    </r>
    <r>
      <rPr>
        <b/>
        <vertAlign val="subscript"/>
        <sz val="11"/>
        <color indexed="52"/>
        <rFont val="Arial"/>
        <family val="2"/>
        <charset val="161"/>
      </rPr>
      <t>C</t>
    </r>
    <r>
      <rPr>
        <sz val="11"/>
        <color indexed="43"/>
        <rFont val="Arial"/>
        <family val="2"/>
      </rPr>
      <t xml:space="preserve"> της αμφίδρομης αντίδρασης ιοντισμού του ασθενή ηλεκτρολύτη. Πιο συγκεκριμένα για τον ιοντισμό του ασθενούς οξέος </t>
    </r>
    <r>
      <rPr>
        <b/>
        <sz val="11"/>
        <color indexed="52"/>
        <rFont val="Arial"/>
        <family val="2"/>
        <charset val="161"/>
      </rPr>
      <t>“HA”,</t>
    </r>
    <r>
      <rPr>
        <sz val="11"/>
        <color indexed="43"/>
        <rFont val="Arial"/>
        <family val="2"/>
      </rPr>
      <t xml:space="preserve"> θα έχουμε…           
Εξίσωση ιοντισμού:   </t>
    </r>
    <r>
      <rPr>
        <b/>
        <sz val="11"/>
        <color indexed="41"/>
        <rFont val="Arial"/>
        <family val="2"/>
      </rPr>
      <t xml:space="preserve">HA  </t>
    </r>
    <r>
      <rPr>
        <b/>
        <sz val="11"/>
        <color indexed="10"/>
        <rFont val="Arial"/>
        <family val="2"/>
        <charset val="161"/>
      </rPr>
      <t>+</t>
    </r>
    <r>
      <rPr>
        <b/>
        <sz val="11"/>
        <color indexed="41"/>
        <rFont val="Arial"/>
        <family val="2"/>
      </rPr>
      <t xml:space="preserve">  H</t>
    </r>
    <r>
      <rPr>
        <b/>
        <vertAlign val="subscript"/>
        <sz val="11"/>
        <color indexed="41"/>
        <rFont val="Arial"/>
        <family val="2"/>
      </rPr>
      <t>2</t>
    </r>
    <r>
      <rPr>
        <b/>
        <sz val="11"/>
        <color indexed="41"/>
        <rFont val="Arial"/>
        <family val="2"/>
      </rPr>
      <t xml:space="preserve">O  </t>
    </r>
    <r>
      <rPr>
        <b/>
        <sz val="11"/>
        <color indexed="10"/>
        <rFont val="Wingdings 3"/>
        <family val="1"/>
        <charset val="2"/>
      </rPr>
      <t>D</t>
    </r>
    <r>
      <rPr>
        <b/>
        <sz val="11"/>
        <color indexed="41"/>
        <rFont val="Arial"/>
        <family val="2"/>
      </rPr>
      <t xml:space="preserve">  H</t>
    </r>
    <r>
      <rPr>
        <b/>
        <vertAlign val="subscript"/>
        <sz val="11"/>
        <color indexed="41"/>
        <rFont val="Arial"/>
        <family val="2"/>
      </rPr>
      <t>3</t>
    </r>
    <r>
      <rPr>
        <b/>
        <sz val="11"/>
        <color indexed="41"/>
        <rFont val="Arial"/>
        <family val="2"/>
      </rPr>
      <t>O</t>
    </r>
    <r>
      <rPr>
        <b/>
        <vertAlign val="superscript"/>
        <sz val="11"/>
        <color indexed="41"/>
        <rFont val="Arial"/>
        <family val="2"/>
      </rPr>
      <t>+</t>
    </r>
    <r>
      <rPr>
        <b/>
        <sz val="11"/>
        <color indexed="41"/>
        <rFont val="Arial"/>
        <family val="2"/>
      </rPr>
      <t xml:space="preserve">  </t>
    </r>
    <r>
      <rPr>
        <b/>
        <sz val="11"/>
        <color indexed="10"/>
        <rFont val="Arial"/>
        <family val="2"/>
        <charset val="161"/>
      </rPr>
      <t>+</t>
    </r>
    <r>
      <rPr>
        <b/>
        <sz val="11"/>
        <color indexed="41"/>
        <rFont val="Arial"/>
        <family val="2"/>
      </rPr>
      <t xml:space="preserve">  A</t>
    </r>
    <r>
      <rPr>
        <b/>
        <vertAlign val="superscript"/>
        <sz val="11"/>
        <color indexed="41"/>
        <rFont val="Arial"/>
        <family val="2"/>
      </rPr>
      <t>–</t>
    </r>
  </si>
  <si>
    <r>
      <t xml:space="preserve">Η ποσότητα της διαλυμένης ουσίας, που περιέχεται στο πα-ραπάνω διάλυμα, μετρημένη σε </t>
    </r>
    <r>
      <rPr>
        <b/>
        <sz val="11"/>
        <color indexed="52"/>
        <rFont val="Arial"/>
        <family val="2"/>
        <charset val="161"/>
      </rPr>
      <t>mol,</t>
    </r>
    <r>
      <rPr>
        <sz val="11"/>
        <color indexed="43"/>
        <rFont val="Arial"/>
        <family val="2"/>
        <charset val="161"/>
      </rPr>
      <t xml:space="preserve"> ισούται με:</t>
    </r>
  </si>
  <si>
    <r>
      <t xml:space="preserve">Η ποσότητα της διαλυμένης ουσίας, η οποία περιέχεται σε </t>
    </r>
    <r>
      <rPr>
        <b/>
        <sz val="11"/>
        <color indexed="52"/>
        <rFont val="Arial"/>
        <family val="2"/>
        <charset val="161"/>
      </rPr>
      <t>100mL</t>
    </r>
    <r>
      <rPr>
        <sz val="11"/>
        <color indexed="43"/>
        <rFont val="Arial"/>
        <family val="2"/>
        <charset val="161"/>
      </rPr>
      <t xml:space="preserve"> του διαλύματος αυτού, μετρημένη σε </t>
    </r>
    <r>
      <rPr>
        <b/>
        <sz val="11"/>
        <color indexed="52"/>
        <rFont val="Arial"/>
        <family val="2"/>
        <charset val="161"/>
      </rPr>
      <t>mol,</t>
    </r>
    <r>
      <rPr>
        <sz val="11"/>
        <color indexed="43"/>
        <rFont val="Arial"/>
        <family val="2"/>
        <charset val="161"/>
      </rPr>
      <t xml:space="preserve"> ισούται με:</t>
    </r>
  </si>
  <si>
    <r>
      <t xml:space="preserve">Η συγκέντρωση </t>
    </r>
    <r>
      <rPr>
        <b/>
        <sz val="11"/>
        <color indexed="52"/>
        <rFont val="Arial"/>
        <family val="2"/>
        <charset val="161"/>
      </rPr>
      <t>C</t>
    </r>
    <r>
      <rPr>
        <b/>
        <vertAlign val="subscript"/>
        <sz val="11"/>
        <color indexed="52"/>
        <rFont val="Arial"/>
        <family val="2"/>
        <charset val="161"/>
      </rPr>
      <t>αρχ.</t>
    </r>
    <r>
      <rPr>
        <sz val="11"/>
        <color indexed="43"/>
        <rFont val="Arial"/>
        <family val="2"/>
        <charset val="161"/>
      </rPr>
      <t xml:space="preserve"> του διαλύματος πριν αυτό αραιωθεί, ισούται με:</t>
    </r>
  </si>
  <si>
    <r>
      <t xml:space="preserve">Η συγκέντρωση </t>
    </r>
    <r>
      <rPr>
        <b/>
        <sz val="11"/>
        <color indexed="52"/>
        <rFont val="Arial"/>
        <family val="2"/>
        <charset val="161"/>
      </rPr>
      <t>C</t>
    </r>
    <r>
      <rPr>
        <b/>
        <vertAlign val="subscript"/>
        <sz val="11"/>
        <color indexed="52"/>
        <rFont val="Arial"/>
        <family val="2"/>
        <charset val="161"/>
      </rPr>
      <t>τελ.</t>
    </r>
    <r>
      <rPr>
        <sz val="11"/>
        <color indexed="43"/>
        <rFont val="Arial"/>
        <family val="2"/>
        <charset val="161"/>
      </rPr>
      <t xml:space="preserve"> του διαλύματος, που προκύπτει από την αραίωση του αρχικού διαλύματος, ισούται με:</t>
    </r>
  </si>
  <si>
    <r>
      <t xml:space="preserve">Όπως δείχνεται παρακάτω, στην παραπάνω σταθερά ΧΙ, η </t>
    </r>
    <r>
      <rPr>
        <b/>
        <sz val="11"/>
        <color indexed="52"/>
        <rFont val="Arial"/>
        <family val="2"/>
      </rPr>
      <t>[Η</t>
    </r>
    <r>
      <rPr>
        <b/>
        <vertAlign val="subscript"/>
        <sz val="11"/>
        <color indexed="52"/>
        <rFont val="Arial"/>
        <family val="2"/>
      </rPr>
      <t>2</t>
    </r>
    <r>
      <rPr>
        <b/>
        <sz val="11"/>
        <color indexed="52"/>
        <rFont val="Arial"/>
        <family val="2"/>
      </rPr>
      <t>Ο]</t>
    </r>
    <r>
      <rPr>
        <b/>
        <sz val="11"/>
        <color indexed="43"/>
        <rFont val="Arial"/>
        <family val="2"/>
      </rPr>
      <t xml:space="preserve"> </t>
    </r>
    <r>
      <rPr>
        <sz val="11"/>
        <color indexed="43"/>
        <rFont val="Arial"/>
        <family val="2"/>
      </rPr>
      <t xml:space="preserve">που εμφανίζεται στον πα-ρονομαστή, είναι πρακτικά σταθερή και ίση με </t>
    </r>
    <r>
      <rPr>
        <b/>
        <sz val="11"/>
        <color indexed="52"/>
        <rFont val="Arial"/>
        <family val="2"/>
      </rPr>
      <t>55,5Μ,</t>
    </r>
    <r>
      <rPr>
        <sz val="11"/>
        <color indexed="43"/>
        <rFont val="Arial"/>
        <family val="2"/>
      </rPr>
      <t xml:space="preserve"> με την προϋπόθεση ότι έχουμε αραιό διάλυμα του ΗΑ. Με μεταφορά της </t>
    </r>
    <r>
      <rPr>
        <b/>
        <sz val="11"/>
        <color rgb="FFFF9900"/>
        <rFont val="Arial"/>
        <family val="2"/>
        <charset val="161"/>
      </rPr>
      <t>[Η</t>
    </r>
    <r>
      <rPr>
        <b/>
        <vertAlign val="subscript"/>
        <sz val="11"/>
        <color rgb="FFFF9900"/>
        <rFont val="Arial"/>
        <family val="2"/>
        <charset val="161"/>
      </rPr>
      <t>2</t>
    </r>
    <r>
      <rPr>
        <b/>
        <sz val="11"/>
        <color rgb="FFFF9900"/>
        <rFont val="Arial"/>
        <family val="2"/>
        <charset val="161"/>
      </rPr>
      <t>Ο]</t>
    </r>
    <r>
      <rPr>
        <sz val="11"/>
        <color indexed="43"/>
        <rFont val="Arial"/>
        <family val="2"/>
      </rPr>
      <t xml:space="preserve"> στο πρώτο μέλος της παραπάνω σχέσης, θα πά-ρουμε…</t>
    </r>
  </si>
  <si>
    <r>
      <t xml:space="preserve">Το α’ μέλος της τελευταίας σχέσης είναι γινόμενο σταθερών ποσοτήτων, άρα σταθερό. Το συμβολίζουμε με </t>
    </r>
    <r>
      <rPr>
        <b/>
        <sz val="11"/>
        <color indexed="52"/>
        <rFont val="Arial"/>
        <family val="2"/>
      </rPr>
      <t>“K</t>
    </r>
    <r>
      <rPr>
        <b/>
        <vertAlign val="subscript"/>
        <sz val="11"/>
        <color indexed="52"/>
        <rFont val="Arial"/>
        <family val="2"/>
      </rPr>
      <t>a</t>
    </r>
    <r>
      <rPr>
        <b/>
        <sz val="11"/>
        <color indexed="52"/>
        <rFont val="Arial"/>
        <family val="2"/>
      </rPr>
      <t>”</t>
    </r>
    <r>
      <rPr>
        <sz val="11"/>
        <color indexed="43"/>
        <rFont val="Arial"/>
        <family val="2"/>
      </rPr>
      <t xml:space="preserve"> και το ονομάζουμε</t>
    </r>
    <r>
      <rPr>
        <b/>
        <sz val="11"/>
        <color indexed="43"/>
        <rFont val="Arial"/>
        <family val="2"/>
      </rPr>
      <t xml:space="preserve"> </t>
    </r>
    <r>
      <rPr>
        <b/>
        <sz val="11"/>
        <color indexed="52"/>
        <rFont val="Arial"/>
        <family val="2"/>
      </rPr>
      <t>“σταθερά ιοντισμού”</t>
    </r>
    <r>
      <rPr>
        <b/>
        <sz val="11"/>
        <color indexed="43"/>
        <rFont val="Arial"/>
        <family val="2"/>
      </rPr>
      <t xml:space="preserve"> </t>
    </r>
    <r>
      <rPr>
        <sz val="11"/>
        <color indexed="43"/>
        <rFont val="Arial"/>
        <family val="2"/>
      </rPr>
      <t xml:space="preserve">του ασθενούς οξέος </t>
    </r>
    <r>
      <rPr>
        <b/>
        <sz val="11"/>
        <color indexed="52"/>
        <rFont val="Arial"/>
        <family val="2"/>
      </rPr>
      <t>ΗΑ.</t>
    </r>
    <r>
      <rPr>
        <sz val="11"/>
        <color indexed="43"/>
        <rFont val="Arial"/>
        <family val="2"/>
      </rPr>
      <t xml:space="preserve"> Ο δείκτης </t>
    </r>
    <r>
      <rPr>
        <b/>
        <sz val="11"/>
        <color indexed="52"/>
        <rFont val="Arial"/>
        <family val="2"/>
      </rPr>
      <t>“a”</t>
    </r>
    <r>
      <rPr>
        <sz val="11"/>
        <color indexed="43"/>
        <rFont val="Arial"/>
        <family val="2"/>
      </rPr>
      <t xml:space="preserve"> είναι από τη λέξη </t>
    </r>
    <r>
      <rPr>
        <b/>
        <sz val="11"/>
        <color indexed="52"/>
        <rFont val="Arial"/>
        <family val="2"/>
      </rPr>
      <t>“acid”</t>
    </r>
    <r>
      <rPr>
        <sz val="11"/>
        <color indexed="43"/>
        <rFont val="Arial"/>
        <family val="2"/>
      </rPr>
      <t xml:space="preserve"> που σημαίνει </t>
    </r>
    <r>
      <rPr>
        <b/>
        <sz val="11"/>
        <color indexed="52"/>
        <rFont val="Arial"/>
        <family val="2"/>
      </rPr>
      <t>“οξύ”.</t>
    </r>
    <r>
      <rPr>
        <sz val="11"/>
        <color indexed="43"/>
        <rFont val="Arial"/>
        <family val="2"/>
      </rPr>
      <t xml:space="preserve"> Σύμφωνα με τα παραπάνω, η τε-λευταία σχέση θα γραφεί… </t>
    </r>
  </si>
  <si>
    <r>
      <t xml:space="preserve">Για τη σταθερά ιοντισμού ασθενούς βάσης, αντί </t>
    </r>
    <r>
      <rPr>
        <b/>
        <sz val="11"/>
        <color indexed="52"/>
        <rFont val="Arial"/>
        <family val="2"/>
      </rPr>
      <t>“K</t>
    </r>
    <r>
      <rPr>
        <b/>
        <vertAlign val="subscript"/>
        <sz val="11"/>
        <color indexed="52"/>
        <rFont val="Arial"/>
        <family val="2"/>
      </rPr>
      <t>a</t>
    </r>
    <r>
      <rPr>
        <b/>
        <sz val="11"/>
        <color indexed="52"/>
        <rFont val="Arial"/>
        <family val="2"/>
      </rPr>
      <t>”</t>
    </r>
    <r>
      <rPr>
        <sz val="11"/>
        <color indexed="43"/>
        <rFont val="Arial"/>
        <family val="2"/>
      </rPr>
      <t xml:space="preserve"> γράφουμε </t>
    </r>
    <r>
      <rPr>
        <b/>
        <sz val="11"/>
        <color indexed="52"/>
        <rFont val="Arial"/>
        <family val="2"/>
      </rPr>
      <t>“K</t>
    </r>
    <r>
      <rPr>
        <b/>
        <vertAlign val="subscript"/>
        <sz val="11"/>
        <color indexed="52"/>
        <rFont val="Arial"/>
        <family val="2"/>
      </rPr>
      <t>b</t>
    </r>
    <r>
      <rPr>
        <b/>
        <sz val="11"/>
        <color indexed="52"/>
        <rFont val="Arial"/>
        <family val="2"/>
      </rPr>
      <t>”,</t>
    </r>
    <r>
      <rPr>
        <sz val="11"/>
        <color indexed="43"/>
        <rFont val="Arial"/>
        <family val="2"/>
      </rPr>
      <t xml:space="preserve"> (ο δείκτης </t>
    </r>
    <r>
      <rPr>
        <b/>
        <sz val="11"/>
        <color indexed="52"/>
        <rFont val="Arial"/>
        <family val="2"/>
      </rPr>
      <t>“b”</t>
    </r>
    <r>
      <rPr>
        <sz val="11"/>
        <color indexed="43"/>
        <rFont val="Arial"/>
        <family val="2"/>
      </rPr>
      <t xml:space="preserve"> είναι από τη λέξη </t>
    </r>
    <r>
      <rPr>
        <b/>
        <sz val="11"/>
        <color indexed="52"/>
        <rFont val="Arial"/>
        <family val="2"/>
      </rPr>
      <t>“base”</t>
    </r>
    <r>
      <rPr>
        <sz val="11"/>
        <color indexed="43"/>
        <rFont val="Arial"/>
        <family val="2"/>
      </rPr>
      <t xml:space="preserve"> που σημαίνει</t>
    </r>
    <r>
      <rPr>
        <b/>
        <sz val="11"/>
        <color indexed="43"/>
        <rFont val="Arial"/>
        <family val="2"/>
      </rPr>
      <t xml:space="preserve"> </t>
    </r>
    <r>
      <rPr>
        <b/>
        <sz val="11"/>
        <color indexed="52"/>
        <rFont val="Arial"/>
        <family val="2"/>
      </rPr>
      <t>“βάση”</t>
    </r>
    <r>
      <rPr>
        <sz val="11"/>
        <color indexed="43"/>
        <rFont val="Arial"/>
        <family val="2"/>
      </rPr>
      <t xml:space="preserve">). Έτσι για τον ιοντισμό της αμμωνίας </t>
    </r>
    <r>
      <rPr>
        <b/>
        <sz val="11"/>
        <color indexed="52"/>
        <rFont val="Arial"/>
        <family val="2"/>
      </rPr>
      <t>ΝΗ</t>
    </r>
    <r>
      <rPr>
        <b/>
        <vertAlign val="subscript"/>
        <sz val="11"/>
        <color indexed="52"/>
        <rFont val="Arial"/>
        <family val="2"/>
      </rPr>
      <t>3</t>
    </r>
    <r>
      <rPr>
        <b/>
        <sz val="11"/>
        <color indexed="52"/>
        <rFont val="Arial"/>
        <family val="2"/>
      </rPr>
      <t>,</t>
    </r>
    <r>
      <rPr>
        <b/>
        <sz val="11"/>
        <color indexed="43"/>
        <rFont val="Arial"/>
        <family val="2"/>
      </rPr>
      <t xml:space="preserve"> </t>
    </r>
    <r>
      <rPr>
        <sz val="11"/>
        <color indexed="43"/>
        <rFont val="Arial"/>
        <family val="2"/>
      </rPr>
      <t xml:space="preserve">θα έχουμε… </t>
    </r>
  </si>
  <si>
    <r>
      <t xml:space="preserve">Εξίσωση ιοντισμού:  </t>
    </r>
    <r>
      <rPr>
        <b/>
        <sz val="11"/>
        <color indexed="44"/>
        <rFont val="Arial"/>
        <family val="2"/>
      </rPr>
      <t>NH</t>
    </r>
    <r>
      <rPr>
        <b/>
        <vertAlign val="subscript"/>
        <sz val="11"/>
        <color indexed="44"/>
        <rFont val="Arial"/>
        <family val="2"/>
      </rPr>
      <t>3</t>
    </r>
    <r>
      <rPr>
        <b/>
        <sz val="11"/>
        <color indexed="44"/>
        <rFont val="Arial"/>
        <family val="2"/>
      </rPr>
      <t xml:space="preserve">  </t>
    </r>
    <r>
      <rPr>
        <b/>
        <sz val="11"/>
        <color indexed="10"/>
        <rFont val="Arial"/>
        <family val="2"/>
        <charset val="161"/>
      </rPr>
      <t>+</t>
    </r>
    <r>
      <rPr>
        <b/>
        <sz val="11"/>
        <color indexed="44"/>
        <rFont val="Arial"/>
        <family val="2"/>
      </rPr>
      <t xml:space="preserve">  H</t>
    </r>
    <r>
      <rPr>
        <b/>
        <vertAlign val="subscript"/>
        <sz val="11"/>
        <color indexed="44"/>
        <rFont val="Arial"/>
        <family val="2"/>
      </rPr>
      <t>2</t>
    </r>
    <r>
      <rPr>
        <b/>
        <sz val="11"/>
        <color indexed="44"/>
        <rFont val="Arial"/>
        <family val="2"/>
      </rPr>
      <t xml:space="preserve">O  </t>
    </r>
    <r>
      <rPr>
        <b/>
        <sz val="11"/>
        <color indexed="10"/>
        <rFont val="Wingdings 3"/>
        <family val="1"/>
        <charset val="2"/>
      </rPr>
      <t>D</t>
    </r>
    <r>
      <rPr>
        <b/>
        <sz val="11"/>
        <color indexed="44"/>
        <rFont val="Arial"/>
        <family val="2"/>
      </rPr>
      <t xml:space="preserve">  NH</t>
    </r>
    <r>
      <rPr>
        <b/>
        <vertAlign val="subscript"/>
        <sz val="11"/>
        <color indexed="44"/>
        <rFont val="Arial"/>
        <family val="2"/>
      </rPr>
      <t>4</t>
    </r>
    <r>
      <rPr>
        <b/>
        <vertAlign val="superscript"/>
        <sz val="11"/>
        <color indexed="44"/>
        <rFont val="Arial"/>
        <family val="2"/>
      </rPr>
      <t>+</t>
    </r>
    <r>
      <rPr>
        <b/>
        <sz val="11"/>
        <color indexed="44"/>
        <rFont val="Arial"/>
        <family val="2"/>
      </rPr>
      <t xml:space="preserve">  </t>
    </r>
    <r>
      <rPr>
        <b/>
        <sz val="11"/>
        <color indexed="10"/>
        <rFont val="Arial"/>
        <family val="2"/>
        <charset val="161"/>
      </rPr>
      <t>+</t>
    </r>
    <r>
      <rPr>
        <b/>
        <sz val="11"/>
        <color indexed="44"/>
        <rFont val="Arial"/>
        <family val="2"/>
      </rPr>
      <t xml:space="preserve">  OH</t>
    </r>
    <r>
      <rPr>
        <b/>
        <vertAlign val="superscript"/>
        <sz val="11"/>
        <color indexed="44"/>
        <rFont val="Arial"/>
        <family val="2"/>
      </rPr>
      <t>–</t>
    </r>
    <r>
      <rPr>
        <sz val="11"/>
        <color indexed="44"/>
        <rFont val="Arial"/>
        <family val="2"/>
      </rPr>
      <t xml:space="preserve"> </t>
    </r>
    <r>
      <rPr>
        <sz val="11"/>
        <color indexed="43"/>
        <rFont val="Arial"/>
        <family val="2"/>
      </rPr>
      <t xml:space="preserve"> </t>
    </r>
  </si>
  <si>
    <r>
      <t xml:space="preserve">Είναι φανερό ότι όσο μεγαλύτερη τιμή έχει η σταθερά ιοντισμού </t>
    </r>
    <r>
      <rPr>
        <b/>
        <sz val="11"/>
        <color rgb="FFFF9900"/>
        <rFont val="Arial"/>
        <family val="2"/>
        <charset val="161"/>
      </rPr>
      <t>K</t>
    </r>
    <r>
      <rPr>
        <b/>
        <vertAlign val="subscript"/>
        <sz val="11"/>
        <color rgb="FFFF9900"/>
        <rFont val="Arial"/>
        <family val="2"/>
        <charset val="161"/>
      </rPr>
      <t>a</t>
    </r>
    <r>
      <rPr>
        <sz val="11"/>
        <color indexed="43"/>
        <rFont val="Arial"/>
        <family val="2"/>
        <charset val="161"/>
      </rPr>
      <t xml:space="preserve"> (ή </t>
    </r>
    <r>
      <rPr>
        <b/>
        <sz val="11"/>
        <color rgb="FFFF9900"/>
        <rFont val="Arial"/>
        <family val="2"/>
        <charset val="161"/>
      </rPr>
      <t>K</t>
    </r>
    <r>
      <rPr>
        <b/>
        <vertAlign val="subscript"/>
        <sz val="11"/>
        <color rgb="FFFF9900"/>
        <rFont val="Arial"/>
        <family val="2"/>
        <charset val="161"/>
      </rPr>
      <t>b</t>
    </r>
    <r>
      <rPr>
        <sz val="11"/>
        <color indexed="43"/>
        <rFont val="Arial"/>
        <family val="2"/>
        <charset val="161"/>
      </rPr>
      <t>), τόσο περισσότε-ρο προς τα δεξιά είναι μετατοπισμένη η αντίδραση ιοντισμού του ασθενούς ηλεκτρολύτη, ά-ρα τόσο ισχυρότερος είναι αυτός. 
Η σταθερά ιοντισμού, αφού είναι σταθερά ΧΙ, θα εξαρτάται από…</t>
    </r>
  </si>
  <si>
    <r>
      <t xml:space="preserve">Τη </t>
    </r>
    <r>
      <rPr>
        <b/>
        <sz val="11"/>
        <color indexed="52"/>
        <rFont val="Arial"/>
        <family val="2"/>
      </rPr>
      <t>θερμοκρασία</t>
    </r>
    <r>
      <rPr>
        <sz val="11"/>
        <color indexed="43"/>
        <rFont val="Arial"/>
        <family val="2"/>
      </rPr>
      <t xml:space="preserve"> του διαλύματος. Όπως αναφέρθηκε και στην περίπτωση του βαθμού ιο-ντισμού, η αντίδραση ιοντισμού ενός ασθενούς ηλεκτρολύτη είναι γενικά διαδικασία ενδό-θερμη, άρα ευνοείται από την αύξηση της θερμοκρασίας. Έτσι σε υψηλότερη θερμοκρασία, επειδή η ισορροπία μετατοπίζεται προς τα δεξιά, θα έχουμε αύξηση της σταθεράς </t>
    </r>
    <r>
      <rPr>
        <b/>
        <sz val="11"/>
        <color rgb="FFFF9900"/>
        <rFont val="Arial"/>
        <family val="2"/>
        <charset val="161"/>
      </rPr>
      <t>K</t>
    </r>
    <r>
      <rPr>
        <b/>
        <vertAlign val="subscript"/>
        <sz val="11"/>
        <color rgb="FFFF9900"/>
        <rFont val="Arial"/>
        <family val="2"/>
        <charset val="161"/>
      </rPr>
      <t>a</t>
    </r>
    <r>
      <rPr>
        <b/>
        <sz val="11"/>
        <color rgb="FFFF9900"/>
        <rFont val="Arial"/>
        <family val="2"/>
        <charset val="161"/>
      </rPr>
      <t>.</t>
    </r>
    <r>
      <rPr>
        <sz val="11"/>
        <color indexed="43"/>
        <rFont val="Arial"/>
        <family val="2"/>
      </rPr>
      <t xml:space="preserve"> </t>
    </r>
  </si>
  <si>
    <r>
      <t>Υδροχλωρικό οξύ</t>
    </r>
    <r>
      <rPr>
        <sz val="11"/>
        <color indexed="43"/>
        <rFont val="Arial"/>
        <family val="2"/>
        <charset val="161"/>
      </rPr>
      <t xml:space="preserve"> παρουσιάζει </t>
    </r>
    <r>
      <rPr>
        <b/>
        <sz val="11"/>
        <color indexed="52"/>
        <rFont val="Arial"/>
        <family val="2"/>
        <charset val="161"/>
      </rPr>
      <t>pH=0,3.</t>
    </r>
    <r>
      <rPr>
        <sz val="11"/>
        <color indexed="43"/>
        <rFont val="Arial"/>
        <family val="2"/>
        <charset val="161"/>
      </rPr>
      <t xml:space="preserve"> Σε ορισμένο όγκο αυτού του διαλύματος προσθέτουμε </t>
    </r>
    <r>
      <rPr>
        <b/>
        <sz val="11"/>
        <color indexed="52"/>
        <rFont val="Arial"/>
        <family val="2"/>
        <charset val="161"/>
      </rPr>
      <t>600mL</t>
    </r>
    <r>
      <rPr>
        <sz val="11"/>
        <color indexed="43"/>
        <rFont val="Arial"/>
        <family val="2"/>
        <charset val="161"/>
      </rPr>
      <t xml:space="preserve"> νερού αραιώνοντας το αρχικό διάλυμα. Το τελικό διάλυμα που σχηματίζεται έχει </t>
    </r>
    <r>
      <rPr>
        <b/>
        <sz val="11"/>
        <color indexed="52"/>
        <rFont val="Arial"/>
        <family val="2"/>
        <charset val="161"/>
      </rPr>
      <t>pH=1.</t>
    </r>
    <r>
      <rPr>
        <sz val="11"/>
        <color indexed="43"/>
        <rFont val="Arial"/>
        <family val="2"/>
        <charset val="161"/>
      </rPr>
      <t xml:space="preserve"> </t>
    </r>
  </si>
  <si>
    <r>
      <t xml:space="preserve">Ο </t>
    </r>
    <r>
      <rPr>
        <b/>
        <sz val="11"/>
        <color indexed="52"/>
        <rFont val="Arial"/>
        <family val="2"/>
        <charset val="161"/>
      </rPr>
      <t>όγκος</t>
    </r>
    <r>
      <rPr>
        <sz val="11"/>
        <color indexed="43"/>
        <rFont val="Arial"/>
        <family val="2"/>
        <charset val="161"/>
      </rPr>
      <t xml:space="preserve"> του </t>
    </r>
    <r>
      <rPr>
        <b/>
        <sz val="11"/>
        <color indexed="52"/>
        <rFont val="Arial"/>
        <family val="2"/>
        <charset val="161"/>
      </rPr>
      <t>αρχικού διαλύματος,</t>
    </r>
    <r>
      <rPr>
        <sz val="11"/>
        <color indexed="43"/>
        <rFont val="Arial"/>
        <family val="2"/>
        <charset val="161"/>
      </rPr>
      <t xml:space="preserve"> πριν αυτό αραιωθεί, εκφρασμένος σε </t>
    </r>
    <r>
      <rPr>
        <b/>
        <sz val="11"/>
        <color indexed="52"/>
        <rFont val="Arial"/>
        <family val="2"/>
        <charset val="161"/>
      </rPr>
      <t>mL,</t>
    </r>
    <r>
      <rPr>
        <sz val="11"/>
        <color indexed="43"/>
        <rFont val="Arial"/>
        <family val="2"/>
        <charset val="161"/>
      </rPr>
      <t xml:space="preserve"> ισούται με:</t>
    </r>
  </si>
  <si>
    <r>
      <t xml:space="preserve">Προφανώς ανάμεσα σε δυο ασθενή οξέα, ισχυρότερο είναι εκείνο που έχει μεγαλύτερη τιμή </t>
    </r>
    <r>
      <rPr>
        <b/>
        <sz val="11"/>
        <color rgb="FFFF9900"/>
        <rFont val="Arial"/>
        <family val="2"/>
        <charset val="161"/>
      </rPr>
      <t>K</t>
    </r>
    <r>
      <rPr>
        <b/>
        <vertAlign val="subscript"/>
        <sz val="11"/>
        <color rgb="FFFF9900"/>
        <rFont val="Arial"/>
        <family val="2"/>
        <charset val="161"/>
      </rPr>
      <t>a</t>
    </r>
    <r>
      <rPr>
        <b/>
        <sz val="11"/>
        <color rgb="FFFF9900"/>
        <rFont val="Arial"/>
        <family val="2"/>
        <charset val="161"/>
      </rPr>
      <t>,</t>
    </r>
    <r>
      <rPr>
        <sz val="11"/>
        <color indexed="43"/>
        <rFont val="Arial"/>
        <family val="2"/>
      </rPr>
      <t xml:space="preserve"> υπό την προϋπόθεση ότι η θερμοκρασία των διαλυμάτων των δυο ηλεκτρολυτών είναι ίδια και ότι τα δυο οξέα έχουν διαλυθεί στον ίδιο διαλύτη. </t>
    </r>
  </si>
  <si>
    <t xml:space="preserve">Είναι φανερό ακόμη, ότι η σύγκριση της ισχύος δυο ηλεκτρολυτών γίνεται ευκολότερα με σύγκριση της τιμής που έχουν οι σταθερές ιοντισμού αυτών, απ’ ότι οι βαθμοί ιοντισμού τους, επειδή η σταθερά ιοντισμού εξαρτάται από λιγότερες παραμέτρους, σε σχέση με το βαθμό ιοντισμού του ασθενούς ηλεκτρολύτη. </t>
  </si>
  <si>
    <r>
      <t xml:space="preserve">Η συγκέντρωση του </t>
    </r>
    <r>
      <rPr>
        <b/>
        <sz val="11"/>
        <color indexed="52"/>
        <rFont val="Arial"/>
        <family val="2"/>
      </rPr>
      <t>HCl</t>
    </r>
    <r>
      <rPr>
        <sz val="11"/>
        <color indexed="43"/>
        <rFont val="Arial"/>
        <family val="2"/>
      </rPr>
      <t xml:space="preserve"> στα τρία διαλύ-ματα, δηλ. στο </t>
    </r>
    <r>
      <rPr>
        <b/>
        <sz val="11"/>
        <color indexed="52"/>
        <rFont val="Arial"/>
        <family val="2"/>
      </rPr>
      <t>1ο,</t>
    </r>
    <r>
      <rPr>
        <b/>
        <sz val="11"/>
        <color indexed="43"/>
        <rFont val="Arial"/>
        <family val="2"/>
      </rPr>
      <t xml:space="preserve"> </t>
    </r>
    <r>
      <rPr>
        <sz val="11"/>
        <color indexed="43"/>
        <rFont val="Arial"/>
        <family val="2"/>
      </rPr>
      <t>στο</t>
    </r>
    <r>
      <rPr>
        <b/>
        <sz val="11"/>
        <color indexed="43"/>
        <rFont val="Arial"/>
        <family val="2"/>
      </rPr>
      <t xml:space="preserve"> </t>
    </r>
    <r>
      <rPr>
        <b/>
        <sz val="11"/>
        <color indexed="52"/>
        <rFont val="Arial"/>
        <family val="2"/>
      </rPr>
      <t>2ο</t>
    </r>
    <r>
      <rPr>
        <sz val="11"/>
        <color indexed="43"/>
        <rFont val="Arial"/>
        <family val="2"/>
      </rPr>
      <t xml:space="preserve"> και στο </t>
    </r>
    <r>
      <rPr>
        <b/>
        <sz val="11"/>
        <color indexed="52"/>
        <rFont val="Arial"/>
        <family val="2"/>
      </rPr>
      <t>τελικό,</t>
    </r>
    <r>
      <rPr>
        <sz val="11"/>
        <color indexed="43"/>
        <rFont val="Arial"/>
        <family val="2"/>
      </rPr>
      <t xml:space="preserve">   θα είναι αντίστοιχα:</t>
    </r>
  </si>
  <si>
    <r>
      <t xml:space="preserve">Ο όγκος </t>
    </r>
    <r>
      <rPr>
        <b/>
        <sz val="11"/>
        <color indexed="52"/>
        <rFont val="Arial"/>
        <family val="2"/>
      </rPr>
      <t>V</t>
    </r>
    <r>
      <rPr>
        <b/>
        <vertAlign val="subscript"/>
        <sz val="11"/>
        <color indexed="52"/>
        <rFont val="Arial"/>
        <family val="2"/>
      </rPr>
      <t>2</t>
    </r>
    <r>
      <rPr>
        <b/>
        <sz val="11"/>
        <color indexed="52"/>
        <rFont val="Arial"/>
        <family val="2"/>
      </rPr>
      <t>,</t>
    </r>
    <r>
      <rPr>
        <sz val="11"/>
        <color indexed="43"/>
        <rFont val="Arial"/>
        <family val="2"/>
      </rPr>
      <t xml:space="preserve"> του </t>
    </r>
    <r>
      <rPr>
        <b/>
        <sz val="11"/>
        <color indexed="52"/>
        <rFont val="Arial"/>
        <family val="2"/>
      </rPr>
      <t>2ου</t>
    </r>
    <r>
      <rPr>
        <sz val="11"/>
        <color indexed="43"/>
        <rFont val="Arial"/>
        <family val="2"/>
      </rPr>
      <t xml:space="preserve"> διαλύματος, στην παραπάνω ανάμιξη, εκφρασμένος σε</t>
    </r>
    <r>
      <rPr>
        <b/>
        <sz val="11"/>
        <color indexed="43"/>
        <rFont val="Arial"/>
        <family val="2"/>
      </rPr>
      <t xml:space="preserve"> </t>
    </r>
    <r>
      <rPr>
        <b/>
        <sz val="11"/>
        <color indexed="52"/>
        <rFont val="Arial"/>
        <family val="2"/>
      </rPr>
      <t>mL,</t>
    </r>
    <r>
      <rPr>
        <sz val="11"/>
        <color indexed="43"/>
        <rFont val="Arial"/>
        <family val="2"/>
      </rPr>
      <t xml:space="preserve"> θα ισούται με:</t>
    </r>
  </si>
  <si>
    <t>Έχει διαπιστωθεί ότι το νερό ακόμη και σε υπερκαθαρή κατάσταση, παρουσιάζει κάποια ε-λάχιστη αγωγιμότητα. Για να εξηγηθεί πώς είναι δυνατό να συμβαίνει κάτι τέτοιο, έγινε δεκτό ότι το νερό αυτοϊοντίζεται σε πολύ μικρό βαθμό, σύμφωνα με την ακόλουθη χημική εξίσωση.</t>
  </si>
  <si>
    <r>
      <t xml:space="preserve">Τη συγκέντρωση του νερού μπορούμε να υπολογίσουμε εύκολα, αν σκεφτούμε ότι ως όγκος </t>
    </r>
    <r>
      <rPr>
        <b/>
        <sz val="11"/>
        <color indexed="52"/>
        <rFont val="Arial"/>
        <family val="2"/>
      </rPr>
      <t xml:space="preserve">1L, </t>
    </r>
    <r>
      <rPr>
        <sz val="11"/>
        <color indexed="43"/>
        <rFont val="Arial"/>
        <family val="2"/>
      </rPr>
      <t xml:space="preserve"> ορίζεται ο όγκος που καταλαμβάνει </t>
    </r>
    <r>
      <rPr>
        <b/>
        <sz val="11"/>
        <color indexed="52"/>
        <rFont val="Arial"/>
        <family val="2"/>
      </rPr>
      <t>1kg</t>
    </r>
    <r>
      <rPr>
        <sz val="11"/>
        <color indexed="43"/>
        <rFont val="Arial"/>
        <family val="2"/>
      </rPr>
      <t xml:space="preserve"> νερού, (στους </t>
    </r>
    <r>
      <rPr>
        <b/>
        <sz val="11"/>
        <color rgb="FFFF9900"/>
        <rFont val="Arial"/>
        <family val="2"/>
        <charset val="161"/>
      </rPr>
      <t>4°C</t>
    </r>
    <r>
      <rPr>
        <sz val="11"/>
        <color indexed="43"/>
        <rFont val="Arial"/>
        <family val="2"/>
      </rPr>
      <t xml:space="preserve">). Η ποσότητα αυτή εκφρα-σμένη σε </t>
    </r>
    <r>
      <rPr>
        <b/>
        <sz val="11"/>
        <color indexed="52"/>
        <rFont val="Arial"/>
        <family val="2"/>
      </rPr>
      <t>mol</t>
    </r>
    <r>
      <rPr>
        <sz val="11"/>
        <color indexed="43"/>
        <rFont val="Arial"/>
        <family val="2"/>
      </rPr>
      <t xml:space="preserve"> θα είναι… </t>
    </r>
  </si>
  <si>
    <t xml:space="preserve">Την ίδια τιμή για τη συγκέντρωση του νερού υπολογίζουμε και στην περίπτωση οποιουδή-ποτε αραιού υδατικού διαλύματος, ακολουθώντας τους εξής συλλογισμούς… </t>
  </si>
  <si>
    <r>
      <t xml:space="preserve">Ας θεωρήσουμε ότι σχηματίζουμε ένα αραιό διάλυμα, διαλύοντας ορισμένη ποσότητα της διαλυμένης ουσίας σε </t>
    </r>
    <r>
      <rPr>
        <b/>
        <sz val="11"/>
        <color indexed="52"/>
        <rFont val="Arial"/>
        <family val="2"/>
        <charset val="161"/>
      </rPr>
      <t>1L</t>
    </r>
    <r>
      <rPr>
        <sz val="11"/>
        <color indexed="43"/>
        <rFont val="Arial"/>
        <family val="2"/>
        <charset val="161"/>
      </rPr>
      <t xml:space="preserve"> νερού. Εφόσον το σχηματιζόμενο διάλυμα είναι αραιό, μπορούμε να δεχτούμε, ότι ο όγκος του διαλύματος που σχηματίζεται, δε διαφέρει σημαντικά από τον όγκο του διαλύτη που χρησιμοποιήθηκε αρχικά, δηλαδή μπορούμε να θεωρήσουμε, χωρίς ουσιαστικό σφάλμα, ότι το διάλυμα που σχηματίσαμε έχει και αυτό όγκο </t>
    </r>
    <r>
      <rPr>
        <b/>
        <sz val="11"/>
        <color indexed="52"/>
        <rFont val="Arial"/>
        <family val="2"/>
        <charset val="161"/>
      </rPr>
      <t>1L.</t>
    </r>
    <r>
      <rPr>
        <b/>
        <sz val="11"/>
        <color indexed="43"/>
        <rFont val="Arial"/>
        <family val="2"/>
        <charset val="161"/>
      </rPr>
      <t xml:space="preserve"> </t>
    </r>
    <r>
      <rPr>
        <sz val="11"/>
        <color indexed="43"/>
        <rFont val="Arial"/>
        <family val="2"/>
        <charset val="161"/>
      </rPr>
      <t xml:space="preserve">Προφανώς η </t>
    </r>
    <r>
      <rPr>
        <b/>
        <sz val="11"/>
        <color indexed="52"/>
        <rFont val="Arial"/>
        <family val="2"/>
        <charset val="161"/>
      </rPr>
      <t>[H</t>
    </r>
    <r>
      <rPr>
        <b/>
        <vertAlign val="subscript"/>
        <sz val="11"/>
        <color indexed="52"/>
        <rFont val="Arial"/>
        <family val="2"/>
        <charset val="161"/>
      </rPr>
      <t>2</t>
    </r>
    <r>
      <rPr>
        <b/>
        <sz val="11"/>
        <color indexed="52"/>
        <rFont val="Arial"/>
        <family val="2"/>
        <charset val="161"/>
      </rPr>
      <t>O]</t>
    </r>
    <r>
      <rPr>
        <sz val="11"/>
        <color indexed="43"/>
        <rFont val="Arial"/>
        <family val="2"/>
        <charset val="161"/>
      </rPr>
      <t xml:space="preserve"> θα βρεθεί για το αραιό αυτό διάλυμα ίση πάλι με </t>
    </r>
    <r>
      <rPr>
        <b/>
        <sz val="11"/>
        <color indexed="52"/>
        <rFont val="Arial"/>
        <family val="2"/>
        <charset val="161"/>
      </rPr>
      <t>55,55Μ.</t>
    </r>
    <r>
      <rPr>
        <b/>
        <sz val="11"/>
        <color indexed="43"/>
        <rFont val="Arial"/>
        <family val="2"/>
        <charset val="161"/>
      </rPr>
      <t xml:space="preserve">  </t>
    </r>
  </si>
  <si>
    <r>
      <t xml:space="preserve">Με δεδομένη λοιπόν την τιμή της </t>
    </r>
    <r>
      <rPr>
        <b/>
        <sz val="11"/>
        <color indexed="52"/>
        <rFont val="Arial"/>
        <family val="2"/>
        <charset val="161"/>
      </rPr>
      <t>[Η</t>
    </r>
    <r>
      <rPr>
        <b/>
        <vertAlign val="subscript"/>
        <sz val="11"/>
        <color indexed="52"/>
        <rFont val="Arial"/>
        <family val="2"/>
        <charset val="161"/>
      </rPr>
      <t>2</t>
    </r>
    <r>
      <rPr>
        <b/>
        <sz val="11"/>
        <color indexed="52"/>
        <rFont val="Arial"/>
        <family val="2"/>
        <charset val="161"/>
      </rPr>
      <t>Ο],</t>
    </r>
    <r>
      <rPr>
        <sz val="11"/>
        <color indexed="43"/>
        <rFont val="Arial"/>
        <family val="2"/>
        <charset val="161"/>
      </rPr>
      <t xml:space="preserve"> η σχέση της σταθεράς </t>
    </r>
    <r>
      <rPr>
        <b/>
        <sz val="11"/>
        <color indexed="52"/>
        <rFont val="Arial"/>
        <family val="2"/>
        <charset val="161"/>
      </rPr>
      <t>K</t>
    </r>
    <r>
      <rPr>
        <b/>
        <vertAlign val="subscript"/>
        <sz val="11"/>
        <color indexed="52"/>
        <rFont val="Arial"/>
        <family val="2"/>
        <charset val="161"/>
      </rPr>
      <t>C</t>
    </r>
    <r>
      <rPr>
        <sz val="11"/>
        <color indexed="43"/>
        <rFont val="Arial"/>
        <family val="2"/>
        <charset val="161"/>
      </rPr>
      <t xml:space="preserve"> που γράφτηκε παραπάνω για τον αυτοϊοντισμό του νερού θα γίνει…</t>
    </r>
  </si>
  <si>
    <r>
      <t xml:space="preserve">Το α’ μέλος της τελευταίας σχέσης είναι γινόμενο σταθερών ποσοτήτων, άρα σταθερό. Το συμβολίζουμε με </t>
    </r>
    <r>
      <rPr>
        <b/>
        <sz val="11"/>
        <color indexed="52"/>
        <rFont val="Arial"/>
        <family val="2"/>
        <charset val="161"/>
      </rPr>
      <t>“K</t>
    </r>
    <r>
      <rPr>
        <b/>
        <vertAlign val="subscript"/>
        <sz val="11"/>
        <color indexed="52"/>
        <rFont val="Arial"/>
        <family val="2"/>
        <charset val="161"/>
      </rPr>
      <t>w</t>
    </r>
    <r>
      <rPr>
        <b/>
        <sz val="11"/>
        <color indexed="52"/>
        <rFont val="Arial"/>
        <family val="2"/>
        <charset val="161"/>
      </rPr>
      <t>”</t>
    </r>
    <r>
      <rPr>
        <sz val="11"/>
        <color indexed="43"/>
        <rFont val="Arial"/>
        <family val="2"/>
      </rPr>
      <t xml:space="preserve"> και το ονομάζουμε</t>
    </r>
    <r>
      <rPr>
        <b/>
        <sz val="11"/>
        <color indexed="43"/>
        <rFont val="Arial"/>
        <family val="2"/>
      </rPr>
      <t xml:space="preserve"> </t>
    </r>
    <r>
      <rPr>
        <b/>
        <sz val="11"/>
        <color indexed="52"/>
        <rFont val="Arial"/>
        <family val="2"/>
      </rPr>
      <t>“σταθερά ιοντισμού”</t>
    </r>
    <r>
      <rPr>
        <sz val="11"/>
        <color indexed="43"/>
        <rFont val="Arial"/>
        <family val="2"/>
      </rPr>
      <t xml:space="preserve"> ή </t>
    </r>
    <r>
      <rPr>
        <b/>
        <sz val="11"/>
        <color indexed="52"/>
        <rFont val="Arial"/>
        <family val="2"/>
      </rPr>
      <t>“γινόμενο ιόντων”</t>
    </r>
    <r>
      <rPr>
        <b/>
        <sz val="11"/>
        <color indexed="43"/>
        <rFont val="Arial"/>
        <family val="2"/>
      </rPr>
      <t xml:space="preserve"> </t>
    </r>
    <r>
      <rPr>
        <sz val="11"/>
        <color indexed="43"/>
        <rFont val="Arial"/>
        <family val="2"/>
      </rPr>
      <t>του νερού. Σύμφωνα με τα παραπάνω λοιπόν μπορούμε να γράψουμε…</t>
    </r>
  </si>
  <si>
    <r>
      <t xml:space="preserve">Η σταθερά </t>
    </r>
    <r>
      <rPr>
        <b/>
        <sz val="11"/>
        <color indexed="52"/>
        <rFont val="Arial"/>
        <family val="2"/>
      </rPr>
      <t>K</t>
    </r>
    <r>
      <rPr>
        <b/>
        <vertAlign val="subscript"/>
        <sz val="11"/>
        <color indexed="52"/>
        <rFont val="Arial"/>
        <family val="2"/>
      </rPr>
      <t>w</t>
    </r>
    <r>
      <rPr>
        <sz val="11"/>
        <color indexed="43"/>
        <rFont val="Arial"/>
        <family val="2"/>
      </rPr>
      <t xml:space="preserve"> ως σταθερά ΧΙ που είναι, εξαρτάται μόνο από τη θερμοκρασία και μάλιστα αυξάνεται όταν αυξάνεται η θερμοκρασία, επειδή ο αυτοϊοντισμός του νερού είναι διαδικασί-α </t>
    </r>
    <r>
      <rPr>
        <b/>
        <sz val="11"/>
        <color indexed="52"/>
        <rFont val="Arial"/>
        <family val="2"/>
      </rPr>
      <t>ενδόθερμη.</t>
    </r>
    <r>
      <rPr>
        <sz val="11"/>
        <color indexed="43"/>
        <rFont val="Arial"/>
        <family val="2"/>
      </rPr>
      <t xml:space="preserve">
Η τιμή της σταθεράς </t>
    </r>
    <r>
      <rPr>
        <b/>
        <sz val="11"/>
        <color indexed="52"/>
        <rFont val="Arial"/>
        <family val="2"/>
      </rPr>
      <t>K</t>
    </r>
    <r>
      <rPr>
        <b/>
        <vertAlign val="subscript"/>
        <sz val="11"/>
        <color indexed="52"/>
        <rFont val="Arial"/>
        <family val="2"/>
      </rPr>
      <t>w</t>
    </r>
    <r>
      <rPr>
        <sz val="11"/>
        <color indexed="43"/>
        <rFont val="Arial"/>
        <family val="2"/>
      </rPr>
      <t xml:space="preserve"> στους </t>
    </r>
    <r>
      <rPr>
        <b/>
        <sz val="11"/>
        <color indexed="52"/>
        <rFont val="Arial"/>
        <family val="2"/>
      </rPr>
      <t>25°C</t>
    </r>
    <r>
      <rPr>
        <sz val="11"/>
        <color indexed="43"/>
        <rFont val="Arial"/>
        <family val="2"/>
      </rPr>
      <t xml:space="preserve"> είναι ίση με </t>
    </r>
    <r>
      <rPr>
        <b/>
        <sz val="11"/>
        <color indexed="52"/>
        <rFont val="Arial"/>
        <family val="2"/>
      </rPr>
      <t>10</t>
    </r>
    <r>
      <rPr>
        <b/>
        <vertAlign val="superscript"/>
        <sz val="11"/>
        <color indexed="52"/>
        <rFont val="Arial"/>
        <family val="2"/>
      </rPr>
      <t>–14</t>
    </r>
    <r>
      <rPr>
        <b/>
        <sz val="11"/>
        <color indexed="52"/>
        <rFont val="Arial"/>
        <family val="2"/>
      </rPr>
      <t>.</t>
    </r>
    <r>
      <rPr>
        <b/>
        <sz val="11"/>
        <color indexed="43"/>
        <rFont val="Arial"/>
        <family val="2"/>
      </rPr>
      <t xml:space="preserve"> </t>
    </r>
    <r>
      <rPr>
        <sz val="11"/>
        <color indexed="43"/>
        <rFont val="Arial"/>
        <family val="2"/>
      </rPr>
      <t xml:space="preserve">Το γεγονός ότι η τιμή της </t>
    </r>
    <r>
      <rPr>
        <b/>
        <sz val="11"/>
        <color indexed="52"/>
        <rFont val="Arial"/>
        <family val="2"/>
      </rPr>
      <t>K</t>
    </r>
    <r>
      <rPr>
        <b/>
        <vertAlign val="subscript"/>
        <sz val="11"/>
        <color indexed="52"/>
        <rFont val="Arial"/>
        <family val="2"/>
      </rPr>
      <t>w</t>
    </r>
    <r>
      <rPr>
        <sz val="11"/>
        <color indexed="43"/>
        <rFont val="Arial"/>
        <family val="2"/>
      </rPr>
      <t xml:space="preserve"> είναι τό-σο μικρή, δείχνει πόσο πολύ περιορισμένος είναι ο αυτοϊοντισμός του νερού, στη θερμο-κρασία αυτή.
</t>
    </r>
  </si>
  <si>
    <r>
      <t>Είναι φανερό ακόμη, από τη χημική εξίσωση αυτοϊοντισμού του νερού, ότι στο</t>
    </r>
    <r>
      <rPr>
        <b/>
        <sz val="11"/>
        <color indexed="43"/>
        <rFont val="Arial"/>
        <family val="2"/>
        <charset val="161"/>
      </rPr>
      <t xml:space="preserve"> </t>
    </r>
    <r>
      <rPr>
        <b/>
        <sz val="11"/>
        <color indexed="52"/>
        <rFont val="Arial"/>
        <family val="2"/>
        <charset val="161"/>
      </rPr>
      <t>καθαρό νερό</t>
    </r>
    <r>
      <rPr>
        <sz val="11"/>
        <color indexed="43"/>
        <rFont val="Arial"/>
        <family val="2"/>
        <charset val="161"/>
      </rPr>
      <t xml:space="preserve"> υπάρχει</t>
    </r>
    <r>
      <rPr>
        <b/>
        <sz val="11"/>
        <color indexed="43"/>
        <rFont val="Arial"/>
        <family val="2"/>
        <charset val="161"/>
      </rPr>
      <t xml:space="preserve"> </t>
    </r>
    <r>
      <rPr>
        <b/>
        <sz val="11"/>
        <color indexed="52"/>
        <rFont val="Arial"/>
        <family val="2"/>
        <charset val="161"/>
      </rPr>
      <t>ίδιος αριθμός οξωνίων</t>
    </r>
    <r>
      <rPr>
        <b/>
        <sz val="11"/>
        <color indexed="43"/>
        <rFont val="Arial"/>
        <family val="2"/>
        <charset val="161"/>
      </rPr>
      <t xml:space="preserve"> </t>
    </r>
    <r>
      <rPr>
        <sz val="11"/>
        <color indexed="43"/>
        <rFont val="Arial"/>
        <family val="2"/>
        <charset val="161"/>
      </rPr>
      <t>και</t>
    </r>
    <r>
      <rPr>
        <b/>
        <sz val="11"/>
        <color indexed="43"/>
        <rFont val="Arial"/>
        <family val="2"/>
        <charset val="161"/>
      </rPr>
      <t xml:space="preserve"> </t>
    </r>
    <r>
      <rPr>
        <b/>
        <sz val="11"/>
        <color indexed="52"/>
        <rFont val="Arial"/>
        <family val="2"/>
        <charset val="161"/>
      </rPr>
      <t>υδροξειδίων,</t>
    </r>
    <r>
      <rPr>
        <sz val="11"/>
        <color indexed="43"/>
        <rFont val="Arial"/>
        <family val="2"/>
        <charset val="161"/>
      </rPr>
      <t xml:space="preserve"> αφού για κάθε οξώνιο που εμφανίζεται, σχηματίζεται ταυτόχρονα και ένα υδροξείδιο, οπότε στο καθαρό νερό μπορούμε να πούμε ότι ισχύει... </t>
    </r>
  </si>
  <si>
    <r>
      <t>Το</t>
    </r>
    <r>
      <rPr>
        <b/>
        <sz val="11"/>
        <color indexed="43"/>
        <rFont val="Arial"/>
        <family val="2"/>
      </rPr>
      <t xml:space="preserve"> </t>
    </r>
    <r>
      <rPr>
        <b/>
        <sz val="11"/>
        <color indexed="52"/>
        <rFont val="Arial"/>
        <family val="2"/>
      </rPr>
      <t>καθαρό νερό</t>
    </r>
    <r>
      <rPr>
        <b/>
        <sz val="11"/>
        <color indexed="43"/>
        <rFont val="Arial"/>
        <family val="2"/>
      </rPr>
      <t xml:space="preserve"> </t>
    </r>
    <r>
      <rPr>
        <sz val="11"/>
        <color indexed="43"/>
        <rFont val="Arial"/>
        <family val="2"/>
      </rPr>
      <t xml:space="preserve">αλλά και κάθε υδατικό διάλυμα στο οποίο ισχύει η τελευταία σχέση, χαρα-κτηρίζεται ως </t>
    </r>
    <r>
      <rPr>
        <b/>
        <sz val="11"/>
        <color rgb="FF3366FF"/>
        <rFont val="Arial"/>
        <family val="2"/>
      </rPr>
      <t>"ουδέτερο".</t>
    </r>
  </si>
  <si>
    <r>
      <t xml:space="preserve">...τότε αυτό χαρακτηρίζεται ως </t>
    </r>
    <r>
      <rPr>
        <b/>
        <sz val="11"/>
        <color indexed="50"/>
        <rFont val="Arial"/>
        <family val="2"/>
        <charset val="161"/>
      </rPr>
      <t>"βασικό".</t>
    </r>
  </si>
  <si>
    <r>
      <t xml:space="preserve">Ειδικά στην περίπτωση που η θερμοκρασία ενός </t>
    </r>
    <r>
      <rPr>
        <b/>
        <sz val="11"/>
        <color indexed="52"/>
        <rFont val="Arial"/>
        <family val="2"/>
      </rPr>
      <t>ουδέτερου</t>
    </r>
    <r>
      <rPr>
        <sz val="11"/>
        <color indexed="43"/>
        <rFont val="Arial"/>
        <family val="2"/>
      </rPr>
      <t xml:space="preserve"> υδατικού διαλύματος είναι </t>
    </r>
    <r>
      <rPr>
        <b/>
        <sz val="11"/>
        <color indexed="52"/>
        <rFont val="Arial"/>
        <family val="2"/>
      </rPr>
      <t>25°C,</t>
    </r>
    <r>
      <rPr>
        <sz val="11"/>
        <color indexed="43"/>
        <rFont val="Arial"/>
        <family val="2"/>
      </rPr>
      <t xml:space="preserve"> θα έχουμε… </t>
    </r>
  </si>
  <si>
    <r>
      <t xml:space="preserve">Στην περίπτωση ενός </t>
    </r>
    <r>
      <rPr>
        <b/>
        <sz val="11"/>
        <color indexed="52"/>
        <rFont val="Arial"/>
        <family val="2"/>
      </rPr>
      <t>όξινου</t>
    </r>
    <r>
      <rPr>
        <sz val="11"/>
        <color indexed="43"/>
        <rFont val="Arial"/>
        <family val="2"/>
      </rPr>
      <t xml:space="preserve"> υδατικού διαλύματος, στους </t>
    </r>
    <r>
      <rPr>
        <b/>
        <sz val="11"/>
        <color indexed="52"/>
        <rFont val="Arial"/>
        <family val="2"/>
      </rPr>
      <t>25°C,</t>
    </r>
    <r>
      <rPr>
        <sz val="11"/>
        <color indexed="43"/>
        <rFont val="Arial"/>
        <family val="2"/>
      </rPr>
      <t xml:space="preserve"> θα έχουμε…</t>
    </r>
  </si>
  <si>
    <t xml:space="preserve">         Þ</t>
  </si>
  <si>
    <r>
      <t xml:space="preserve"> [Η</t>
    </r>
    <r>
      <rPr>
        <b/>
        <vertAlign val="subscript"/>
        <sz val="11"/>
        <color indexed="53"/>
        <rFont val="Arial"/>
        <family val="2"/>
      </rPr>
      <t>3</t>
    </r>
    <r>
      <rPr>
        <b/>
        <sz val="11"/>
        <color indexed="53"/>
        <rFont val="Arial"/>
        <family val="2"/>
      </rPr>
      <t>Ο</t>
    </r>
    <r>
      <rPr>
        <b/>
        <vertAlign val="superscript"/>
        <sz val="11"/>
        <color indexed="53"/>
        <rFont val="Arial"/>
        <family val="2"/>
      </rPr>
      <t>+</t>
    </r>
    <r>
      <rPr>
        <b/>
        <sz val="11"/>
        <color indexed="53"/>
        <rFont val="Arial"/>
        <family val="2"/>
      </rPr>
      <t>]=[OH</t>
    </r>
    <r>
      <rPr>
        <b/>
        <vertAlign val="superscript"/>
        <sz val="11"/>
        <color indexed="53"/>
        <rFont val="Arial"/>
        <family val="2"/>
      </rPr>
      <t>–</t>
    </r>
    <r>
      <rPr>
        <b/>
        <sz val="11"/>
        <color indexed="53"/>
        <rFont val="Arial"/>
        <family val="2"/>
      </rPr>
      <t>]=10</t>
    </r>
    <r>
      <rPr>
        <b/>
        <vertAlign val="superscript"/>
        <sz val="11"/>
        <color indexed="53"/>
        <rFont val="Arial"/>
        <family val="2"/>
      </rPr>
      <t>–7</t>
    </r>
    <r>
      <rPr>
        <b/>
        <sz val="11"/>
        <color indexed="53"/>
        <rFont val="Arial"/>
        <family val="2"/>
      </rPr>
      <t>M</t>
    </r>
  </si>
  <si>
    <r>
      <t xml:space="preserve">     [H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]&gt;[OH</t>
    </r>
    <r>
      <rPr>
        <b/>
        <vertAlign val="superscript"/>
        <sz val="11"/>
        <color indexed="51"/>
        <rFont val="Arial"/>
        <family val="2"/>
      </rPr>
      <t>–</t>
    </r>
    <r>
      <rPr>
        <b/>
        <sz val="11"/>
        <color indexed="51"/>
        <rFont val="Arial"/>
        <family val="2"/>
      </rPr>
      <t xml:space="preserve">]  </t>
    </r>
    <r>
      <rPr>
        <b/>
        <sz val="11"/>
        <color indexed="51"/>
        <rFont val="Symbol"/>
        <family val="1"/>
        <charset val="2"/>
      </rPr>
      <t xml:space="preserve">Þ   </t>
    </r>
    <r>
      <rPr>
        <b/>
        <sz val="11"/>
        <color indexed="51"/>
        <rFont val="Arial"/>
        <family val="2"/>
      </rPr>
      <t>[H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]&gt;[H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]·[OH</t>
    </r>
    <r>
      <rPr>
        <b/>
        <vertAlign val="superscript"/>
        <sz val="11"/>
        <color indexed="51"/>
        <rFont val="Arial"/>
        <family val="2"/>
      </rPr>
      <t>–</t>
    </r>
    <r>
      <rPr>
        <b/>
        <sz val="11"/>
        <color indexed="51"/>
        <rFont val="Arial"/>
        <family val="2"/>
      </rPr>
      <t xml:space="preserve">]  </t>
    </r>
    <r>
      <rPr>
        <b/>
        <sz val="11"/>
        <color indexed="51"/>
        <rFont val="Symbol"/>
        <family val="1"/>
        <charset val="2"/>
      </rPr>
      <t>Þ</t>
    </r>
    <r>
      <rPr>
        <b/>
        <sz val="11"/>
        <color indexed="51"/>
        <rFont val="Arial"/>
        <family val="2"/>
      </rPr>
      <t xml:space="preserve">   [H</t>
    </r>
    <r>
      <rPr>
        <b/>
        <vertAlign val="subscript"/>
        <sz val="11"/>
        <color indexed="51"/>
        <rFont val="Arial"/>
        <family val="2"/>
      </rPr>
      <t>3</t>
    </r>
    <r>
      <rPr>
        <b/>
        <sz val="11"/>
        <color indexed="51"/>
        <rFont val="Arial"/>
        <family val="2"/>
      </rPr>
      <t>O</t>
    </r>
    <r>
      <rPr>
        <b/>
        <vertAlign val="superscript"/>
        <sz val="11"/>
        <color indexed="51"/>
        <rFont val="Arial"/>
        <family val="2"/>
      </rPr>
      <t>+</t>
    </r>
    <r>
      <rPr>
        <b/>
        <sz val="11"/>
        <color indexed="51"/>
        <rFont val="Arial"/>
        <family val="2"/>
      </rPr>
      <t>]</t>
    </r>
    <r>
      <rPr>
        <b/>
        <vertAlign val="superscript"/>
        <sz val="11"/>
        <color indexed="51"/>
        <rFont val="Arial"/>
        <family val="2"/>
      </rPr>
      <t>2</t>
    </r>
    <r>
      <rPr>
        <b/>
        <sz val="11"/>
        <color indexed="51"/>
        <rFont val="Arial"/>
        <family val="2"/>
      </rPr>
      <t>&gt;10</t>
    </r>
    <r>
      <rPr>
        <b/>
        <vertAlign val="superscript"/>
        <sz val="11"/>
        <color indexed="51"/>
        <rFont val="Arial"/>
        <family val="2"/>
      </rPr>
      <t>–14</t>
    </r>
    <r>
      <rPr>
        <b/>
        <sz val="11"/>
        <color indexed="51"/>
        <rFont val="Arial"/>
        <family val="2"/>
      </rPr>
      <t xml:space="preserve">  </t>
    </r>
  </si>
  <si>
    <r>
      <t xml:space="preserve">Στην περίπτωση ενός </t>
    </r>
    <r>
      <rPr>
        <b/>
        <sz val="11"/>
        <color indexed="52"/>
        <rFont val="Arial"/>
        <family val="2"/>
      </rPr>
      <t>βασικού</t>
    </r>
    <r>
      <rPr>
        <sz val="11"/>
        <color indexed="43"/>
        <rFont val="Arial"/>
        <family val="2"/>
      </rPr>
      <t xml:space="preserve"> υδατικού διαλύματος, στους </t>
    </r>
    <r>
      <rPr>
        <b/>
        <sz val="11"/>
        <color indexed="52"/>
        <rFont val="Arial"/>
        <family val="2"/>
      </rPr>
      <t>25°C,</t>
    </r>
    <r>
      <rPr>
        <sz val="11"/>
        <color indexed="43"/>
        <rFont val="Arial"/>
        <family val="2"/>
      </rPr>
      <t xml:space="preserve"> θα έχουμε…</t>
    </r>
  </si>
  <si>
    <r>
      <t xml:space="preserve">Σε πολλές εφαρμογές των υδατικών διαλυμάτων είναι απαραίτητο να γνωρίζουμε πόσο όξι-νο είναι ένα διάλυμα, δηλαδή πρέπει να είναι γνωστή η </t>
    </r>
    <r>
      <rPr>
        <b/>
        <sz val="11"/>
        <color indexed="52"/>
        <rFont val="Arial"/>
        <family val="2"/>
        <charset val="161"/>
      </rPr>
      <t>[Η</t>
    </r>
    <r>
      <rPr>
        <b/>
        <vertAlign val="subscript"/>
        <sz val="11"/>
        <color indexed="52"/>
        <rFont val="Arial"/>
        <family val="2"/>
        <charset val="161"/>
      </rPr>
      <t>3</t>
    </r>
    <r>
      <rPr>
        <b/>
        <sz val="11"/>
        <color indexed="52"/>
        <rFont val="Arial"/>
        <family val="2"/>
        <charset val="161"/>
      </rPr>
      <t>Ο</t>
    </r>
    <r>
      <rPr>
        <b/>
        <vertAlign val="superscript"/>
        <sz val="11"/>
        <color indexed="52"/>
        <rFont val="Arial"/>
        <family val="2"/>
        <charset val="161"/>
      </rPr>
      <t>+</t>
    </r>
    <r>
      <rPr>
        <b/>
        <sz val="11"/>
        <color indexed="52"/>
        <rFont val="Arial"/>
        <family val="2"/>
        <charset val="161"/>
      </rPr>
      <t>],</t>
    </r>
    <r>
      <rPr>
        <sz val="11"/>
        <color indexed="43"/>
        <rFont val="Arial"/>
        <family val="2"/>
        <charset val="161"/>
      </rPr>
      <t xml:space="preserve"> η οποία συχνά είναι τόσο μι-κρή που αποδίδεται με κάποια αρνητική δύναμη του 10. Για να αποφευχθεί κάτι τέτοιο, κα-θώς δεν είναι και τόσο πρακτικό, προτάθηκε από τον </t>
    </r>
    <r>
      <rPr>
        <b/>
        <sz val="11"/>
        <color indexed="52"/>
        <rFont val="Arial"/>
        <family val="2"/>
        <charset val="161"/>
      </rPr>
      <t>S. P. L. Sörensen,</t>
    </r>
    <r>
      <rPr>
        <sz val="11"/>
        <color indexed="43"/>
        <rFont val="Arial"/>
        <family val="2"/>
        <charset val="161"/>
      </rPr>
      <t xml:space="preserve"> να χρησιμοποιεί-ται για τον ίδιο λόγο ο </t>
    </r>
    <r>
      <rPr>
        <b/>
        <sz val="11"/>
        <color indexed="53"/>
        <rFont val="Arial"/>
        <family val="2"/>
        <charset val="161"/>
      </rPr>
      <t>"αρνητικός δεκαδικός λογάριθμος της συγκέντρωσης των οξωνί-ων"</t>
    </r>
    <r>
      <rPr>
        <sz val="11"/>
        <color indexed="43"/>
        <rFont val="Arial"/>
        <family val="2"/>
        <charset val="161"/>
      </rPr>
      <t xml:space="preserve"> και τον ονόμασε </t>
    </r>
    <r>
      <rPr>
        <b/>
        <sz val="11"/>
        <color indexed="53"/>
        <rFont val="Arial"/>
        <family val="2"/>
        <charset val="161"/>
      </rPr>
      <t>"pH".</t>
    </r>
    <r>
      <rPr>
        <sz val="11"/>
        <color indexed="43"/>
        <rFont val="Arial"/>
        <family val="2"/>
        <charset val="161"/>
      </rPr>
      <t xml:space="preserve"> Είναι δηλαδή...</t>
    </r>
  </si>
  <si>
    <r>
      <t xml:space="preserve">Η ποσότητα της διαλυμένης ουσίας στο αρχικό διάλυμα, εκ-φρασμένη σε </t>
    </r>
    <r>
      <rPr>
        <b/>
        <sz val="11"/>
        <color indexed="52"/>
        <rFont val="Arial"/>
        <family val="2"/>
      </rPr>
      <t>g,</t>
    </r>
    <r>
      <rPr>
        <sz val="11"/>
        <color indexed="43"/>
        <rFont val="Arial"/>
        <family val="2"/>
      </rPr>
      <t xml:space="preserve"> ισούται με:</t>
    </r>
  </si>
  <si>
    <r>
      <t xml:space="preserve">Η ποσότητα της διαλυμένης ουσίας στο τελικό διάλυμα, εκ-φρασμένη σε </t>
    </r>
    <r>
      <rPr>
        <b/>
        <sz val="11"/>
        <color indexed="52"/>
        <rFont val="Arial"/>
        <family val="2"/>
      </rPr>
      <t>g,</t>
    </r>
    <r>
      <rPr>
        <sz val="11"/>
        <color indexed="43"/>
        <rFont val="Arial"/>
        <family val="2"/>
      </rPr>
      <t xml:space="preserve"> ισούται με:</t>
    </r>
  </si>
  <si>
    <r>
      <t xml:space="preserve">Η ποσότητα του στερεού NaOH που διαλύθηκε επιπλέον στο αρχικό διάλυμα και προκάλεσε τη μεταβολή του </t>
    </r>
    <r>
      <rPr>
        <b/>
        <sz val="11"/>
        <color indexed="52"/>
        <rFont val="Arial"/>
        <family val="2"/>
      </rPr>
      <t>pH</t>
    </r>
    <r>
      <rPr>
        <sz val="11"/>
        <color indexed="43"/>
        <rFont val="Arial"/>
        <family val="2"/>
      </rPr>
      <t xml:space="preserve"> κατά </t>
    </r>
    <r>
      <rPr>
        <b/>
        <sz val="11"/>
        <color indexed="52"/>
        <rFont val="Arial"/>
        <family val="2"/>
      </rPr>
      <t>0,6</t>
    </r>
    <r>
      <rPr>
        <b/>
        <sz val="11"/>
        <color indexed="43"/>
        <rFont val="Arial"/>
        <family val="2"/>
      </rPr>
      <t xml:space="preserve"> </t>
    </r>
    <r>
      <rPr>
        <sz val="11"/>
        <color indexed="43"/>
        <rFont val="Arial"/>
        <family val="2"/>
      </rPr>
      <t xml:space="preserve">μονάδες, εκφρασμένη σε </t>
    </r>
    <r>
      <rPr>
        <b/>
        <sz val="11"/>
        <color indexed="52"/>
        <rFont val="Arial"/>
        <family val="2"/>
      </rPr>
      <t>g,</t>
    </r>
    <r>
      <rPr>
        <sz val="11"/>
        <color indexed="43"/>
        <rFont val="Arial"/>
        <family val="2"/>
      </rPr>
      <t xml:space="preserve"> ισούται με:</t>
    </r>
  </si>
  <si>
    <r>
      <t xml:space="preserve">Η συγκέντρωση του </t>
    </r>
    <r>
      <rPr>
        <b/>
        <sz val="11"/>
        <color indexed="52"/>
        <rFont val="Arial"/>
        <family val="2"/>
      </rPr>
      <t>NaOH</t>
    </r>
    <r>
      <rPr>
        <sz val="11"/>
        <color indexed="43"/>
        <rFont val="Arial"/>
        <family val="2"/>
      </rPr>
      <t xml:space="preserve"> στα τρία δια-λύματα, δηλ. στο </t>
    </r>
    <r>
      <rPr>
        <b/>
        <sz val="11"/>
        <color indexed="52"/>
        <rFont val="Arial"/>
        <family val="2"/>
      </rPr>
      <t>1ο,</t>
    </r>
    <r>
      <rPr>
        <b/>
        <sz val="11"/>
        <color indexed="43"/>
        <rFont val="Arial"/>
        <family val="2"/>
      </rPr>
      <t xml:space="preserve"> </t>
    </r>
    <r>
      <rPr>
        <sz val="11"/>
        <color indexed="43"/>
        <rFont val="Arial"/>
        <family val="2"/>
      </rPr>
      <t>στο</t>
    </r>
    <r>
      <rPr>
        <b/>
        <sz val="11"/>
        <color indexed="43"/>
        <rFont val="Arial"/>
        <family val="2"/>
      </rPr>
      <t xml:space="preserve"> </t>
    </r>
    <r>
      <rPr>
        <b/>
        <sz val="11"/>
        <color indexed="52"/>
        <rFont val="Arial"/>
        <family val="2"/>
      </rPr>
      <t>2ο</t>
    </r>
    <r>
      <rPr>
        <sz val="11"/>
        <color indexed="43"/>
        <rFont val="Arial"/>
        <family val="2"/>
      </rPr>
      <t xml:space="preserve"> και στο </t>
    </r>
    <r>
      <rPr>
        <b/>
        <sz val="11"/>
        <color indexed="52"/>
        <rFont val="Arial"/>
        <family val="2"/>
      </rPr>
      <t>τελι-κό,</t>
    </r>
    <r>
      <rPr>
        <sz val="11"/>
        <color indexed="43"/>
        <rFont val="Arial"/>
        <family val="2"/>
      </rPr>
      <t xml:space="preserve"> θα είναι αντίστοιχα:</t>
    </r>
  </si>
  <si>
    <r>
      <t xml:space="preserve">Ο όγκος </t>
    </r>
    <r>
      <rPr>
        <b/>
        <sz val="11"/>
        <color indexed="52"/>
        <rFont val="Arial"/>
        <family val="2"/>
      </rPr>
      <t>V</t>
    </r>
    <r>
      <rPr>
        <b/>
        <vertAlign val="subscript"/>
        <sz val="11"/>
        <color indexed="52"/>
        <rFont val="Arial"/>
        <family val="2"/>
      </rPr>
      <t>1</t>
    </r>
    <r>
      <rPr>
        <sz val="11"/>
        <color indexed="43"/>
        <rFont val="Arial"/>
        <family val="2"/>
      </rPr>
      <t xml:space="preserve"> του </t>
    </r>
    <r>
      <rPr>
        <b/>
        <sz val="11"/>
        <color indexed="52"/>
        <rFont val="Arial"/>
        <family val="2"/>
      </rPr>
      <t>1ου</t>
    </r>
    <r>
      <rPr>
        <sz val="11"/>
        <color indexed="43"/>
        <rFont val="Arial"/>
        <family val="2"/>
      </rPr>
      <t xml:space="preserve"> διαλύματος, στην παραπάνω ανάμιξη,</t>
    </r>
    <r>
      <rPr>
        <b/>
        <sz val="11"/>
        <color indexed="43"/>
        <rFont val="Arial"/>
        <family val="2"/>
      </rPr>
      <t xml:space="preserve"> </t>
    </r>
    <r>
      <rPr>
        <sz val="11"/>
        <color indexed="43"/>
        <rFont val="Arial"/>
        <family val="2"/>
      </rPr>
      <t>εκφρασμένος σε</t>
    </r>
    <r>
      <rPr>
        <b/>
        <sz val="11"/>
        <color indexed="43"/>
        <rFont val="Arial"/>
        <family val="2"/>
      </rPr>
      <t xml:space="preserve"> </t>
    </r>
    <r>
      <rPr>
        <b/>
        <sz val="11"/>
        <color indexed="52"/>
        <rFont val="Arial"/>
        <family val="2"/>
      </rPr>
      <t>mL,</t>
    </r>
    <r>
      <rPr>
        <sz val="11"/>
        <color indexed="43"/>
        <rFont val="Arial"/>
        <family val="2"/>
      </rPr>
      <t xml:space="preserve"> θα ισούται με:</t>
    </r>
  </si>
  <si>
    <r>
      <t xml:space="preserve">Ο όγκος </t>
    </r>
    <r>
      <rPr>
        <b/>
        <sz val="11"/>
        <color indexed="52"/>
        <rFont val="Arial"/>
        <family val="2"/>
      </rPr>
      <t>V</t>
    </r>
    <r>
      <rPr>
        <b/>
        <vertAlign val="subscript"/>
        <sz val="11"/>
        <color indexed="52"/>
        <rFont val="Arial"/>
        <family val="2"/>
      </rPr>
      <t>2</t>
    </r>
    <r>
      <rPr>
        <sz val="11"/>
        <color indexed="43"/>
        <rFont val="Arial"/>
        <family val="2"/>
      </rPr>
      <t xml:space="preserve"> του </t>
    </r>
    <r>
      <rPr>
        <b/>
        <sz val="11"/>
        <color indexed="52"/>
        <rFont val="Arial"/>
        <family val="2"/>
      </rPr>
      <t>2ου</t>
    </r>
    <r>
      <rPr>
        <sz val="11"/>
        <color indexed="43"/>
        <rFont val="Arial"/>
        <family val="2"/>
      </rPr>
      <t xml:space="preserve"> διαλύματος, στην παραπάνω ανάμιξη,</t>
    </r>
    <r>
      <rPr>
        <b/>
        <sz val="11"/>
        <color indexed="43"/>
        <rFont val="Arial"/>
        <family val="2"/>
      </rPr>
      <t xml:space="preserve"> </t>
    </r>
    <r>
      <rPr>
        <sz val="11"/>
        <color indexed="43"/>
        <rFont val="Arial"/>
        <family val="2"/>
      </rPr>
      <t>εκφρασμένος σε</t>
    </r>
    <r>
      <rPr>
        <b/>
        <sz val="11"/>
        <color indexed="43"/>
        <rFont val="Arial"/>
        <family val="2"/>
      </rPr>
      <t xml:space="preserve"> </t>
    </r>
    <r>
      <rPr>
        <b/>
        <sz val="11"/>
        <color indexed="52"/>
        <rFont val="Arial"/>
        <family val="2"/>
      </rPr>
      <t>mL,</t>
    </r>
    <r>
      <rPr>
        <sz val="11"/>
        <color indexed="43"/>
        <rFont val="Arial"/>
        <family val="2"/>
      </rPr>
      <t xml:space="preserve"> θα ισούται με:</t>
    </r>
  </si>
  <si>
    <r>
      <t xml:space="preserve">Στα παρακάτω προβλήματα έχουμε εξουδετέρωση, </t>
    </r>
    <r>
      <rPr>
        <b/>
        <sz val="11"/>
        <color indexed="52"/>
        <rFont val="Arial"/>
        <family val="2"/>
      </rPr>
      <t>όχι πάντα πλήρη,</t>
    </r>
    <r>
      <rPr>
        <sz val="11"/>
        <color indexed="43"/>
        <rFont val="Arial"/>
        <family val="2"/>
      </rPr>
      <t xml:space="preserve"> ανάμεσα σε </t>
    </r>
    <r>
      <rPr>
        <b/>
        <sz val="11"/>
        <color indexed="52"/>
        <rFont val="Arial"/>
        <family val="2"/>
      </rPr>
      <t>ισχυρό</t>
    </r>
    <r>
      <rPr>
        <sz val="11"/>
        <color indexed="43"/>
        <rFont val="Arial"/>
        <family val="2"/>
      </rPr>
      <t xml:space="preserve"> </t>
    </r>
    <r>
      <rPr>
        <b/>
        <sz val="11"/>
        <color indexed="52"/>
        <rFont val="Arial"/>
        <family val="2"/>
      </rPr>
      <t>οξύ</t>
    </r>
    <r>
      <rPr>
        <b/>
        <sz val="11"/>
        <color indexed="43"/>
        <rFont val="Arial"/>
        <family val="2"/>
      </rPr>
      <t xml:space="preserve"> </t>
    </r>
    <r>
      <rPr>
        <sz val="11"/>
        <color indexed="43"/>
        <rFont val="Arial"/>
        <family val="2"/>
      </rPr>
      <t xml:space="preserve">και </t>
    </r>
    <r>
      <rPr>
        <b/>
        <sz val="11"/>
        <color indexed="52"/>
        <rFont val="Arial"/>
        <family val="2"/>
      </rPr>
      <t>ισχυρή βάση.</t>
    </r>
    <r>
      <rPr>
        <b/>
        <sz val="11"/>
        <color indexed="43"/>
        <rFont val="Arial"/>
        <family val="2"/>
      </rPr>
      <t xml:space="preserve"> </t>
    </r>
    <r>
      <rPr>
        <sz val="11"/>
        <color indexed="43"/>
        <rFont val="Arial"/>
        <family val="2"/>
      </rPr>
      <t xml:space="preserve">Σε όλες τις περιπτώσεις, εφόσον δεν αναφέρεται κάτι διαφορετικό, να θεωρηθεί ότι είναι </t>
    </r>
    <r>
      <rPr>
        <b/>
        <sz val="11"/>
        <color indexed="52"/>
        <rFont val="Arial"/>
        <family val="2"/>
      </rPr>
      <t>θ=25°C, σταθερή</t>
    </r>
    <r>
      <rPr>
        <b/>
        <sz val="11"/>
        <color indexed="43"/>
        <rFont val="Arial"/>
        <family val="2"/>
      </rPr>
      <t xml:space="preserve"> </t>
    </r>
    <r>
      <rPr>
        <sz val="11"/>
        <color indexed="43"/>
        <rFont val="Arial"/>
        <family val="2"/>
      </rPr>
      <t xml:space="preserve">και όπου χρειάζεται να λαμβάνε-ται </t>
    </r>
    <r>
      <rPr>
        <b/>
        <sz val="11"/>
        <color indexed="52"/>
        <rFont val="Arial"/>
        <family val="2"/>
      </rPr>
      <t>log2=0,3.</t>
    </r>
  </si>
  <si>
    <r>
      <t xml:space="preserve">Αν λοιπόν σε ένα υδατικό διάλυμα είναι </t>
    </r>
    <r>
      <rPr>
        <b/>
        <sz val="11"/>
        <color indexed="52"/>
        <rFont val="Arial"/>
        <family val="2"/>
      </rPr>
      <t>[Η</t>
    </r>
    <r>
      <rPr>
        <b/>
        <vertAlign val="subscript"/>
        <sz val="11"/>
        <color indexed="52"/>
        <rFont val="Arial"/>
        <family val="2"/>
      </rPr>
      <t>3</t>
    </r>
    <r>
      <rPr>
        <b/>
        <sz val="11"/>
        <color indexed="52"/>
        <rFont val="Arial"/>
        <family val="2"/>
      </rPr>
      <t>Ο</t>
    </r>
    <r>
      <rPr>
        <b/>
        <vertAlign val="superscript"/>
        <sz val="11"/>
        <color indexed="52"/>
        <rFont val="Arial"/>
        <family val="2"/>
      </rPr>
      <t>+</t>
    </r>
    <r>
      <rPr>
        <b/>
        <sz val="11"/>
        <color indexed="52"/>
        <rFont val="Arial"/>
        <family val="2"/>
      </rPr>
      <t>]=10</t>
    </r>
    <r>
      <rPr>
        <b/>
        <vertAlign val="superscript"/>
        <sz val="11"/>
        <color indexed="52"/>
        <rFont val="Arial"/>
        <family val="2"/>
      </rPr>
      <t>–4</t>
    </r>
    <r>
      <rPr>
        <b/>
        <sz val="11"/>
        <color indexed="52"/>
        <rFont val="Arial"/>
        <family val="2"/>
      </rPr>
      <t>Μ,</t>
    </r>
    <r>
      <rPr>
        <sz val="11"/>
        <color indexed="43"/>
        <rFont val="Arial"/>
        <family val="2"/>
      </rPr>
      <t xml:space="preserve"> τότε το διάλυμα αυτό θα έχει…</t>
    </r>
  </si>
  <si>
    <r>
      <t xml:space="preserve">Κατ’ αναλογία προς τον ορισμό του </t>
    </r>
    <r>
      <rPr>
        <b/>
        <sz val="11"/>
        <color rgb="FFCC3300"/>
        <rFont val="Arial"/>
        <family val="2"/>
        <charset val="161"/>
      </rPr>
      <t>pH,</t>
    </r>
    <r>
      <rPr>
        <sz val="11"/>
        <color indexed="43"/>
        <rFont val="Arial"/>
        <family val="2"/>
        <charset val="161"/>
      </rPr>
      <t xml:space="preserve"> έχουμε και…</t>
    </r>
  </si>
  <si>
    <r>
      <t xml:space="preserve">Ακόμη, με λογαρίθμηση της σχέσης της σταθεράς </t>
    </r>
    <r>
      <rPr>
        <b/>
        <sz val="11"/>
        <color indexed="52"/>
        <rFont val="Arial"/>
        <family val="2"/>
        <charset val="161"/>
      </rPr>
      <t>K</t>
    </r>
    <r>
      <rPr>
        <b/>
        <vertAlign val="subscript"/>
        <sz val="11"/>
        <color indexed="52"/>
        <rFont val="Arial"/>
        <family val="2"/>
        <charset val="161"/>
      </rPr>
      <t>w</t>
    </r>
    <r>
      <rPr>
        <b/>
        <sz val="11"/>
        <color indexed="52"/>
        <rFont val="Arial"/>
        <family val="2"/>
        <charset val="161"/>
      </rPr>
      <t>,</t>
    </r>
    <r>
      <rPr>
        <b/>
        <sz val="11"/>
        <color indexed="43"/>
        <rFont val="Arial"/>
        <family val="2"/>
        <charset val="161"/>
      </rPr>
      <t xml:space="preserve"> </t>
    </r>
    <r>
      <rPr>
        <sz val="11"/>
        <color indexed="43"/>
        <rFont val="Arial"/>
        <family val="2"/>
        <charset val="161"/>
      </rPr>
      <t xml:space="preserve">για τη θερμοκρασία των </t>
    </r>
    <r>
      <rPr>
        <b/>
        <sz val="11"/>
        <color indexed="52"/>
        <rFont val="Arial"/>
        <family val="2"/>
        <charset val="161"/>
      </rPr>
      <t>25°C,</t>
    </r>
    <r>
      <rPr>
        <sz val="11"/>
        <color indexed="43"/>
        <rFont val="Arial"/>
        <family val="2"/>
        <charset val="161"/>
      </rPr>
      <t xml:space="preserve"> παίρ-νουμε…</t>
    </r>
  </si>
  <si>
    <r>
      <t xml:space="preserve">  [H</t>
    </r>
    <r>
      <rPr>
        <b/>
        <vertAlign val="subscript"/>
        <sz val="11"/>
        <color indexed="52"/>
        <rFont val="Arial"/>
        <family val="2"/>
      </rPr>
      <t>3</t>
    </r>
    <r>
      <rPr>
        <b/>
        <sz val="11"/>
        <color indexed="52"/>
        <rFont val="Arial"/>
        <family val="2"/>
      </rPr>
      <t>O</t>
    </r>
    <r>
      <rPr>
        <b/>
        <vertAlign val="superscript"/>
        <sz val="11"/>
        <color indexed="52"/>
        <rFont val="Arial"/>
        <family val="2"/>
      </rPr>
      <t>+</t>
    </r>
    <r>
      <rPr>
        <b/>
        <sz val="11"/>
        <color indexed="52"/>
        <rFont val="Arial"/>
        <family val="2"/>
      </rPr>
      <t>]·[OH</t>
    </r>
    <r>
      <rPr>
        <b/>
        <vertAlign val="superscript"/>
        <sz val="11"/>
        <color indexed="52"/>
        <rFont val="Arial"/>
        <family val="2"/>
      </rPr>
      <t>–</t>
    </r>
    <r>
      <rPr>
        <b/>
        <sz val="11"/>
        <color indexed="52"/>
        <rFont val="Arial"/>
        <family val="2"/>
      </rPr>
      <t>]=K</t>
    </r>
    <r>
      <rPr>
        <b/>
        <vertAlign val="subscript"/>
        <sz val="11"/>
        <color indexed="52"/>
        <rFont val="Arial"/>
        <family val="2"/>
      </rPr>
      <t>w</t>
    </r>
    <r>
      <rPr>
        <b/>
        <sz val="11"/>
        <color indexed="52"/>
        <rFont val="Arial"/>
        <family val="2"/>
      </rPr>
      <t xml:space="preserve">  </t>
    </r>
    <r>
      <rPr>
        <b/>
        <sz val="11"/>
        <color indexed="50"/>
        <rFont val="Symbol"/>
        <family val="1"/>
        <charset val="2"/>
      </rPr>
      <t>Þ</t>
    </r>
    <r>
      <rPr>
        <b/>
        <sz val="11"/>
        <color indexed="52"/>
        <rFont val="Arial"/>
        <family val="2"/>
      </rPr>
      <t xml:space="preserve">   log{[H</t>
    </r>
    <r>
      <rPr>
        <b/>
        <vertAlign val="subscript"/>
        <sz val="11"/>
        <color indexed="52"/>
        <rFont val="Arial"/>
        <family val="2"/>
      </rPr>
      <t>3</t>
    </r>
    <r>
      <rPr>
        <b/>
        <sz val="11"/>
        <color indexed="52"/>
        <rFont val="Arial"/>
        <family val="2"/>
      </rPr>
      <t>O</t>
    </r>
    <r>
      <rPr>
        <b/>
        <vertAlign val="superscript"/>
        <sz val="11"/>
        <color indexed="52"/>
        <rFont val="Arial"/>
        <family val="2"/>
      </rPr>
      <t>+</t>
    </r>
    <r>
      <rPr>
        <b/>
        <sz val="11"/>
        <color indexed="52"/>
        <rFont val="Arial"/>
        <family val="2"/>
      </rPr>
      <t>]·[OH</t>
    </r>
    <r>
      <rPr>
        <b/>
        <vertAlign val="superscript"/>
        <sz val="11"/>
        <color indexed="52"/>
        <rFont val="Arial"/>
        <family val="2"/>
      </rPr>
      <t>–</t>
    </r>
    <r>
      <rPr>
        <b/>
        <sz val="11"/>
        <color indexed="52"/>
        <rFont val="Arial"/>
        <family val="2"/>
      </rPr>
      <t>]}=log10</t>
    </r>
    <r>
      <rPr>
        <b/>
        <vertAlign val="superscript"/>
        <sz val="11"/>
        <color indexed="52"/>
        <rFont val="Arial"/>
        <family val="2"/>
      </rPr>
      <t>–14</t>
    </r>
    <r>
      <rPr>
        <b/>
        <sz val="11"/>
        <color indexed="52"/>
        <rFont val="Arial"/>
        <family val="2"/>
      </rPr>
      <t xml:space="preserve">  </t>
    </r>
    <r>
      <rPr>
        <b/>
        <sz val="11"/>
        <color indexed="50"/>
        <rFont val="Symbol"/>
        <family val="1"/>
        <charset val="2"/>
      </rPr>
      <t>Þ</t>
    </r>
    <r>
      <rPr>
        <b/>
        <sz val="11"/>
        <color indexed="52"/>
        <rFont val="Arial"/>
        <family val="2"/>
      </rPr>
      <t xml:space="preserve">   log[H</t>
    </r>
    <r>
      <rPr>
        <b/>
        <vertAlign val="subscript"/>
        <sz val="11"/>
        <color indexed="52"/>
        <rFont val="Arial"/>
        <family val="2"/>
      </rPr>
      <t>3</t>
    </r>
    <r>
      <rPr>
        <b/>
        <sz val="11"/>
        <color indexed="52"/>
        <rFont val="Arial"/>
        <family val="2"/>
      </rPr>
      <t>O</t>
    </r>
    <r>
      <rPr>
        <b/>
        <vertAlign val="superscript"/>
        <sz val="11"/>
        <color indexed="52"/>
        <rFont val="Arial"/>
        <family val="2"/>
      </rPr>
      <t>+</t>
    </r>
    <r>
      <rPr>
        <b/>
        <sz val="11"/>
        <color indexed="52"/>
        <rFont val="Arial"/>
        <family val="2"/>
      </rPr>
      <t>] + log[OH</t>
    </r>
    <r>
      <rPr>
        <b/>
        <vertAlign val="superscript"/>
        <sz val="11"/>
        <color indexed="52"/>
        <rFont val="Arial"/>
        <family val="2"/>
      </rPr>
      <t>–</t>
    </r>
    <r>
      <rPr>
        <b/>
        <sz val="11"/>
        <color indexed="52"/>
        <rFont val="Arial"/>
        <family val="2"/>
      </rPr>
      <t>] = –14</t>
    </r>
  </si>
  <si>
    <r>
      <t xml:space="preserve">   </t>
    </r>
    <r>
      <rPr>
        <b/>
        <sz val="11"/>
        <color indexed="52"/>
        <rFont val="Arial"/>
        <family val="2"/>
      </rPr>
      <t xml:space="preserve">  –log[H</t>
    </r>
    <r>
      <rPr>
        <b/>
        <vertAlign val="subscript"/>
        <sz val="11"/>
        <color indexed="52"/>
        <rFont val="Arial"/>
        <family val="2"/>
      </rPr>
      <t>3</t>
    </r>
    <r>
      <rPr>
        <b/>
        <sz val="11"/>
        <color indexed="52"/>
        <rFont val="Arial"/>
        <family val="2"/>
      </rPr>
      <t>O</t>
    </r>
    <r>
      <rPr>
        <b/>
        <vertAlign val="superscript"/>
        <sz val="11"/>
        <color indexed="52"/>
        <rFont val="Arial"/>
        <family val="2"/>
      </rPr>
      <t>+</t>
    </r>
    <r>
      <rPr>
        <b/>
        <sz val="11"/>
        <color indexed="52"/>
        <rFont val="Arial"/>
        <family val="2"/>
      </rPr>
      <t>] – log[OH</t>
    </r>
    <r>
      <rPr>
        <b/>
        <vertAlign val="superscript"/>
        <sz val="11"/>
        <color indexed="52"/>
        <rFont val="Arial"/>
        <family val="2"/>
      </rPr>
      <t>–</t>
    </r>
    <r>
      <rPr>
        <b/>
        <sz val="11"/>
        <color indexed="52"/>
        <rFont val="Arial"/>
        <family val="2"/>
      </rPr>
      <t xml:space="preserve">] =14    </t>
    </r>
    <r>
      <rPr>
        <b/>
        <sz val="11"/>
        <color indexed="50"/>
        <rFont val="Symbol"/>
        <family val="1"/>
        <charset val="2"/>
      </rPr>
      <t>Þ</t>
    </r>
    <r>
      <rPr>
        <b/>
        <sz val="11"/>
        <color indexed="43"/>
        <rFont val="Symbol"/>
        <family val="1"/>
        <charset val="2"/>
      </rPr>
      <t xml:space="preserve">  </t>
    </r>
    <r>
      <rPr>
        <b/>
        <sz val="11"/>
        <color indexed="43"/>
        <rFont val="Arial"/>
        <family val="2"/>
      </rPr>
      <t xml:space="preserve">  </t>
    </r>
    <r>
      <rPr>
        <b/>
        <sz val="11"/>
        <color indexed="53"/>
        <rFont val="Arial"/>
        <family val="2"/>
        <charset val="161"/>
      </rPr>
      <t xml:space="preserve">pH + pOH = 14  </t>
    </r>
    <r>
      <rPr>
        <b/>
        <sz val="11"/>
        <color rgb="FF92D050"/>
        <rFont val="Arial"/>
        <family val="2"/>
        <charset val="161"/>
      </rPr>
      <t xml:space="preserve">(στους 25°C) </t>
    </r>
  </si>
  <si>
    <r>
      <t xml:space="preserve">Γίνεται ακόμη κατανοητό ότι, επειδή, όπως αναφέρθηκε παραπάνω, σε ένα </t>
    </r>
    <r>
      <rPr>
        <b/>
        <sz val="11"/>
        <color indexed="53"/>
        <rFont val="Arial"/>
        <family val="2"/>
        <charset val="161"/>
      </rPr>
      <t>ουδέτερο</t>
    </r>
    <r>
      <rPr>
        <sz val="11"/>
        <color indexed="43"/>
        <rFont val="Arial"/>
        <family val="2"/>
        <charset val="161"/>
      </rPr>
      <t xml:space="preserve"> υδα-τικό διάλυμα είναι…</t>
    </r>
  </si>
  <si>
    <r>
      <t xml:space="preserve">Κατ' ανάλογο τρόπο, επειδή σε ένα </t>
    </r>
    <r>
      <rPr>
        <b/>
        <sz val="11"/>
        <color indexed="53"/>
        <rFont val="Arial"/>
        <family val="2"/>
      </rPr>
      <t>όξινο</t>
    </r>
    <r>
      <rPr>
        <sz val="11"/>
        <color indexed="43"/>
        <rFont val="Arial"/>
        <family val="2"/>
      </rPr>
      <t xml:space="preserve"> διάλυμα είναι…</t>
    </r>
  </si>
  <si>
    <r>
      <t>…</t>
    </r>
    <r>
      <rPr>
        <b/>
        <sz val="11"/>
        <color indexed="52"/>
        <rFont val="Arial"/>
        <family val="2"/>
        <charset val="161"/>
      </rP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]=10</t>
    </r>
    <r>
      <rPr>
        <b/>
        <vertAlign val="superscript"/>
        <sz val="11"/>
        <color indexed="52"/>
        <rFont val="Arial"/>
        <family val="2"/>
        <charset val="161"/>
      </rPr>
      <t>–7</t>
    </r>
    <r>
      <rPr>
        <b/>
        <sz val="11"/>
        <color indexed="52"/>
        <rFont val="Arial"/>
        <family val="2"/>
        <charset val="161"/>
      </rPr>
      <t>M,</t>
    </r>
    <r>
      <rPr>
        <sz val="11"/>
        <color indexed="43"/>
        <rFont val="Arial"/>
        <family val="2"/>
        <charset val="161"/>
      </rPr>
      <t xml:space="preserve"> θα είναι και... </t>
    </r>
    <r>
      <rPr>
        <b/>
        <sz val="11"/>
        <color indexed="52"/>
        <rFont val="Arial"/>
        <family val="2"/>
        <charset val="161"/>
      </rPr>
      <t>log[H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]=log10</t>
    </r>
    <r>
      <rPr>
        <b/>
        <vertAlign val="superscript"/>
        <sz val="11"/>
        <color indexed="52"/>
        <rFont val="Arial"/>
        <family val="2"/>
        <charset val="161"/>
      </rPr>
      <t>–7</t>
    </r>
    <r>
      <rPr>
        <sz val="11"/>
        <color indexed="43"/>
        <rFont val="Arial"/>
        <family val="2"/>
        <charset val="161"/>
      </rPr>
      <t xml:space="preserve"> και </t>
    </r>
    <r>
      <rPr>
        <b/>
        <sz val="11"/>
        <color indexed="52"/>
        <rFont val="Arial"/>
        <family val="2"/>
        <charset val="161"/>
      </rPr>
      <t>–log[H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]=–log10</t>
    </r>
    <r>
      <rPr>
        <b/>
        <vertAlign val="superscript"/>
        <sz val="11"/>
        <color indexed="52"/>
        <rFont val="Arial"/>
        <family val="2"/>
        <charset val="161"/>
      </rPr>
      <t>–7</t>
    </r>
    <r>
      <rPr>
        <b/>
        <sz val="11"/>
        <color indexed="52"/>
        <rFont val="Arial"/>
        <family val="2"/>
        <charset val="161"/>
      </rPr>
      <t>,</t>
    </r>
    <r>
      <rPr>
        <sz val="11"/>
        <color indexed="43"/>
        <rFont val="Arial"/>
        <family val="2"/>
        <charset val="161"/>
      </rPr>
      <t xml:space="preserve"> δηλαδή </t>
    </r>
    <r>
      <rPr>
        <b/>
        <sz val="11"/>
        <color rgb="FFFF0000"/>
        <rFont val="Arial"/>
        <family val="2"/>
        <charset val="161"/>
      </rPr>
      <t>pH=7.</t>
    </r>
  </si>
  <si>
    <r>
      <t>…</t>
    </r>
    <r>
      <rPr>
        <b/>
        <sz val="11"/>
        <color indexed="52"/>
        <rFont val="Arial"/>
        <family val="2"/>
        <charset val="161"/>
      </rP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]&gt;10</t>
    </r>
    <r>
      <rPr>
        <b/>
        <vertAlign val="superscript"/>
        <sz val="11"/>
        <color indexed="52"/>
        <rFont val="Arial"/>
        <family val="2"/>
        <charset val="161"/>
      </rPr>
      <t>–7</t>
    </r>
    <r>
      <rPr>
        <b/>
        <sz val="11"/>
        <color indexed="52"/>
        <rFont val="Arial"/>
        <family val="2"/>
        <charset val="161"/>
      </rPr>
      <t>M,</t>
    </r>
    <r>
      <rPr>
        <sz val="11"/>
        <color indexed="43"/>
        <rFont val="Arial"/>
        <family val="2"/>
        <charset val="161"/>
      </rPr>
      <t xml:space="preserve"> θα είναι και </t>
    </r>
    <r>
      <rPr>
        <b/>
        <sz val="11"/>
        <color indexed="52"/>
        <rFont val="Arial"/>
        <family val="2"/>
        <charset val="161"/>
      </rPr>
      <t>log[H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]&gt;log10</t>
    </r>
    <r>
      <rPr>
        <b/>
        <vertAlign val="superscript"/>
        <sz val="11"/>
        <color indexed="52"/>
        <rFont val="Arial"/>
        <family val="2"/>
        <charset val="161"/>
      </rPr>
      <t>–7</t>
    </r>
    <r>
      <rPr>
        <sz val="11"/>
        <color indexed="43"/>
        <rFont val="Arial"/>
        <family val="2"/>
        <charset val="161"/>
      </rPr>
      <t xml:space="preserve"> ή </t>
    </r>
    <r>
      <rPr>
        <b/>
        <sz val="11"/>
        <color indexed="52"/>
        <rFont val="Arial"/>
        <family val="2"/>
        <charset val="161"/>
      </rPr>
      <t>–log[H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]&lt;–log10–7,</t>
    </r>
    <r>
      <rPr>
        <sz val="11"/>
        <color indexed="43"/>
        <rFont val="Arial"/>
        <family val="2"/>
        <charset val="161"/>
      </rPr>
      <t xml:space="preserve"> δηλαδή </t>
    </r>
    <r>
      <rPr>
        <b/>
        <sz val="11"/>
        <color rgb="FFFF0000"/>
        <rFont val="Arial"/>
        <family val="2"/>
        <charset val="161"/>
      </rPr>
      <t>pH&lt;7.</t>
    </r>
    <r>
      <rPr>
        <sz val="11"/>
        <color indexed="43"/>
        <rFont val="Arial"/>
        <family val="2"/>
        <charset val="161"/>
      </rPr>
      <t xml:space="preserve"> </t>
    </r>
  </si>
  <si>
    <r>
      <t xml:space="preserve">Ομοίως, επειδή σε ένα </t>
    </r>
    <r>
      <rPr>
        <b/>
        <sz val="11"/>
        <color indexed="53"/>
        <rFont val="Arial"/>
        <family val="2"/>
      </rPr>
      <t>βασικό</t>
    </r>
    <r>
      <rPr>
        <sz val="11"/>
        <color indexed="43"/>
        <rFont val="Arial"/>
        <family val="2"/>
      </rPr>
      <t xml:space="preserve"> διάλυμα είναι…</t>
    </r>
  </si>
  <si>
    <r>
      <t>…</t>
    </r>
    <r>
      <rPr>
        <b/>
        <sz val="11"/>
        <color indexed="52"/>
        <rFont val="Arial"/>
        <family val="2"/>
        <charset val="161"/>
      </rPr>
      <t>[H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]&lt;10</t>
    </r>
    <r>
      <rPr>
        <b/>
        <vertAlign val="superscript"/>
        <sz val="11"/>
        <color indexed="52"/>
        <rFont val="Arial"/>
        <family val="2"/>
        <charset val="161"/>
      </rPr>
      <t>–7</t>
    </r>
    <r>
      <rPr>
        <b/>
        <sz val="11"/>
        <color indexed="52"/>
        <rFont val="Arial"/>
        <family val="2"/>
        <charset val="161"/>
      </rPr>
      <t>M,</t>
    </r>
    <r>
      <rPr>
        <sz val="11"/>
        <color indexed="43"/>
        <rFont val="Arial"/>
        <family val="2"/>
        <charset val="161"/>
      </rPr>
      <t xml:space="preserve"> θα είναι και </t>
    </r>
    <r>
      <rPr>
        <b/>
        <sz val="11"/>
        <color indexed="52"/>
        <rFont val="Arial"/>
        <family val="2"/>
        <charset val="161"/>
      </rPr>
      <t>log[H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]&lt;log10</t>
    </r>
    <r>
      <rPr>
        <b/>
        <vertAlign val="superscript"/>
        <sz val="11"/>
        <color indexed="52"/>
        <rFont val="Arial"/>
        <family val="2"/>
        <charset val="161"/>
      </rPr>
      <t>–7</t>
    </r>
    <r>
      <rPr>
        <sz val="11"/>
        <color indexed="43"/>
        <rFont val="Arial"/>
        <family val="2"/>
        <charset val="161"/>
      </rPr>
      <t xml:space="preserve"> ή </t>
    </r>
    <r>
      <rPr>
        <b/>
        <sz val="11"/>
        <color indexed="52"/>
        <rFont val="Arial"/>
        <family val="2"/>
        <charset val="161"/>
      </rPr>
      <t>–log[H</t>
    </r>
    <r>
      <rPr>
        <b/>
        <vertAlign val="subscript"/>
        <sz val="11"/>
        <color indexed="52"/>
        <rFont val="Arial"/>
        <family val="2"/>
        <charset val="161"/>
      </rPr>
      <t>3</t>
    </r>
    <r>
      <rPr>
        <b/>
        <sz val="11"/>
        <color indexed="52"/>
        <rFont val="Arial"/>
        <family val="2"/>
        <charset val="161"/>
      </rPr>
      <t>O</t>
    </r>
    <r>
      <rPr>
        <b/>
        <vertAlign val="superscript"/>
        <sz val="11"/>
        <color indexed="52"/>
        <rFont val="Arial"/>
        <family val="2"/>
        <charset val="161"/>
      </rPr>
      <t>+</t>
    </r>
    <r>
      <rPr>
        <b/>
        <sz val="11"/>
        <color indexed="52"/>
        <rFont val="Arial"/>
        <family val="2"/>
        <charset val="161"/>
      </rPr>
      <t>]&gt;–log10–7,</t>
    </r>
    <r>
      <rPr>
        <sz val="11"/>
        <color indexed="43"/>
        <rFont val="Arial"/>
        <family val="2"/>
        <charset val="161"/>
      </rPr>
      <t xml:space="preserve"> δηλαδή </t>
    </r>
    <r>
      <rPr>
        <b/>
        <sz val="11"/>
        <color rgb="FFFF0000"/>
        <rFont val="Arial"/>
        <family val="2"/>
        <charset val="161"/>
      </rPr>
      <t>pH&gt;7.</t>
    </r>
    <r>
      <rPr>
        <sz val="11"/>
        <color indexed="43"/>
        <rFont val="Arial"/>
        <family val="2"/>
        <charset val="161"/>
      </rPr>
      <t xml:space="preserve"> </t>
    </r>
  </si>
  <si>
    <r>
      <t xml:space="preserve">Σε γενικές γραμμές μπορούμε να πούμε ότι ισχύουν τα αναφερόμενα στον </t>
    </r>
    <r>
      <rPr>
        <sz val="11"/>
        <color indexed="48"/>
        <rFont val="Arial"/>
        <family val="2"/>
        <charset val="161"/>
      </rPr>
      <t>παρακάτω πίνακα.</t>
    </r>
  </si>
  <si>
    <r>
      <t xml:space="preserve">Ο όγκος </t>
    </r>
    <r>
      <rPr>
        <b/>
        <sz val="11"/>
        <color indexed="52"/>
        <rFont val="Arial"/>
        <family val="2"/>
      </rPr>
      <t>V</t>
    </r>
    <r>
      <rPr>
        <b/>
        <vertAlign val="subscript"/>
        <sz val="11"/>
        <color indexed="52"/>
        <rFont val="Arial"/>
        <family val="2"/>
      </rPr>
      <t>β.</t>
    </r>
    <r>
      <rPr>
        <sz val="11"/>
        <color indexed="43"/>
        <rFont val="Arial"/>
        <family val="2"/>
      </rPr>
      <t xml:space="preserve"> του βασικού διαλύματος, εκφρασμένος σε </t>
    </r>
    <r>
      <rPr>
        <b/>
        <sz val="11"/>
        <color indexed="52"/>
        <rFont val="Arial"/>
        <family val="2"/>
      </rPr>
      <t>mL,</t>
    </r>
    <r>
      <rPr>
        <sz val="11"/>
        <color indexed="43"/>
        <rFont val="Arial"/>
        <family val="2"/>
      </rPr>
      <t xml:space="preserve"> που απαιτείται ώστε να έχουμε </t>
    </r>
    <r>
      <rPr>
        <b/>
        <sz val="11"/>
        <color indexed="52"/>
        <rFont val="Arial"/>
        <family val="2"/>
      </rPr>
      <t>πλήρη</t>
    </r>
    <r>
      <rPr>
        <sz val="11"/>
        <color indexed="43"/>
        <rFont val="Arial"/>
        <family val="2"/>
      </rPr>
      <t xml:space="preserve"> εξουδετέρωση ανά-μεσα στα δυο διαλύματα, ισούται με:</t>
    </r>
  </si>
  <si>
    <r>
      <t xml:space="preserve">Στο διπλανό κελί </t>
    </r>
    <r>
      <rPr>
        <b/>
        <sz val="11"/>
        <color indexed="52"/>
        <rFont val="Arial"/>
        <family val="2"/>
      </rPr>
      <t>(I300),</t>
    </r>
    <r>
      <rPr>
        <sz val="11"/>
        <color indexed="43"/>
        <rFont val="Arial"/>
        <family val="2"/>
      </rPr>
      <t xml:space="preserve"> να γραφεί η ποσότητα, εκφρασμένη σε </t>
    </r>
    <r>
      <rPr>
        <b/>
        <sz val="11"/>
        <color indexed="52"/>
        <rFont val="Arial"/>
        <family val="2"/>
      </rPr>
      <t>mol,</t>
    </r>
    <r>
      <rPr>
        <sz val="11"/>
        <color indexed="43"/>
        <rFont val="Arial"/>
        <family val="2"/>
      </rPr>
      <t xml:space="preserve"> και ο χημικός τύπος της ουσίας που </t>
    </r>
    <r>
      <rPr>
        <b/>
        <sz val="11"/>
        <color indexed="52"/>
        <rFont val="Arial"/>
        <family val="2"/>
      </rPr>
      <t>δε</t>
    </r>
    <r>
      <rPr>
        <sz val="11"/>
        <color indexed="43"/>
        <rFont val="Arial"/>
        <family val="2"/>
      </rPr>
      <t xml:space="preserve"> θα έχει εξου-δετερωθεί πλήρως, στο τελικό διάλυμα.</t>
    </r>
  </si>
  <si>
    <r>
      <t xml:space="preserve">Η ποσότητα του οξέος που περιέχεται στο όξινο διάλυμα, εκ-φρασμένη σε </t>
    </r>
    <r>
      <rPr>
        <b/>
        <sz val="11"/>
        <color indexed="43"/>
        <rFont val="Arial"/>
        <family val="2"/>
        <charset val="161"/>
      </rPr>
      <t>mol,</t>
    </r>
    <r>
      <rPr>
        <sz val="11"/>
        <color indexed="43"/>
        <rFont val="Arial"/>
        <family val="2"/>
        <charset val="161"/>
      </rPr>
      <t xml:space="preserve"> είναι :</t>
    </r>
  </si>
  <si>
    <r>
      <t xml:space="preserve">Η ποσότητα της βάσης που περιέχεται στο βασικό διάλυμα, εκφρασμένη σε </t>
    </r>
    <r>
      <rPr>
        <b/>
        <sz val="11"/>
        <color indexed="43"/>
        <rFont val="Arial"/>
        <family val="2"/>
        <charset val="161"/>
      </rPr>
      <t>mol,</t>
    </r>
    <r>
      <rPr>
        <sz val="11"/>
        <color indexed="43"/>
        <rFont val="Arial"/>
        <family val="2"/>
        <charset val="161"/>
      </rPr>
      <t xml:space="preserve"> είναι :</t>
    </r>
  </si>
  <si>
    <r>
      <t xml:space="preserve">Αφού είναι </t>
    </r>
    <r>
      <rPr>
        <b/>
        <sz val="11"/>
        <color indexed="43"/>
        <rFont val="Arial"/>
        <family val="2"/>
        <charset val="161"/>
      </rPr>
      <t>C</t>
    </r>
    <r>
      <rPr>
        <b/>
        <vertAlign val="subscript"/>
        <sz val="11"/>
        <color indexed="43"/>
        <rFont val="Arial"/>
        <family val="2"/>
        <charset val="161"/>
      </rPr>
      <t>2</t>
    </r>
    <r>
      <rPr>
        <b/>
        <sz val="11"/>
        <color indexed="43"/>
        <rFont val="Arial"/>
        <family val="2"/>
        <charset val="161"/>
      </rPr>
      <t>=2C</t>
    </r>
    <r>
      <rPr>
        <b/>
        <vertAlign val="subscript"/>
        <sz val="11"/>
        <color indexed="43"/>
        <rFont val="Arial"/>
        <family val="2"/>
        <charset val="161"/>
      </rPr>
      <t>1</t>
    </r>
    <r>
      <rPr>
        <sz val="11"/>
        <color indexed="43"/>
        <rFont val="Arial"/>
        <family val="2"/>
        <charset val="161"/>
      </rPr>
      <t xml:space="preserve"> και </t>
    </r>
    <r>
      <rPr>
        <b/>
        <sz val="11"/>
        <color indexed="43"/>
        <rFont val="Arial"/>
        <family val="2"/>
        <charset val="161"/>
      </rPr>
      <t>V</t>
    </r>
    <r>
      <rPr>
        <b/>
        <vertAlign val="subscript"/>
        <sz val="11"/>
        <color indexed="43"/>
        <rFont val="Arial"/>
        <family val="2"/>
        <charset val="161"/>
      </rPr>
      <t>2</t>
    </r>
    <r>
      <rPr>
        <b/>
        <sz val="11"/>
        <color indexed="43"/>
        <rFont val="Arial"/>
        <family val="2"/>
        <charset val="161"/>
      </rPr>
      <t>=V</t>
    </r>
    <r>
      <rPr>
        <b/>
        <vertAlign val="subscript"/>
        <sz val="11"/>
        <color indexed="43"/>
        <rFont val="Arial"/>
        <family val="2"/>
        <charset val="161"/>
      </rPr>
      <t>1</t>
    </r>
    <r>
      <rPr>
        <b/>
        <sz val="11"/>
        <color indexed="43"/>
        <rFont val="Arial"/>
        <family val="2"/>
        <charset val="161"/>
      </rPr>
      <t>,</t>
    </r>
    <r>
      <rPr>
        <sz val="11"/>
        <color indexed="43"/>
        <rFont val="Arial"/>
        <family val="2"/>
        <charset val="161"/>
      </rPr>
      <t xml:space="preserve"> θα είναι και </t>
    </r>
    <r>
      <rPr>
        <b/>
        <sz val="11"/>
        <color indexed="43"/>
        <rFont val="Arial"/>
        <family val="2"/>
        <charset val="161"/>
      </rPr>
      <t>n</t>
    </r>
    <r>
      <rPr>
        <b/>
        <vertAlign val="subscript"/>
        <sz val="11"/>
        <color indexed="43"/>
        <rFont val="Arial"/>
        <family val="2"/>
        <charset val="161"/>
      </rPr>
      <t>2</t>
    </r>
    <r>
      <rPr>
        <b/>
        <sz val="11"/>
        <color indexed="43"/>
        <rFont val="Arial"/>
        <family val="2"/>
        <charset val="161"/>
      </rPr>
      <t>&gt;n</t>
    </r>
    <r>
      <rPr>
        <b/>
        <vertAlign val="subscript"/>
        <sz val="11"/>
        <color indexed="43"/>
        <rFont val="Arial"/>
        <family val="2"/>
        <charset val="161"/>
      </rPr>
      <t>1</t>
    </r>
    <r>
      <rPr>
        <b/>
        <sz val="11"/>
        <color indexed="43"/>
        <rFont val="Arial"/>
        <family val="2"/>
        <charset val="161"/>
      </rPr>
      <t xml:space="preserve">, </t>
    </r>
    <r>
      <rPr>
        <sz val="11"/>
        <color indexed="43"/>
        <rFont val="Arial"/>
        <family val="2"/>
        <charset val="161"/>
      </rPr>
      <t xml:space="preserve">άρα στο τελικό διάλυμα θα περισσεύει κάποια ποσότητα βάσης, ό-πως φαίνεται εξάλλου και από την τιμή του </t>
    </r>
    <r>
      <rPr>
        <b/>
        <sz val="11"/>
        <color indexed="43"/>
        <rFont val="Arial"/>
        <family val="2"/>
        <charset val="161"/>
      </rPr>
      <t>pH</t>
    </r>
    <r>
      <rPr>
        <sz val="11"/>
        <color indexed="43"/>
        <rFont val="Arial"/>
        <family val="2"/>
        <charset val="161"/>
      </rPr>
      <t xml:space="preserve"> του τελικού διαλύματος. Τα </t>
    </r>
    <r>
      <rPr>
        <b/>
        <sz val="11"/>
        <color indexed="43"/>
        <rFont val="Arial"/>
        <family val="2"/>
        <charset val="161"/>
      </rPr>
      <t>mol</t>
    </r>
    <r>
      <rPr>
        <sz val="11"/>
        <color indexed="43"/>
        <rFont val="Arial"/>
        <family val="2"/>
        <charset val="161"/>
      </rPr>
      <t xml:space="preserve"> της βάσης στο τελικό διάλυμα θα είναι…</t>
    </r>
  </si>
  <si>
    <r>
      <t xml:space="preserve">Η συγκέντρωση της βάσης </t>
    </r>
    <r>
      <rPr>
        <b/>
        <sz val="11"/>
        <color indexed="52"/>
        <rFont val="Arial"/>
        <family val="2"/>
        <charset val="161"/>
      </rPr>
      <t>C</t>
    </r>
    <r>
      <rPr>
        <b/>
        <vertAlign val="subscript"/>
        <sz val="11"/>
        <color indexed="52"/>
        <rFont val="Arial"/>
        <family val="2"/>
        <charset val="161"/>
      </rPr>
      <t>β</t>
    </r>
    <r>
      <rPr>
        <b/>
        <sz val="11"/>
        <color indexed="52"/>
        <rFont val="Arial"/>
        <family val="2"/>
        <charset val="161"/>
      </rPr>
      <t>,</t>
    </r>
    <r>
      <rPr>
        <sz val="11"/>
        <color indexed="43"/>
        <rFont val="Arial"/>
        <family val="2"/>
        <charset val="161"/>
      </rPr>
      <t xml:space="preserve"> στο τελικό διάλυμα θα ισούται με:</t>
    </r>
  </si>
  <si>
    <r>
      <t xml:space="preserve">Τα προβλήματα που ακολουθούν αναφέρονται σε διαλύματα </t>
    </r>
    <r>
      <rPr>
        <b/>
        <sz val="11"/>
        <color indexed="52"/>
        <rFont val="Arial"/>
        <family val="2"/>
        <charset val="161"/>
      </rPr>
      <t>ασθενών</t>
    </r>
    <r>
      <rPr>
        <sz val="11"/>
        <color indexed="43"/>
        <rFont val="Arial"/>
        <family val="2"/>
        <charset val="161"/>
      </rPr>
      <t xml:space="preserve"> οξέων ή βάσε-ων κατά </t>
    </r>
    <r>
      <rPr>
        <b/>
        <sz val="11"/>
        <color indexed="52"/>
        <rFont val="Arial"/>
        <family val="2"/>
        <charset val="161"/>
      </rPr>
      <t>Brönsted - Lowry.</t>
    </r>
    <r>
      <rPr>
        <sz val="11"/>
        <color indexed="43"/>
        <rFont val="Arial"/>
        <family val="2"/>
        <charset val="161"/>
      </rPr>
      <t xml:space="preserve"> Και πάλι </t>
    </r>
    <r>
      <rPr>
        <b/>
        <sz val="11"/>
        <color indexed="52"/>
        <rFont val="Arial"/>
        <family val="2"/>
        <charset val="161"/>
      </rPr>
      <t>οπουδήποτε παρακάτω</t>
    </r>
    <r>
      <rPr>
        <sz val="11"/>
        <color indexed="43"/>
        <rFont val="Arial"/>
        <family val="2"/>
        <charset val="161"/>
      </rPr>
      <t xml:space="preserve"> χρειαστεί, να ληφθεί </t>
    </r>
    <r>
      <rPr>
        <b/>
        <sz val="11"/>
        <color indexed="52"/>
        <rFont val="Arial"/>
        <family val="2"/>
        <charset val="161"/>
      </rPr>
      <t>log2=0,3.</t>
    </r>
    <r>
      <rPr>
        <b/>
        <sz val="11"/>
        <color indexed="43"/>
        <rFont val="Arial"/>
        <family val="2"/>
        <charset val="161"/>
      </rPr>
      <t xml:space="preserve"> </t>
    </r>
    <r>
      <rPr>
        <sz val="11"/>
        <color indexed="43"/>
        <rFont val="Arial"/>
        <family val="2"/>
        <charset val="161"/>
      </rPr>
      <t xml:space="preserve">Εννοείται φυσικά, ότι ο </t>
    </r>
    <r>
      <rPr>
        <b/>
        <sz val="11"/>
        <color indexed="52"/>
        <rFont val="Arial"/>
        <family val="2"/>
        <charset val="161"/>
      </rPr>
      <t>νόμος αραίωσης του Ostwald</t>
    </r>
    <r>
      <rPr>
        <sz val="11"/>
        <color indexed="43"/>
        <rFont val="Arial"/>
        <family val="2"/>
        <charset val="161"/>
      </rPr>
      <t xml:space="preserve"> λαμβάνεται στην α-πλουστευμένη του μορφή, με την προϋπόθεση βέβαια, να είναι πολύ περιορισμένος ο ιοντισμός του ασθενούς οξέος ή της ασθενούς βάσης, </t>
    </r>
    <r>
      <rPr>
        <b/>
        <sz val="11"/>
        <color indexed="52"/>
        <rFont val="Arial"/>
        <family val="2"/>
        <charset val="161"/>
      </rPr>
      <t>(βαθμός ιοντισμού a&lt;0,1).</t>
    </r>
    <r>
      <rPr>
        <sz val="11"/>
        <color indexed="52"/>
        <rFont val="Arial"/>
        <family val="2"/>
        <charset val="161"/>
      </rPr>
      <t xml:space="preserve"> </t>
    </r>
    <r>
      <rPr>
        <sz val="11"/>
        <color indexed="43"/>
        <rFont val="Arial"/>
        <family val="2"/>
        <charset val="161"/>
      </rPr>
      <t xml:space="preserve">  </t>
    </r>
  </si>
  <si>
    <r>
      <t xml:space="preserve">Να συμπληρωθούν τα κενά κελιά, που έχουν πορτοκαλί χρώμα, στον πίνακα που ακολουθεί και αναφέρεται σε διαφορετικά διαλύματα </t>
    </r>
    <r>
      <rPr>
        <b/>
        <sz val="11"/>
        <color indexed="52"/>
        <rFont val="Arial"/>
        <family val="2"/>
        <charset val="161"/>
      </rPr>
      <t>ίδιας θερμοκρασίας,</t>
    </r>
    <r>
      <rPr>
        <sz val="11"/>
        <color indexed="43"/>
        <rFont val="Arial"/>
        <family val="2"/>
        <charset val="161"/>
      </rPr>
      <t xml:space="preserve"> του </t>
    </r>
    <r>
      <rPr>
        <b/>
        <sz val="11"/>
        <color indexed="52"/>
        <rFont val="Arial"/>
        <family val="2"/>
        <charset val="161"/>
      </rPr>
      <t>α-σθενούς</t>
    </r>
    <r>
      <rPr>
        <sz val="11"/>
        <color indexed="43"/>
        <rFont val="Arial"/>
        <family val="2"/>
        <charset val="161"/>
      </rPr>
      <t xml:space="preserve"> οξέος, που έχει χημικό τύπο </t>
    </r>
    <r>
      <rPr>
        <b/>
        <sz val="11"/>
        <color indexed="52"/>
        <rFont val="Arial"/>
        <family val="2"/>
        <charset val="161"/>
      </rPr>
      <t>HA.</t>
    </r>
  </si>
  <si>
    <r>
      <t xml:space="preserve">Η σταθερά ιοντισμού πρέπει να έχει τη μορφή δύναμης του </t>
    </r>
    <r>
      <rPr>
        <sz val="11"/>
        <color rgb="FFFF9900"/>
        <rFont val="Arial"/>
        <family val="2"/>
        <charset val="161"/>
      </rPr>
      <t>10,</t>
    </r>
    <r>
      <rPr>
        <sz val="11"/>
        <color indexed="43"/>
        <rFont val="Arial"/>
        <family val="2"/>
        <charset val="161"/>
      </rPr>
      <t xml:space="preserve"> για παράδειγμα... </t>
    </r>
    <r>
      <rPr>
        <b/>
        <sz val="11"/>
        <color rgb="FFFF9900"/>
        <rFont val="Arial"/>
        <family val="2"/>
        <charset val="161"/>
      </rPr>
      <t>"β·10^–ν",</t>
    </r>
    <r>
      <rPr>
        <sz val="11"/>
        <color indexed="43"/>
        <rFont val="Arial"/>
        <family val="2"/>
        <charset val="161"/>
      </rPr>
      <t xml:space="preserve"> </t>
    </r>
    <r>
      <rPr>
        <b/>
        <sz val="11"/>
        <color rgb="FFFF9900"/>
        <rFont val="Arial"/>
        <family val="2"/>
        <charset val="161"/>
      </rPr>
      <t>(β,ν:ακέραιοι</t>
    </r>
    <r>
      <rPr>
        <sz val="11"/>
        <color indexed="43"/>
        <rFont val="Arial"/>
        <family val="2"/>
        <charset val="161"/>
      </rPr>
      <t xml:space="preserve"> και για το σύμβολο του πολλαπλασιασμού να χρησιμοποιηθεί ο συνδυασμός πλήκτρων </t>
    </r>
    <r>
      <rPr>
        <b/>
        <sz val="11"/>
        <color rgb="FFFF9900"/>
        <rFont val="Arial"/>
        <family val="2"/>
        <charset val="161"/>
      </rPr>
      <t>"Alt 0183",</t>
    </r>
    <r>
      <rPr>
        <sz val="11"/>
        <color indexed="43"/>
        <rFont val="Arial"/>
        <family val="2"/>
        <charset val="161"/>
      </rPr>
      <t xml:space="preserve"> από το αριθμητικό τμήμα του πληκτρολόγιου, ή το </t>
    </r>
    <r>
      <rPr>
        <b/>
        <sz val="11"/>
        <color rgb="FFFF9900"/>
        <rFont val="Arial"/>
        <family val="2"/>
        <charset val="161"/>
      </rPr>
      <t>λατινικό "x").</t>
    </r>
    <r>
      <rPr>
        <sz val="11"/>
        <color indexed="43"/>
        <rFont val="Arial"/>
        <family val="2"/>
        <charset val="161"/>
      </rPr>
      <t xml:space="preserve"> Για τα </t>
    </r>
    <r>
      <rPr>
        <b/>
        <sz val="11"/>
        <color rgb="FFFF9900"/>
        <rFont val="Arial"/>
        <family val="2"/>
        <charset val="161"/>
      </rPr>
      <t>C</t>
    </r>
    <r>
      <rPr>
        <sz val="11"/>
        <color indexed="43"/>
        <rFont val="Arial"/>
        <family val="2"/>
        <charset val="161"/>
      </rPr>
      <t xml:space="preserve"> και </t>
    </r>
    <r>
      <rPr>
        <b/>
        <sz val="11"/>
        <color rgb="FFFF9900"/>
        <rFont val="Arial"/>
        <family val="2"/>
        <charset val="161"/>
      </rPr>
      <t>a,</t>
    </r>
    <r>
      <rPr>
        <sz val="11"/>
        <color indexed="43"/>
        <rFont val="Arial"/>
        <family val="2"/>
        <charset val="161"/>
      </rPr>
      <t xml:space="preserve"> οι απαντήσεις πρέπει να έχουν απλή δεκαδική μορφή, όσο μικρή και αν είναι η τιμή τους, </t>
    </r>
    <r>
      <rPr>
        <b/>
        <sz val="11"/>
        <color rgb="FFFF9900"/>
        <rFont val="Arial"/>
        <family val="2"/>
        <charset val="161"/>
      </rPr>
      <t>χωρίς</t>
    </r>
    <r>
      <rPr>
        <sz val="11"/>
        <color indexed="43"/>
        <rFont val="Arial"/>
        <family val="2"/>
        <charset val="161"/>
      </rPr>
      <t xml:space="preserve"> το γράμμα </t>
    </r>
    <r>
      <rPr>
        <b/>
        <sz val="11"/>
        <color rgb="FFFF9900"/>
        <rFont val="Arial"/>
        <family val="2"/>
        <charset val="161"/>
      </rPr>
      <t>"Μ"</t>
    </r>
    <r>
      <rPr>
        <sz val="11"/>
        <color indexed="43"/>
        <rFont val="Arial"/>
        <family val="2"/>
        <charset val="161"/>
      </rPr>
      <t xml:space="preserve"> για το </t>
    </r>
    <r>
      <rPr>
        <b/>
        <sz val="11"/>
        <color rgb="FFFF9900"/>
        <rFont val="Arial"/>
        <family val="2"/>
        <charset val="161"/>
      </rPr>
      <t xml:space="preserve">C, </t>
    </r>
    <r>
      <rPr>
        <sz val="11"/>
        <color indexed="43"/>
        <rFont val="Arial"/>
        <family val="2"/>
        <charset val="161"/>
      </rPr>
      <t xml:space="preserve">δηλαδή να είναι όπως οι τιμές των κελιών </t>
    </r>
    <r>
      <rPr>
        <b/>
        <sz val="11"/>
        <color rgb="FFFF9900"/>
        <rFont val="Arial"/>
        <family val="2"/>
        <charset val="161"/>
      </rPr>
      <t>F357</t>
    </r>
    <r>
      <rPr>
        <sz val="11"/>
        <color indexed="43"/>
        <rFont val="Arial"/>
        <family val="2"/>
        <charset val="161"/>
      </rPr>
      <t xml:space="preserve"> και </t>
    </r>
    <r>
      <rPr>
        <b/>
        <sz val="11"/>
        <color rgb="FFFF9900"/>
        <rFont val="Arial"/>
        <family val="2"/>
        <charset val="161"/>
      </rPr>
      <t>F359.</t>
    </r>
    <r>
      <rPr>
        <sz val="11"/>
        <color indexed="43"/>
        <rFont val="Arial"/>
        <family val="2"/>
        <charset val="161"/>
      </rPr>
      <t xml:space="preserve"> </t>
    </r>
  </si>
  <si>
    <r>
      <t xml:space="preserve">Να συμπληρωθούν τα κελιά, που έχουν πορτοκαλί χρώμα,στον πίνακα που ακο-λουθεί και αναφέρεται στην </t>
    </r>
    <r>
      <rPr>
        <b/>
        <sz val="11"/>
        <color indexed="52"/>
        <rFont val="Arial"/>
        <family val="2"/>
        <charset val="161"/>
      </rPr>
      <t>αραίωση</t>
    </r>
    <r>
      <rPr>
        <sz val="11"/>
        <color indexed="43"/>
        <rFont val="Arial"/>
        <family val="2"/>
        <charset val="161"/>
      </rPr>
      <t xml:space="preserve"> που γίνεται σε δύο διαλύματα, από τα οποί-α το ένα περιέχει το </t>
    </r>
    <r>
      <rPr>
        <b/>
        <sz val="11"/>
        <color indexed="52"/>
        <rFont val="Arial"/>
        <family val="2"/>
        <charset val="161"/>
      </rPr>
      <t>ασθενές οξύ ΗΑ</t>
    </r>
    <r>
      <rPr>
        <sz val="11"/>
        <color indexed="43"/>
        <rFont val="Arial"/>
        <family val="2"/>
        <charset val="161"/>
      </rPr>
      <t xml:space="preserve"> και το άλλο το </t>
    </r>
    <r>
      <rPr>
        <b/>
        <sz val="11"/>
        <color indexed="52"/>
        <rFont val="Arial"/>
        <family val="2"/>
        <charset val="161"/>
      </rPr>
      <t>ισχυρό οξύ ΗΒ.</t>
    </r>
    <r>
      <rPr>
        <sz val="11"/>
        <color indexed="43"/>
        <rFont val="Arial"/>
        <family val="2"/>
        <charset val="161"/>
      </rPr>
      <t xml:space="preserve"> 
Τα δυο διαλύματα έχουν την </t>
    </r>
    <r>
      <rPr>
        <b/>
        <sz val="11"/>
        <color indexed="52"/>
        <rFont val="Arial"/>
        <family val="2"/>
        <charset val="161"/>
      </rPr>
      <t>ίδια συγκέντρωση,</t>
    </r>
    <r>
      <rPr>
        <sz val="11"/>
        <color indexed="43"/>
        <rFont val="Arial"/>
        <family val="2"/>
        <charset val="161"/>
      </rPr>
      <t xml:space="preserve"> βρίσκονται διαρκώς στην </t>
    </r>
    <r>
      <rPr>
        <b/>
        <sz val="11"/>
        <color indexed="52"/>
        <rFont val="Arial"/>
        <family val="2"/>
        <charset val="161"/>
      </rPr>
      <t>ίδια θερμοκρασία,</t>
    </r>
    <r>
      <rPr>
        <sz val="11"/>
        <color indexed="43"/>
        <rFont val="Arial"/>
        <family val="2"/>
        <charset val="161"/>
      </rPr>
      <t xml:space="preserve"> που παραμένει διαρκώς </t>
    </r>
    <r>
      <rPr>
        <b/>
        <sz val="11"/>
        <color indexed="52"/>
        <rFont val="Arial"/>
        <family val="2"/>
        <charset val="161"/>
      </rPr>
      <t>σταθερή</t>
    </r>
    <r>
      <rPr>
        <sz val="11"/>
        <color indexed="43"/>
        <rFont val="Arial"/>
        <family val="2"/>
        <charset val="161"/>
      </rPr>
      <t xml:space="preserve"> και αραιώνονται στον </t>
    </r>
    <r>
      <rPr>
        <b/>
        <sz val="11"/>
        <color indexed="52"/>
        <rFont val="Arial"/>
        <family val="2"/>
        <charset val="161"/>
      </rPr>
      <t>ίδιο βαθ-μό</t>
    </r>
    <r>
      <rPr>
        <sz val="11"/>
        <color indexed="43"/>
        <rFont val="Arial"/>
        <family val="2"/>
        <charset val="161"/>
      </rPr>
      <t xml:space="preserve"> και τα δύο.</t>
    </r>
  </si>
  <si>
    <r>
      <t xml:space="preserve">Οι απαντήσεις που θα γραφούν στα κελιά του παραπάνω πίνακα, που έχουν πορτοκαλί χρώμα, είναι δεκαδικοί αριθμοί. </t>
    </r>
    <r>
      <rPr>
        <b/>
        <sz val="11"/>
        <color rgb="FFFF9900"/>
        <rFont val="Arial"/>
        <family val="2"/>
        <charset val="161"/>
      </rPr>
      <t>Να μη γραφούν</t>
    </r>
    <r>
      <rPr>
        <sz val="11"/>
        <color indexed="43"/>
        <rFont val="Arial"/>
        <family val="2"/>
        <charset val="161"/>
      </rPr>
      <t xml:space="preserve">  σε τυπική μορφή, δηλαδή ως αρνητικές δυνάμεις του 10. Οι ζητούμενες τιμές συγκεντρώσεων εννοείται ότι είναι εκφρασμένες σε </t>
    </r>
    <r>
      <rPr>
        <b/>
        <sz val="11"/>
        <color rgb="FFFF9900"/>
        <rFont val="Arial"/>
        <family val="2"/>
        <charset val="161"/>
      </rPr>
      <t>"mol/L" ("M"),</t>
    </r>
    <r>
      <rPr>
        <sz val="11"/>
        <color indexed="43"/>
        <rFont val="Arial"/>
        <family val="2"/>
        <charset val="161"/>
      </rPr>
      <t xml:space="preserve"> όμως οι απαντήσεις που αναφέρονται σε συγκεντρώσεις, να δοθούν χωρίς το </t>
    </r>
    <r>
      <rPr>
        <b/>
        <sz val="11"/>
        <color rgb="FFFF9900"/>
        <rFont val="Arial"/>
        <family val="2"/>
        <charset val="161"/>
      </rPr>
      <t>"Μ".</t>
    </r>
    <r>
      <rPr>
        <sz val="11"/>
        <color indexed="43"/>
        <rFont val="Arial"/>
        <family val="2"/>
        <charset val="161"/>
      </rPr>
      <t xml:space="preserve"> </t>
    </r>
  </si>
  <si>
    <r>
      <t>Ο</t>
    </r>
    <r>
      <rPr>
        <sz val="11"/>
        <color indexed="52"/>
        <rFont val="Arial"/>
        <family val="2"/>
      </rPr>
      <t xml:space="preserve"> </t>
    </r>
    <r>
      <rPr>
        <b/>
        <sz val="11"/>
        <color indexed="52"/>
        <rFont val="Arial"/>
        <family val="2"/>
      </rPr>
      <t>όγκος νερού,</t>
    </r>
    <r>
      <rPr>
        <sz val="11"/>
        <color indexed="43"/>
        <rFont val="Arial"/>
        <family val="2"/>
      </rPr>
      <t xml:space="preserve"> εκφρασμένος σε </t>
    </r>
    <r>
      <rPr>
        <b/>
        <sz val="11"/>
        <color indexed="52"/>
        <rFont val="Arial"/>
        <family val="2"/>
      </rPr>
      <t>mL,</t>
    </r>
    <r>
      <rPr>
        <sz val="11"/>
        <color indexed="43"/>
        <rFont val="Arial"/>
        <family val="2"/>
      </rPr>
      <t xml:space="preserve"> ο οποίος πρέπει να προστεθεί στο αρχικό διάλυμα, ώστε να επιτευχθεί η παρα-πάνω μεταβολή στο </t>
    </r>
    <r>
      <rPr>
        <b/>
        <sz val="11"/>
        <color indexed="52"/>
        <rFont val="Arial"/>
        <family val="2"/>
      </rPr>
      <t>pH,</t>
    </r>
    <r>
      <rPr>
        <sz val="11"/>
        <color indexed="43"/>
        <rFont val="Arial"/>
        <family val="2"/>
      </rPr>
      <t xml:space="preserve"> ισούται με:</t>
    </r>
  </si>
  <si>
    <r>
      <t xml:space="preserve">Η σταθερά ιοντισμού </t>
    </r>
    <r>
      <rPr>
        <b/>
        <sz val="11"/>
        <color indexed="52"/>
        <rFont val="Arial"/>
        <family val="2"/>
        <charset val="161"/>
      </rPr>
      <t>K</t>
    </r>
    <r>
      <rPr>
        <b/>
        <vertAlign val="subscript"/>
        <sz val="11"/>
        <color indexed="52"/>
        <rFont val="Arial"/>
        <family val="2"/>
        <charset val="161"/>
      </rPr>
      <t>b</t>
    </r>
    <r>
      <rPr>
        <sz val="11"/>
        <color indexed="43"/>
        <rFont val="Arial"/>
        <family val="2"/>
        <charset val="161"/>
      </rPr>
      <t xml:space="preserve"> για το ιόν </t>
    </r>
    <r>
      <rPr>
        <b/>
        <sz val="11"/>
        <color indexed="52"/>
        <rFont val="Arial"/>
        <family val="2"/>
        <charset val="161"/>
      </rPr>
      <t>A</t>
    </r>
    <r>
      <rPr>
        <b/>
        <vertAlign val="superscript"/>
        <sz val="11"/>
        <color indexed="52"/>
        <rFont val="Arial"/>
        <family val="2"/>
        <charset val="161"/>
      </rPr>
      <t>–</t>
    </r>
    <r>
      <rPr>
        <sz val="11"/>
        <color indexed="43"/>
        <rFont val="Arial"/>
        <family val="2"/>
        <charset val="161"/>
      </rPr>
      <t xml:space="preserve"> </t>
    </r>
    <r>
      <rPr>
        <b/>
        <sz val="11"/>
        <color indexed="52"/>
        <rFont val="Arial"/>
        <family val="2"/>
        <charset val="161"/>
      </rPr>
      <t>(συζυγής βάση του ο-ξέος ΗΑ),</t>
    </r>
    <r>
      <rPr>
        <sz val="11"/>
        <color indexed="43"/>
        <rFont val="Arial"/>
        <family val="2"/>
        <charset val="161"/>
      </rPr>
      <t xml:space="preserve"> θα ισούται με:</t>
    </r>
  </si>
  <si>
    <r>
      <t xml:space="preserve">Η </t>
    </r>
    <r>
      <rPr>
        <b/>
        <sz val="11"/>
        <color indexed="52"/>
        <rFont val="Arial"/>
        <family val="2"/>
        <charset val="161"/>
      </rPr>
      <t>εξουδετέρωση</t>
    </r>
    <r>
      <rPr>
        <sz val="11"/>
        <color indexed="43"/>
        <rFont val="Arial"/>
        <family val="2"/>
        <charset val="161"/>
      </rPr>
      <t xml:space="preserve"> ανάμεσα στο οξύ και τη βάση εί-ναι:</t>
    </r>
  </si>
  <si>
    <r>
      <t xml:space="preserve">Το </t>
    </r>
    <r>
      <rPr>
        <b/>
        <sz val="11"/>
        <color indexed="52"/>
        <rFont val="Arial"/>
        <family val="2"/>
        <charset val="161"/>
      </rPr>
      <t>διπρωτικό οξύ</t>
    </r>
    <r>
      <rPr>
        <sz val="11"/>
        <color indexed="43"/>
        <rFont val="Arial"/>
        <family val="2"/>
        <charset val="161"/>
      </rPr>
      <t xml:space="preserve"> με τύπο </t>
    </r>
    <r>
      <rPr>
        <b/>
        <sz val="11"/>
        <color indexed="52"/>
        <rFont val="Arial"/>
        <family val="2"/>
        <charset val="161"/>
      </rPr>
      <t>Η</t>
    </r>
    <r>
      <rPr>
        <b/>
        <vertAlign val="subscript"/>
        <sz val="11"/>
        <color indexed="52"/>
        <rFont val="Arial"/>
        <family val="2"/>
        <charset val="161"/>
      </rPr>
      <t>2</t>
    </r>
    <r>
      <rPr>
        <b/>
        <sz val="11"/>
        <color indexed="52"/>
        <rFont val="Arial"/>
        <family val="2"/>
        <charset val="161"/>
      </rPr>
      <t>Α,</t>
    </r>
    <r>
      <rPr>
        <sz val="11"/>
        <color indexed="43"/>
        <rFont val="Arial"/>
        <family val="2"/>
        <charset val="161"/>
      </rPr>
      <t xml:space="preserve"> </t>
    </r>
    <r>
      <rPr>
        <b/>
        <sz val="11"/>
        <color indexed="52"/>
        <rFont val="Arial"/>
        <family val="2"/>
        <charset val="161"/>
      </rPr>
      <t>ιοντίζεται πλήρως</t>
    </r>
    <r>
      <rPr>
        <sz val="11"/>
        <color indexed="43"/>
        <rFont val="Arial"/>
        <family val="2"/>
        <charset val="161"/>
      </rPr>
      <t xml:space="preserve"> κατά την </t>
    </r>
    <r>
      <rPr>
        <b/>
        <sz val="11"/>
        <color indexed="52"/>
        <rFont val="Arial"/>
        <family val="2"/>
        <charset val="161"/>
      </rPr>
      <t>πρώτη βαθμίδα</t>
    </r>
    <r>
      <rPr>
        <sz val="11"/>
        <color indexed="43"/>
        <rFont val="Arial"/>
        <family val="2"/>
        <charset val="161"/>
      </rPr>
      <t xml:space="preserve"> ιοντισμού, ενώ η </t>
    </r>
    <r>
      <rPr>
        <b/>
        <sz val="11"/>
        <color indexed="52"/>
        <rFont val="Arial"/>
        <family val="2"/>
        <charset val="161"/>
      </rPr>
      <t>δεύτερη βαθμίδα</t>
    </r>
    <r>
      <rPr>
        <sz val="11"/>
        <color indexed="43"/>
        <rFont val="Arial"/>
        <family val="2"/>
        <charset val="161"/>
      </rPr>
      <t xml:space="preserve"> ιοντισμού του χαρακτηρίζεται από σταθερά ιοντισμού </t>
    </r>
    <r>
      <rPr>
        <b/>
        <sz val="11"/>
        <color indexed="52"/>
        <rFont val="Arial"/>
        <family val="2"/>
        <charset val="161"/>
      </rPr>
      <t>K</t>
    </r>
    <r>
      <rPr>
        <b/>
        <vertAlign val="subscript"/>
        <sz val="11"/>
        <color indexed="52"/>
        <rFont val="Arial"/>
        <family val="2"/>
        <charset val="161"/>
      </rPr>
      <t>a</t>
    </r>
    <r>
      <rPr>
        <b/>
        <sz val="11"/>
        <color indexed="52"/>
        <rFont val="Arial"/>
        <family val="2"/>
        <charset val="161"/>
      </rPr>
      <t>=2,5·10</t>
    </r>
    <r>
      <rPr>
        <b/>
        <vertAlign val="superscript"/>
        <sz val="11"/>
        <color indexed="52"/>
        <rFont val="Arial"/>
        <family val="2"/>
        <charset val="161"/>
      </rPr>
      <t>–2</t>
    </r>
    <r>
      <rPr>
        <b/>
        <sz val="11"/>
        <color indexed="52"/>
        <rFont val="Arial"/>
        <family val="2"/>
        <charset val="161"/>
      </rPr>
      <t>.</t>
    </r>
    <r>
      <rPr>
        <b/>
        <sz val="11"/>
        <color indexed="43"/>
        <rFont val="Arial"/>
        <family val="2"/>
        <charset val="161"/>
      </rPr>
      <t xml:space="preserve"> </t>
    </r>
    <r>
      <rPr>
        <sz val="11"/>
        <color indexed="43"/>
        <rFont val="Arial"/>
        <family val="2"/>
        <charset val="161"/>
      </rPr>
      <t xml:space="preserve">Ακολουθούν αμέσως παρακάτω οι καταστρώσεις (πινακάκια), που αναφέρονται στις δυο βαθμίδες ιοντισμού του οξέος, στις οποίες πρέπει να συμπληρωθούν στα κελιά, με το πορτοκαλί χρώμα, οι συγκεντρώσεις των συστατικών του διαλύματος. Η αριθμητική τιμή των συγκεντρώσεων </t>
    </r>
    <r>
      <rPr>
        <b/>
        <sz val="11"/>
        <color indexed="52"/>
        <rFont val="Arial"/>
        <family val="2"/>
        <charset val="161"/>
      </rPr>
      <t>να συνοδεύεται</t>
    </r>
    <r>
      <rPr>
        <sz val="11"/>
        <color indexed="43"/>
        <rFont val="Arial"/>
        <family val="2"/>
        <charset val="161"/>
      </rPr>
      <t xml:space="preserve"> από το γράμμα </t>
    </r>
    <r>
      <rPr>
        <b/>
        <sz val="11"/>
        <color indexed="52"/>
        <rFont val="Arial"/>
        <family val="2"/>
        <charset val="161"/>
      </rPr>
      <t xml:space="preserve">"Μ" (λατινικό αλφάβητο). </t>
    </r>
    <r>
      <rPr>
        <sz val="11"/>
        <color indexed="43"/>
        <rFont val="Arial"/>
        <family val="2"/>
        <charset val="161"/>
      </rPr>
      <t xml:space="preserve">Στην περίπτωση που κάποια συγκένρωση έχει τη μορφή αθροίσματος ή διαφοράς, που περιέχει την άγνωστη ποσότητα </t>
    </r>
    <r>
      <rPr>
        <b/>
        <sz val="11"/>
        <color indexed="52"/>
        <rFont val="Arial"/>
        <family val="2"/>
        <charset val="161"/>
      </rPr>
      <t>"x",</t>
    </r>
    <r>
      <rPr>
        <sz val="11"/>
        <color indexed="43"/>
        <rFont val="Arial"/>
        <family val="2"/>
        <charset val="161"/>
      </rPr>
      <t xml:space="preserve"> όλο το άθροισμα ή η διαφορά να τεθεί εντός παρένθεσης και αμέσως μετά να γραφεί </t>
    </r>
    <r>
      <rPr>
        <b/>
        <sz val="11"/>
        <color indexed="52"/>
        <rFont val="Arial"/>
        <family val="2"/>
        <charset val="161"/>
      </rPr>
      <t>"Μ",</t>
    </r>
    <r>
      <rPr>
        <sz val="11"/>
        <color indexed="43"/>
        <rFont val="Arial"/>
        <family val="2"/>
        <charset val="161"/>
      </rPr>
      <t xml:space="preserve"> π.χ. </t>
    </r>
    <r>
      <rPr>
        <b/>
        <sz val="11"/>
        <color indexed="52"/>
        <rFont val="Arial"/>
        <family val="2"/>
        <charset val="161"/>
      </rPr>
      <t>"(0,12+x)M".</t>
    </r>
    <r>
      <rPr>
        <sz val="11"/>
        <color indexed="43"/>
        <rFont val="Arial"/>
        <family val="2"/>
        <charset val="161"/>
      </rPr>
      <t xml:space="preserve"> </t>
    </r>
  </si>
  <si>
    <r>
      <t xml:space="preserve">Τα παρακάτω προβλήματα αναφέρονται στην </t>
    </r>
    <r>
      <rPr>
        <b/>
        <sz val="11"/>
        <color indexed="52"/>
        <rFont val="Arial"/>
        <family val="2"/>
      </rPr>
      <t>επίδραση κοινού ιόντος (ΕΚΙ).</t>
    </r>
    <r>
      <rPr>
        <sz val="11"/>
        <color indexed="43"/>
        <rFont val="Arial"/>
        <family val="2"/>
      </rPr>
      <t xml:space="preserve"> 
Οι προσεγγίσεις γίνονται και εδώ κατά τα γνωστά κριτήρια, ενώ για το </t>
    </r>
    <r>
      <rPr>
        <b/>
        <sz val="11"/>
        <color indexed="52"/>
        <rFont val="Arial"/>
        <family val="2"/>
      </rPr>
      <t>log2</t>
    </r>
    <r>
      <rPr>
        <sz val="11"/>
        <color indexed="43"/>
        <rFont val="Arial"/>
        <family val="2"/>
      </rPr>
      <t xml:space="preserve"> ισχύει ό,τι αναφέρθηκε μέχρι τώρα  …ουκ ολίγες φορές.</t>
    </r>
  </si>
  <si>
    <r>
      <t xml:space="preserve">Στον παρακάτω πίνακα, αντί του </t>
    </r>
    <r>
      <rPr>
        <b/>
        <sz val="11"/>
        <color indexed="52"/>
        <rFont val="Arial"/>
        <family val="2"/>
      </rPr>
      <t>"Επίδραση κοινού ιόντος</t>
    </r>
    <r>
      <rPr>
        <b/>
        <sz val="11"/>
        <color indexed="11"/>
        <rFont val="Arial"/>
        <family val="2"/>
      </rPr>
      <t>;</t>
    </r>
    <r>
      <rPr>
        <b/>
        <sz val="11"/>
        <color indexed="52"/>
        <rFont val="Arial"/>
        <family val="2"/>
      </rPr>
      <t>",</t>
    </r>
    <r>
      <rPr>
        <sz val="11"/>
        <color indexed="43"/>
        <rFont val="Arial"/>
        <family val="2"/>
      </rPr>
      <t xml:space="preserve"> να γραφεί </t>
    </r>
    <r>
      <rPr>
        <b/>
        <sz val="11"/>
        <color indexed="52"/>
        <rFont val="Arial"/>
        <family val="2"/>
      </rPr>
      <t>"ΕΚΙ",</t>
    </r>
    <r>
      <rPr>
        <b/>
        <sz val="11"/>
        <color indexed="43"/>
        <rFont val="Arial"/>
        <family val="2"/>
      </rPr>
      <t xml:space="preserve"> </t>
    </r>
    <r>
      <rPr>
        <b/>
        <sz val="11"/>
        <color indexed="52"/>
        <rFont val="Arial"/>
        <family val="2"/>
      </rPr>
      <t>(λατινικό αλφάβητο)</t>
    </r>
    <r>
      <rPr>
        <sz val="11"/>
        <color indexed="43"/>
        <rFont val="Arial"/>
        <family val="2"/>
      </rPr>
      <t xml:space="preserve"> στα κελιά με το πορτοκαλί χρώμα, εφόσον το διάλυμα που περιγράφεται στο παρακείμενο κελί, είναι διάλυμα στο οποίο εκδηλώνεται </t>
    </r>
    <r>
      <rPr>
        <b/>
        <sz val="11"/>
        <color indexed="52"/>
        <rFont val="Arial"/>
        <family val="2"/>
      </rPr>
      <t>ΕΚΙ.</t>
    </r>
    <r>
      <rPr>
        <sz val="11"/>
        <color indexed="43"/>
        <rFont val="Arial"/>
        <family val="2"/>
      </rPr>
      <t xml:space="preserve"> Στην περίπτωση αυτή να γραφεί ακόμη στο ίδιο κελί </t>
    </r>
    <r>
      <rPr>
        <b/>
        <sz val="11"/>
        <color indexed="52"/>
        <rFont val="Arial"/>
        <family val="2"/>
      </rPr>
      <t>(λατινικό αλφάβητο)</t>
    </r>
    <r>
      <rPr>
        <sz val="11"/>
        <color indexed="43"/>
        <rFont val="Arial"/>
        <family val="2"/>
      </rPr>
      <t xml:space="preserve"> και ο </t>
    </r>
    <r>
      <rPr>
        <b/>
        <sz val="11"/>
        <color indexed="52"/>
        <rFont val="Arial"/>
        <family val="2"/>
      </rPr>
      <t>τύπος</t>
    </r>
    <r>
      <rPr>
        <sz val="11"/>
        <color indexed="43"/>
        <rFont val="Arial"/>
        <family val="2"/>
      </rPr>
      <t xml:space="preserve"> του </t>
    </r>
    <r>
      <rPr>
        <b/>
        <sz val="11"/>
        <color indexed="52"/>
        <rFont val="Arial"/>
        <family val="2"/>
      </rPr>
      <t>κοινού ιόντος.</t>
    </r>
    <r>
      <rPr>
        <sz val="11"/>
        <color indexed="43"/>
        <rFont val="Arial"/>
        <family val="2"/>
      </rPr>
      <t xml:space="preserve"> Στην περίπτωση που δεν έχουμε </t>
    </r>
    <r>
      <rPr>
        <b/>
        <sz val="11"/>
        <color indexed="52"/>
        <rFont val="Arial"/>
        <family val="2"/>
      </rPr>
      <t>ΕΚΙ,</t>
    </r>
    <r>
      <rPr>
        <sz val="11"/>
        <color indexed="43"/>
        <rFont val="Arial"/>
        <family val="2"/>
      </rPr>
      <t xml:space="preserve"> να διαγραφεί το </t>
    </r>
    <r>
      <rPr>
        <b/>
        <sz val="11"/>
        <color indexed="52"/>
        <rFont val="Arial"/>
        <family val="2"/>
      </rPr>
      <t>"Επίδραση κοινού ιόντος</t>
    </r>
    <r>
      <rPr>
        <b/>
        <sz val="11"/>
        <color indexed="11"/>
        <rFont val="Arial"/>
        <family val="2"/>
      </rPr>
      <t>;</t>
    </r>
    <r>
      <rPr>
        <b/>
        <sz val="11"/>
        <color indexed="52"/>
        <rFont val="Arial"/>
        <family val="2"/>
      </rPr>
      <t>"</t>
    </r>
    <r>
      <rPr>
        <sz val="11"/>
        <color indexed="43"/>
        <rFont val="Arial"/>
        <family val="2"/>
      </rPr>
      <t xml:space="preserve"> και </t>
    </r>
    <r>
      <rPr>
        <b/>
        <sz val="11"/>
        <color indexed="52"/>
        <rFont val="Arial"/>
        <family val="2"/>
      </rPr>
      <t>το κελί να μείνει κενό.</t>
    </r>
    <r>
      <rPr>
        <b/>
        <sz val="11"/>
        <color indexed="43"/>
        <rFont val="Arial"/>
        <family val="2"/>
      </rPr>
      <t xml:space="preserve"> </t>
    </r>
    <r>
      <rPr>
        <sz val="11"/>
        <color indexed="43"/>
        <rFont val="Arial"/>
        <family val="2"/>
      </rPr>
      <t>Ό,τι</t>
    </r>
    <r>
      <rPr>
        <b/>
        <sz val="11"/>
        <color indexed="43"/>
        <rFont val="Arial"/>
        <family val="2"/>
      </rPr>
      <t xml:space="preserve"> </t>
    </r>
    <r>
      <rPr>
        <sz val="11"/>
        <color indexed="43"/>
        <rFont val="Arial"/>
        <family val="2"/>
      </rPr>
      <t xml:space="preserve">γραφεί στα κελιά με το πορτοκαλί χρώμα, πρέπει να έχει την ίδια δομή με το περιεχόμενο του κελιού </t>
    </r>
    <r>
      <rPr>
        <b/>
        <sz val="11"/>
        <color indexed="52"/>
        <rFont val="Arial"/>
        <family val="2"/>
      </rPr>
      <t>G546,</t>
    </r>
    <r>
      <rPr>
        <sz val="11"/>
        <color indexed="43"/>
        <rFont val="Arial"/>
        <family val="2"/>
      </rPr>
      <t xml:space="preserve"> που δίνεται ως παράδειγμα.</t>
    </r>
  </si>
  <si>
    <r>
      <t xml:space="preserve">Να συμπληρωθούν τα κελιά με το πορτοκαλί χρώμα στον παρακάτω πίνακα, ο οποίος αναφέρεται σε δυο υδατικά διαλύματα. Στο </t>
    </r>
    <r>
      <rPr>
        <b/>
        <sz val="11"/>
        <color indexed="52"/>
        <rFont val="Arial"/>
        <family val="2"/>
      </rPr>
      <t>1ο</t>
    </r>
    <r>
      <rPr>
        <sz val="11"/>
        <color indexed="43"/>
        <rFont val="Arial"/>
        <family val="2"/>
      </rPr>
      <t xml:space="preserve"> διάλυμα βρίσκεται διαλυμέ-νο το </t>
    </r>
    <r>
      <rPr>
        <b/>
        <sz val="11"/>
        <color indexed="52"/>
        <rFont val="Arial"/>
        <family val="2"/>
      </rPr>
      <t>ασθενές</t>
    </r>
    <r>
      <rPr>
        <b/>
        <sz val="11"/>
        <color indexed="43"/>
        <rFont val="Arial"/>
        <family val="2"/>
      </rPr>
      <t xml:space="preserve"> </t>
    </r>
    <r>
      <rPr>
        <sz val="11"/>
        <color indexed="43"/>
        <rFont val="Arial"/>
        <family val="2"/>
      </rPr>
      <t>οξύ</t>
    </r>
    <r>
      <rPr>
        <b/>
        <sz val="11"/>
        <color indexed="43"/>
        <rFont val="Arial"/>
        <family val="2"/>
      </rPr>
      <t xml:space="preserve"> </t>
    </r>
    <r>
      <rPr>
        <b/>
        <sz val="11"/>
        <color indexed="52"/>
        <rFont val="Arial"/>
        <family val="2"/>
      </rPr>
      <t>ΗΑ,</t>
    </r>
    <r>
      <rPr>
        <sz val="11"/>
        <color indexed="43"/>
        <rFont val="Arial"/>
        <family val="2"/>
      </rPr>
      <t xml:space="preserve"> σε συγκέντρωση </t>
    </r>
    <r>
      <rPr>
        <b/>
        <sz val="11"/>
        <color indexed="52"/>
        <rFont val="Arial"/>
        <family val="2"/>
      </rPr>
      <t>0,1Μ</t>
    </r>
    <r>
      <rPr>
        <sz val="11"/>
        <color indexed="43"/>
        <rFont val="Arial"/>
        <family val="2"/>
      </rPr>
      <t xml:space="preserve"> και στο</t>
    </r>
    <r>
      <rPr>
        <b/>
        <sz val="11"/>
        <color indexed="43"/>
        <rFont val="Arial"/>
        <family val="2"/>
      </rPr>
      <t xml:space="preserve"> </t>
    </r>
    <r>
      <rPr>
        <b/>
        <sz val="11"/>
        <color indexed="52"/>
        <rFont val="Arial"/>
        <family val="2"/>
      </rPr>
      <t>2ο</t>
    </r>
    <r>
      <rPr>
        <sz val="11"/>
        <color indexed="43"/>
        <rFont val="Arial"/>
        <family val="2"/>
      </rPr>
      <t xml:space="preserve"> διάλυμα βρίσκεται δια-λυμένο το </t>
    </r>
    <r>
      <rPr>
        <b/>
        <sz val="11"/>
        <color indexed="52"/>
        <rFont val="Arial"/>
        <family val="2"/>
      </rPr>
      <t>ίδιο</t>
    </r>
    <r>
      <rPr>
        <sz val="11"/>
        <color indexed="43"/>
        <rFont val="Arial"/>
        <family val="2"/>
      </rPr>
      <t xml:space="preserve"> οξύ, πάλι σε συγκέντρωση </t>
    </r>
    <r>
      <rPr>
        <b/>
        <sz val="11"/>
        <color indexed="52"/>
        <rFont val="Arial"/>
        <family val="2"/>
      </rPr>
      <t>0,1Μ,</t>
    </r>
    <r>
      <rPr>
        <sz val="11"/>
        <color indexed="43"/>
        <rFont val="Arial"/>
        <family val="2"/>
      </rPr>
      <t xml:space="preserve"> περιέχεται όμως και </t>
    </r>
    <r>
      <rPr>
        <b/>
        <sz val="11"/>
        <color indexed="52"/>
        <rFont val="Arial"/>
        <family val="2"/>
      </rPr>
      <t>υδροχλώριο (HCl)</t>
    </r>
    <r>
      <rPr>
        <sz val="11"/>
        <color indexed="43"/>
        <rFont val="Arial"/>
        <family val="2"/>
      </rPr>
      <t xml:space="preserve"> σε συγκέντρωση </t>
    </r>
    <r>
      <rPr>
        <b/>
        <sz val="11"/>
        <color indexed="52"/>
        <rFont val="Arial"/>
        <family val="2"/>
      </rPr>
      <t>0,01Μ.</t>
    </r>
    <r>
      <rPr>
        <sz val="11"/>
        <color indexed="43"/>
        <rFont val="Arial"/>
        <family val="2"/>
      </rPr>
      <t xml:space="preserve"> Για το οξύ </t>
    </r>
    <r>
      <rPr>
        <b/>
        <sz val="11"/>
        <color indexed="52"/>
        <rFont val="Arial"/>
        <family val="2"/>
      </rPr>
      <t>ΗΑ</t>
    </r>
    <r>
      <rPr>
        <sz val="11"/>
        <color indexed="43"/>
        <rFont val="Arial"/>
        <family val="2"/>
      </rPr>
      <t xml:space="preserve"> να ληφθεί </t>
    </r>
    <r>
      <rPr>
        <b/>
        <sz val="11"/>
        <color indexed="52"/>
        <rFont val="Arial"/>
        <family val="2"/>
      </rPr>
      <t>K</t>
    </r>
    <r>
      <rPr>
        <b/>
        <vertAlign val="subscript"/>
        <sz val="11"/>
        <color indexed="52"/>
        <rFont val="Arial"/>
        <family val="2"/>
      </rPr>
      <t>a</t>
    </r>
    <r>
      <rPr>
        <b/>
        <sz val="11"/>
        <color indexed="52"/>
        <rFont val="Arial"/>
        <family val="2"/>
      </rPr>
      <t>=4·10</t>
    </r>
    <r>
      <rPr>
        <b/>
        <vertAlign val="superscript"/>
        <sz val="11"/>
        <color indexed="52"/>
        <rFont val="Arial"/>
        <family val="2"/>
      </rPr>
      <t>–7</t>
    </r>
    <r>
      <rPr>
        <b/>
        <sz val="11"/>
        <color indexed="52"/>
        <rFont val="Arial"/>
        <family val="2"/>
      </rPr>
      <t>.</t>
    </r>
  </si>
  <si>
    <r>
      <t xml:space="preserve">Ο βαθμός ιοντισμού </t>
    </r>
    <r>
      <rPr>
        <b/>
        <sz val="11"/>
        <color indexed="52"/>
        <rFont val="Arial"/>
        <family val="2"/>
      </rPr>
      <t>a</t>
    </r>
    <r>
      <rPr>
        <b/>
        <vertAlign val="subscript"/>
        <sz val="11"/>
        <color indexed="52"/>
        <rFont val="Arial"/>
        <family val="2"/>
      </rPr>
      <t>1</t>
    </r>
    <r>
      <rPr>
        <sz val="11"/>
        <color indexed="43"/>
        <rFont val="Arial"/>
        <family val="2"/>
      </rPr>
      <t xml:space="preserve"> του οξέος </t>
    </r>
    <r>
      <rPr>
        <b/>
        <sz val="11"/>
        <color indexed="52"/>
        <rFont val="Arial"/>
        <family val="2"/>
      </rPr>
      <t>ΗΑ</t>
    </r>
    <r>
      <rPr>
        <sz val="11"/>
        <color indexed="43"/>
        <rFont val="Arial"/>
        <family val="2"/>
      </rPr>
      <t xml:space="preserve"> στο διάλυμα ισούται με:</t>
    </r>
  </si>
  <si>
    <r>
      <t xml:space="preserve">Ο βαθμός ιοντισμού </t>
    </r>
    <r>
      <rPr>
        <b/>
        <sz val="11"/>
        <color indexed="52"/>
        <rFont val="Arial"/>
        <family val="2"/>
      </rPr>
      <t>a</t>
    </r>
    <r>
      <rPr>
        <b/>
        <vertAlign val="subscript"/>
        <sz val="11"/>
        <color indexed="52"/>
        <rFont val="Arial"/>
        <family val="2"/>
      </rPr>
      <t>2</t>
    </r>
    <r>
      <rPr>
        <sz val="11"/>
        <color indexed="43"/>
        <rFont val="Arial"/>
        <family val="2"/>
      </rPr>
      <t xml:space="preserve"> του οξέος </t>
    </r>
    <r>
      <rPr>
        <b/>
        <sz val="11"/>
        <color indexed="52"/>
        <rFont val="Arial"/>
        <family val="2"/>
      </rPr>
      <t>ΗΒ</t>
    </r>
    <r>
      <rPr>
        <sz val="11"/>
        <color indexed="43"/>
        <rFont val="Arial"/>
        <family val="2"/>
      </rPr>
      <t xml:space="preserve"> στο διάλυμα ισούται με:</t>
    </r>
  </si>
  <si>
    <r>
      <t xml:space="preserve">Η τιμή της σταθεράς ιοντισμού του οξέος </t>
    </r>
    <r>
      <rPr>
        <b/>
        <sz val="11"/>
        <color indexed="52"/>
        <rFont val="Arial"/>
        <family val="2"/>
      </rPr>
      <t>ΗΒ, K</t>
    </r>
    <r>
      <rPr>
        <b/>
        <vertAlign val="subscript"/>
        <sz val="11"/>
        <color indexed="52"/>
        <rFont val="Arial"/>
        <family val="2"/>
      </rPr>
      <t>a2</t>
    </r>
    <r>
      <rPr>
        <b/>
        <sz val="11"/>
        <color indexed="52"/>
        <rFont val="Arial"/>
        <family val="2"/>
      </rPr>
      <t>,</t>
    </r>
    <r>
      <rPr>
        <sz val="11"/>
        <color indexed="43"/>
        <rFont val="Arial"/>
        <family val="2"/>
      </rPr>
      <t xml:space="preserve"> στους</t>
    </r>
    <r>
      <rPr>
        <b/>
        <sz val="11"/>
        <color indexed="43"/>
        <rFont val="Arial"/>
        <family val="2"/>
      </rPr>
      <t xml:space="preserve"> </t>
    </r>
    <r>
      <rPr>
        <b/>
        <sz val="11"/>
        <color indexed="52"/>
        <rFont val="Arial"/>
        <family val="2"/>
      </rPr>
      <t>25°C,</t>
    </r>
    <r>
      <rPr>
        <b/>
        <sz val="11"/>
        <color indexed="43"/>
        <rFont val="Arial"/>
        <family val="2"/>
      </rPr>
      <t xml:space="preserve"> </t>
    </r>
    <r>
      <rPr>
        <sz val="11"/>
        <color indexed="43"/>
        <rFont val="Arial"/>
        <family val="2"/>
      </rPr>
      <t>ισούται με:</t>
    </r>
  </si>
  <si>
    <r>
      <t xml:space="preserve">Σε όποια από τις παρακάτω περιπτώσεις σχηματίζεται </t>
    </r>
    <r>
      <rPr>
        <b/>
        <sz val="11"/>
        <color indexed="52"/>
        <rFont val="Arial"/>
        <family val="2"/>
      </rPr>
      <t>ρυθμιστικό διάλυμα,</t>
    </r>
    <r>
      <rPr>
        <sz val="11"/>
        <color indexed="43"/>
        <rFont val="Arial"/>
        <family val="2"/>
      </rPr>
      <t xml:space="preserve"> να γραφεί στο παρακείμενο κελί με το πορτοκαλί χρώμα, αντί του </t>
    </r>
    <r>
      <rPr>
        <b/>
        <sz val="11"/>
        <color indexed="52"/>
        <rFont val="Arial"/>
        <family val="2"/>
      </rPr>
      <t>"Ρυθμιστικό</t>
    </r>
    <r>
      <rPr>
        <b/>
        <sz val="11"/>
        <color indexed="11"/>
        <rFont val="Arial"/>
        <family val="2"/>
      </rPr>
      <t>;</t>
    </r>
    <r>
      <rPr>
        <b/>
        <sz val="11"/>
        <color indexed="52"/>
        <rFont val="Arial"/>
        <family val="2"/>
      </rPr>
      <t>",</t>
    </r>
    <r>
      <rPr>
        <sz val="11"/>
        <color indexed="52"/>
        <rFont val="Arial"/>
        <family val="2"/>
      </rPr>
      <t xml:space="preserve"> </t>
    </r>
    <r>
      <rPr>
        <b/>
        <sz val="11"/>
        <color indexed="52"/>
        <rFont val="Arial"/>
        <family val="2"/>
      </rPr>
      <t>"ΡΔ", (πληκτρολόγιο στα Ελληνικά).</t>
    </r>
    <r>
      <rPr>
        <b/>
        <sz val="11"/>
        <color indexed="43"/>
        <rFont val="Arial"/>
        <family val="2"/>
      </rPr>
      <t xml:space="preserve"> </t>
    </r>
    <r>
      <rPr>
        <sz val="11"/>
        <color indexed="43"/>
        <rFont val="Arial"/>
        <family val="2"/>
      </rPr>
      <t xml:space="preserve">Αν δεν έχουμε </t>
    </r>
    <r>
      <rPr>
        <b/>
        <sz val="11"/>
        <color indexed="52"/>
        <rFont val="Arial"/>
        <family val="2"/>
      </rPr>
      <t>ΡΔ,</t>
    </r>
    <r>
      <rPr>
        <sz val="11"/>
        <color indexed="43"/>
        <rFont val="Arial"/>
        <family val="2"/>
      </rPr>
      <t xml:space="preserve"> τότε να διαγραφεί το </t>
    </r>
    <r>
      <rPr>
        <b/>
        <sz val="11"/>
        <color indexed="52"/>
        <rFont val="Arial"/>
        <family val="2"/>
      </rPr>
      <t>"Ρυθμιστικό</t>
    </r>
    <r>
      <rPr>
        <b/>
        <sz val="11"/>
        <color indexed="11"/>
        <rFont val="Arial"/>
        <family val="2"/>
      </rPr>
      <t>;</t>
    </r>
    <r>
      <rPr>
        <b/>
        <sz val="11"/>
        <color indexed="52"/>
        <rFont val="Arial"/>
        <family val="2"/>
      </rPr>
      <t>"</t>
    </r>
    <r>
      <rPr>
        <sz val="11"/>
        <color indexed="43"/>
        <rFont val="Arial"/>
        <family val="2"/>
      </rPr>
      <t xml:space="preserve"> και </t>
    </r>
    <r>
      <rPr>
        <b/>
        <sz val="11"/>
        <color indexed="52"/>
        <rFont val="Arial"/>
        <family val="2"/>
      </rPr>
      <t>το κελί να μείνει κενό.</t>
    </r>
  </si>
  <si>
    <r>
      <t xml:space="preserve">Χημική εξίσωση της αντίδρασης που συμβαίνει, </t>
    </r>
    <r>
      <rPr>
        <b/>
        <sz val="11"/>
        <color indexed="52"/>
        <rFont val="Arial"/>
        <family val="2"/>
        <charset val="161"/>
      </rPr>
      <t xml:space="preserve">(το οξικό ανιόν παριστάνεται με Α), </t>
    </r>
    <r>
      <rPr>
        <sz val="11"/>
        <color rgb="FFFFFF99"/>
        <rFont val="Arial"/>
        <family val="2"/>
        <charset val="161"/>
      </rPr>
      <t xml:space="preserve">και πίνακας αντιδρώντων προϊόντων (ποσότητες εκφρασμένες σε </t>
    </r>
    <r>
      <rPr>
        <b/>
        <sz val="11"/>
        <color rgb="FFFF9900"/>
        <rFont val="Arial"/>
        <family val="2"/>
        <charset val="161"/>
      </rPr>
      <t>mol</t>
    </r>
    <r>
      <rPr>
        <sz val="11"/>
        <color rgb="FFFFFF99"/>
        <rFont val="Arial"/>
        <family val="2"/>
        <charset val="161"/>
      </rPr>
      <t>).</t>
    </r>
  </si>
  <si>
    <r>
      <t xml:space="preserve">Οι ποσότητες αντιδρώντων - προϊόντων πρέπει να αναγραφούν στον πίνακα, κατά τη μορφή </t>
    </r>
    <r>
      <rPr>
        <b/>
        <sz val="11"/>
        <color rgb="FFFF9900"/>
        <rFont val="Arial"/>
        <family val="2"/>
        <charset val="161"/>
      </rPr>
      <t>"δmol", (δ: δεκαδικός με 2 δεκαδικά ψηφία).</t>
    </r>
    <r>
      <rPr>
        <sz val="11"/>
        <color indexed="43"/>
        <rFont val="Arial"/>
        <family val="2"/>
        <charset val="161"/>
      </rPr>
      <t xml:space="preserve"> Σε περίπτωση μηδενικής ποσότητας, στο αντίστοιχο κελί να γραφεί μια παύλα </t>
    </r>
    <r>
      <rPr>
        <b/>
        <sz val="11"/>
        <color rgb="FFFF9900"/>
        <rFont val="Arial"/>
        <family val="2"/>
        <charset val="161"/>
      </rPr>
      <t>"-",</t>
    </r>
    <r>
      <rPr>
        <sz val="11"/>
        <color indexed="43"/>
        <rFont val="Arial"/>
        <family val="2"/>
        <charset val="161"/>
      </rPr>
      <t xml:space="preserve"> ή να χρησιμοποιηθεί ο συνδυασμός πλήκτρων </t>
    </r>
    <r>
      <rPr>
        <b/>
        <sz val="11"/>
        <color rgb="FFFF9900"/>
        <rFont val="Arial"/>
        <family val="2"/>
        <charset val="161"/>
      </rPr>
      <t>"Alt0150",</t>
    </r>
    <r>
      <rPr>
        <sz val="11"/>
        <color indexed="43"/>
        <rFont val="Arial"/>
        <family val="2"/>
        <charset val="161"/>
      </rPr>
      <t xml:space="preserve"> από το αριθμητικό τμήμα του πληκτρολόγιου. Σημειώνεται ότι για να εγγραφεί σε ένα κενό κελί η παραπάνω αναφερθείσα παύλα </t>
    </r>
    <r>
      <rPr>
        <b/>
        <sz val="11"/>
        <color rgb="FFFF9900"/>
        <rFont val="Arial"/>
        <family val="2"/>
        <charset val="161"/>
      </rPr>
      <t>("-"),</t>
    </r>
    <r>
      <rPr>
        <sz val="11"/>
        <color indexed="43"/>
        <rFont val="Arial"/>
        <family val="2"/>
        <charset val="161"/>
      </rPr>
      <t xml:space="preserve"> πρέπει πριν πατήσουμε το πλήκτρο της παύλας, να πατήσουμε το πλήκτρο της αποστρόφου </t>
    </r>
    <r>
      <rPr>
        <b/>
        <sz val="11"/>
        <color rgb="FFFF9900"/>
        <rFont val="Arial"/>
        <family val="2"/>
        <charset val="161"/>
      </rPr>
      <t>(').</t>
    </r>
    <r>
      <rPr>
        <sz val="11"/>
        <color indexed="43"/>
        <rFont val="Arial"/>
        <family val="2"/>
        <charset val="161"/>
      </rPr>
      <t xml:space="preserve">
 </t>
    </r>
  </si>
  <si>
    <r>
      <t xml:space="preserve">Από τις ενώσεις που εμπλέκονται στην παραπά-νω αντίδραση, εκείνες που παίζουν καθοριστικό ρόλο στη διαμόρφωση της τιμής του </t>
    </r>
    <r>
      <rPr>
        <b/>
        <sz val="11"/>
        <color indexed="52"/>
        <rFont val="Arial"/>
        <family val="2"/>
        <charset val="161"/>
      </rPr>
      <t>pH</t>
    </r>
    <r>
      <rPr>
        <sz val="11"/>
        <color indexed="43"/>
        <rFont val="Arial"/>
        <family val="2"/>
        <charset val="161"/>
      </rPr>
      <t xml:space="preserve"> του </t>
    </r>
    <r>
      <rPr>
        <b/>
        <sz val="11"/>
        <color indexed="52"/>
        <rFont val="Arial"/>
        <family val="2"/>
        <charset val="161"/>
      </rPr>
      <t>τελι-κού</t>
    </r>
    <r>
      <rPr>
        <sz val="11"/>
        <color indexed="43"/>
        <rFont val="Arial"/>
        <family val="2"/>
        <charset val="161"/>
      </rPr>
      <t xml:space="preserve"> διαλύματος, είναι οι:</t>
    </r>
  </si>
  <si>
    <r>
      <t xml:space="preserve">Η ποσότητα του </t>
    </r>
    <r>
      <rPr>
        <b/>
        <sz val="11"/>
        <color indexed="52"/>
        <rFont val="Arial"/>
        <family val="2"/>
        <charset val="161"/>
      </rPr>
      <t>αέριου HCl</t>
    </r>
    <r>
      <rPr>
        <sz val="11"/>
        <color indexed="43"/>
        <rFont val="Arial"/>
        <family val="2"/>
        <charset val="161"/>
      </rPr>
      <t xml:space="preserve"> που διοχετεύεται στο </t>
    </r>
    <r>
      <rPr>
        <b/>
        <sz val="11"/>
        <color indexed="52"/>
        <rFont val="Arial"/>
        <family val="2"/>
        <charset val="161"/>
      </rPr>
      <t>ΡΔ,</t>
    </r>
    <r>
      <rPr>
        <b/>
        <sz val="11"/>
        <color indexed="43"/>
        <rFont val="Arial"/>
        <family val="2"/>
        <charset val="161"/>
      </rPr>
      <t xml:space="preserve"> </t>
    </r>
    <r>
      <rPr>
        <sz val="11"/>
        <color indexed="43"/>
        <rFont val="Arial"/>
        <family val="2"/>
        <charset val="161"/>
      </rPr>
      <t xml:space="preserve">εκ-φρασμένη σε </t>
    </r>
    <r>
      <rPr>
        <b/>
        <sz val="11"/>
        <color indexed="52"/>
        <rFont val="Arial"/>
        <family val="2"/>
        <charset val="161"/>
      </rPr>
      <t>mol,</t>
    </r>
    <r>
      <rPr>
        <sz val="11"/>
        <color indexed="43"/>
        <rFont val="Arial"/>
        <family val="2"/>
        <charset val="161"/>
      </rPr>
      <t xml:space="preserve"> ισούται με:</t>
    </r>
  </si>
  <si>
    <r>
      <t xml:space="preserve">Από τα συστατικά του </t>
    </r>
    <r>
      <rPr>
        <b/>
        <sz val="11"/>
        <color indexed="52"/>
        <rFont val="Arial"/>
        <family val="2"/>
        <charset val="161"/>
      </rPr>
      <t>ΡΔ,</t>
    </r>
    <r>
      <rPr>
        <sz val="11"/>
        <color indexed="43"/>
        <rFont val="Arial"/>
        <family val="2"/>
        <charset val="161"/>
      </rPr>
      <t xml:space="preserve"> εκείνο με το οποίο αντι-δρά το προστιθέμενο </t>
    </r>
    <r>
      <rPr>
        <b/>
        <sz val="11"/>
        <color indexed="52"/>
        <rFont val="Arial"/>
        <family val="2"/>
        <charset val="161"/>
      </rPr>
      <t>HCl,</t>
    </r>
    <r>
      <rPr>
        <sz val="11"/>
        <color indexed="43"/>
        <rFont val="Arial"/>
        <family val="2"/>
        <charset val="161"/>
      </rPr>
      <t xml:space="preserve"> είναι:</t>
    </r>
  </si>
  <si>
    <r>
      <t xml:space="preserve">Οι τελικές ποσότητες των συστατικών του </t>
    </r>
    <r>
      <rPr>
        <b/>
        <sz val="11"/>
        <color indexed="52"/>
        <rFont val="Arial"/>
        <family val="2"/>
        <charset val="161"/>
      </rPr>
      <t>ΡΔ,</t>
    </r>
    <r>
      <rPr>
        <sz val="11"/>
        <color indexed="43"/>
        <rFont val="Arial"/>
        <family val="2"/>
        <charset val="161"/>
      </rPr>
      <t xml:space="preserve"> με-τά την εισαγωγή σ' αυτό του </t>
    </r>
    <r>
      <rPr>
        <b/>
        <sz val="11"/>
        <color indexed="52"/>
        <rFont val="Arial"/>
        <family val="2"/>
        <charset val="161"/>
      </rPr>
      <t>HCl</t>
    </r>
    <r>
      <rPr>
        <sz val="11"/>
        <color indexed="43"/>
        <rFont val="Arial"/>
        <family val="2"/>
        <charset val="161"/>
      </rPr>
      <t xml:space="preserve"> και την αντίδραση που συμβαίνει, θα είναι </t>
    </r>
    <r>
      <rPr>
        <b/>
        <sz val="11"/>
        <color indexed="52"/>
        <rFont val="Arial"/>
        <family val="2"/>
        <charset val="161"/>
      </rPr>
      <t>(εκφρασμένες σε mol):</t>
    </r>
  </si>
  <si>
    <r>
      <t xml:space="preserve">Αν η ποσότητα (σε </t>
    </r>
    <r>
      <rPr>
        <b/>
        <sz val="11"/>
        <color indexed="52"/>
        <rFont val="Arial"/>
        <family val="2"/>
        <charset val="161"/>
      </rPr>
      <t>mol</t>
    </r>
    <r>
      <rPr>
        <sz val="11"/>
        <color indexed="43"/>
        <rFont val="Arial"/>
        <family val="2"/>
        <charset val="161"/>
      </rPr>
      <t xml:space="preserve">) της διαλυμένης </t>
    </r>
    <r>
      <rPr>
        <b/>
        <sz val="11"/>
        <color indexed="52"/>
        <rFont val="Arial"/>
        <family val="2"/>
        <charset val="161"/>
      </rPr>
      <t>ΝΗ</t>
    </r>
    <r>
      <rPr>
        <b/>
        <vertAlign val="subscript"/>
        <sz val="11"/>
        <color indexed="52"/>
        <rFont val="Arial"/>
        <family val="2"/>
        <charset val="161"/>
      </rPr>
      <t>3</t>
    </r>
    <r>
      <rPr>
        <sz val="11"/>
        <color indexed="43"/>
        <rFont val="Arial"/>
        <family val="2"/>
        <charset val="161"/>
      </rPr>
      <t xml:space="preserve"> στο </t>
    </r>
    <r>
      <rPr>
        <b/>
        <sz val="11"/>
        <color indexed="52"/>
        <rFont val="Arial"/>
        <family val="2"/>
        <charset val="161"/>
      </rPr>
      <t>1ο</t>
    </r>
    <r>
      <rPr>
        <sz val="11"/>
        <color indexed="43"/>
        <rFont val="Arial"/>
        <family val="2"/>
        <charset val="161"/>
      </rPr>
      <t xml:space="preserve"> διάλυμα, συμβολιστεί ως </t>
    </r>
    <r>
      <rPr>
        <b/>
        <sz val="11"/>
        <color indexed="52"/>
        <rFont val="Arial"/>
        <family val="2"/>
        <charset val="161"/>
      </rPr>
      <t>n</t>
    </r>
    <r>
      <rPr>
        <b/>
        <vertAlign val="subscript"/>
        <sz val="11"/>
        <color indexed="52"/>
        <rFont val="Arial"/>
        <family val="2"/>
        <charset val="161"/>
      </rPr>
      <t>1</t>
    </r>
    <r>
      <rPr>
        <b/>
        <sz val="11"/>
        <color indexed="52"/>
        <rFont val="Arial"/>
        <family val="2"/>
        <charset val="161"/>
      </rPr>
      <t>,</t>
    </r>
    <r>
      <rPr>
        <sz val="11"/>
        <color indexed="43"/>
        <rFont val="Arial"/>
        <family val="2"/>
        <charset val="161"/>
      </rPr>
      <t xml:space="preserve"> τότε θα ισχύει η σχέση: </t>
    </r>
    <r>
      <rPr>
        <b/>
        <sz val="11"/>
        <color indexed="52"/>
        <rFont val="Arial"/>
        <family val="2"/>
        <charset val="161"/>
      </rPr>
      <t>n</t>
    </r>
    <r>
      <rPr>
        <b/>
        <vertAlign val="subscript"/>
        <sz val="11"/>
        <color indexed="52"/>
        <rFont val="Arial"/>
        <family val="2"/>
        <charset val="161"/>
      </rPr>
      <t>1</t>
    </r>
    <r>
      <rPr>
        <b/>
        <sz val="11"/>
        <color indexed="52"/>
        <rFont val="Arial"/>
        <family val="2"/>
        <charset val="161"/>
      </rPr>
      <t>=C</t>
    </r>
    <r>
      <rPr>
        <b/>
        <vertAlign val="subscript"/>
        <sz val="11"/>
        <color indexed="52"/>
        <rFont val="Arial"/>
        <family val="2"/>
        <charset val="161"/>
      </rPr>
      <t>1</t>
    </r>
    <r>
      <rPr>
        <b/>
        <sz val="11"/>
        <color indexed="52"/>
        <rFont val="Arial"/>
        <family val="2"/>
        <charset val="161"/>
      </rPr>
      <t>·V</t>
    </r>
    <r>
      <rPr>
        <b/>
        <vertAlign val="subscript"/>
        <sz val="11"/>
        <color indexed="52"/>
        <rFont val="Arial"/>
        <family val="2"/>
        <charset val="161"/>
      </rPr>
      <t>1</t>
    </r>
    <r>
      <rPr>
        <b/>
        <sz val="11"/>
        <color indexed="52"/>
        <rFont val="Arial"/>
        <family val="2"/>
        <charset val="161"/>
      </rPr>
      <t>.</t>
    </r>
    <r>
      <rPr>
        <sz val="11"/>
        <color indexed="43"/>
        <rFont val="Arial"/>
        <family val="2"/>
        <charset val="161"/>
      </rPr>
      <t xml:space="preserve"> Ανάλογα, αν η ποσότητα (σε </t>
    </r>
    <r>
      <rPr>
        <b/>
        <sz val="11"/>
        <color indexed="52"/>
        <rFont val="Arial"/>
        <family val="2"/>
        <charset val="161"/>
      </rPr>
      <t>mol</t>
    </r>
    <r>
      <rPr>
        <sz val="11"/>
        <color indexed="43"/>
        <rFont val="Arial"/>
        <family val="2"/>
        <charset val="161"/>
      </rPr>
      <t xml:space="preserve">) του διαλυμέ-νου </t>
    </r>
    <r>
      <rPr>
        <b/>
        <sz val="11"/>
        <color indexed="52"/>
        <rFont val="Arial"/>
        <family val="2"/>
        <charset val="161"/>
      </rPr>
      <t>HCl</t>
    </r>
    <r>
      <rPr>
        <sz val="11"/>
        <color indexed="43"/>
        <rFont val="Arial"/>
        <family val="2"/>
        <charset val="161"/>
      </rPr>
      <t xml:space="preserve"> στο </t>
    </r>
    <r>
      <rPr>
        <b/>
        <sz val="11"/>
        <color indexed="52"/>
        <rFont val="Arial"/>
        <family val="2"/>
        <charset val="161"/>
      </rPr>
      <t>2ο</t>
    </r>
    <r>
      <rPr>
        <sz val="11"/>
        <color indexed="43"/>
        <rFont val="Arial"/>
        <family val="2"/>
        <charset val="161"/>
      </rPr>
      <t xml:space="preserve"> διάλυμα, συμβολιστεί ως </t>
    </r>
    <r>
      <rPr>
        <b/>
        <sz val="11"/>
        <color indexed="52"/>
        <rFont val="Arial"/>
        <family val="2"/>
        <charset val="161"/>
      </rPr>
      <t>n</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θα είναι </t>
    </r>
    <r>
      <rPr>
        <b/>
        <sz val="11"/>
        <color indexed="52"/>
        <rFont val="Arial"/>
        <family val="2"/>
        <charset val="161"/>
      </rPr>
      <t>n</t>
    </r>
    <r>
      <rPr>
        <b/>
        <vertAlign val="subscript"/>
        <sz val="11"/>
        <color indexed="52"/>
        <rFont val="Arial"/>
        <family val="2"/>
        <charset val="161"/>
      </rPr>
      <t>2</t>
    </r>
    <r>
      <rPr>
        <b/>
        <sz val="11"/>
        <color indexed="52"/>
        <rFont val="Arial"/>
        <family val="2"/>
        <charset val="161"/>
      </rPr>
      <t>=C</t>
    </r>
    <r>
      <rPr>
        <b/>
        <vertAlign val="subscript"/>
        <sz val="11"/>
        <color indexed="52"/>
        <rFont val="Arial"/>
        <family val="2"/>
        <charset val="161"/>
      </rPr>
      <t>2</t>
    </r>
    <r>
      <rPr>
        <b/>
        <sz val="11"/>
        <color indexed="52"/>
        <rFont val="Arial"/>
        <family val="2"/>
        <charset val="161"/>
      </rPr>
      <t>·V</t>
    </r>
    <r>
      <rPr>
        <b/>
        <vertAlign val="subscript"/>
        <sz val="11"/>
        <color indexed="52"/>
        <rFont val="Arial"/>
        <family val="2"/>
        <charset val="161"/>
      </rPr>
      <t>2</t>
    </r>
    <r>
      <rPr>
        <b/>
        <sz val="11"/>
        <color indexed="52"/>
        <rFont val="Arial"/>
        <family val="2"/>
        <charset val="161"/>
      </rPr>
      <t xml:space="preserve">.
</t>
    </r>
    <r>
      <rPr>
        <sz val="11"/>
        <color rgb="FFFFFF99"/>
        <rFont val="Arial"/>
        <family val="2"/>
        <charset val="161"/>
      </rPr>
      <t>Δίνεται παρακάτω η χημική εξίσωση της αντίδρασης που συμβαίνει, κατά την ανάμιξη των δύο αρχικών διαλυμάτων.</t>
    </r>
  </si>
  <si>
    <r>
      <t xml:space="preserve">Καταστρώνουμε τον πίνακα των ποσοτήτων αντιδρώντων - προϊόντων της αντίδρασης, </t>
    </r>
    <r>
      <rPr>
        <b/>
        <sz val="11"/>
        <color indexed="52"/>
        <rFont val="Arial"/>
        <family val="2"/>
        <charset val="161"/>
      </rPr>
      <t>(εκφρασμένων σε mol).</t>
    </r>
  </si>
  <si>
    <r>
      <t xml:space="preserve">Οι ποσότητες αντιδρώντων - προϊόντων που θα γραφούν στα κελιά του παραπάνω πίνακα, με το πορτοκαλί χρώμα, πρέπει να εκφραστούν συναρτήσει των </t>
    </r>
    <r>
      <rPr>
        <b/>
        <sz val="11"/>
        <color rgb="FFFF9900"/>
        <rFont val="Arial"/>
        <family val="2"/>
        <charset val="161"/>
      </rPr>
      <t>"n</t>
    </r>
    <r>
      <rPr>
        <b/>
        <vertAlign val="subscript"/>
        <sz val="11"/>
        <color rgb="FFFF9900"/>
        <rFont val="Arial"/>
        <family val="2"/>
        <charset val="161"/>
      </rPr>
      <t>1</t>
    </r>
    <r>
      <rPr>
        <b/>
        <sz val="11"/>
        <color rgb="FFFF9900"/>
        <rFont val="Arial"/>
        <family val="2"/>
        <charset val="161"/>
      </rPr>
      <t>"</t>
    </r>
    <r>
      <rPr>
        <sz val="11"/>
        <color indexed="43"/>
        <rFont val="Arial"/>
        <family val="2"/>
        <charset val="161"/>
      </rPr>
      <t xml:space="preserve"> και </t>
    </r>
    <r>
      <rPr>
        <b/>
        <sz val="11"/>
        <color rgb="FFFF9900"/>
        <rFont val="Arial"/>
        <family val="2"/>
        <charset val="161"/>
      </rPr>
      <t>"n</t>
    </r>
    <r>
      <rPr>
        <b/>
        <vertAlign val="subscript"/>
        <sz val="11"/>
        <color rgb="FFFF9900"/>
        <rFont val="Arial"/>
        <family val="2"/>
        <charset val="161"/>
      </rPr>
      <t>2</t>
    </r>
    <r>
      <rPr>
        <b/>
        <sz val="11"/>
        <color rgb="FFFF9900"/>
        <rFont val="Arial"/>
        <family val="2"/>
        <charset val="161"/>
      </rPr>
      <t>",</t>
    </r>
    <r>
      <rPr>
        <sz val="11"/>
        <color indexed="43"/>
        <rFont val="Arial"/>
        <family val="2"/>
        <charset val="161"/>
      </rPr>
      <t xml:space="preserve"> π.χ. </t>
    </r>
    <r>
      <rPr>
        <b/>
        <sz val="11"/>
        <color rgb="FFFF9900"/>
        <rFont val="Arial"/>
        <family val="2"/>
        <charset val="161"/>
      </rPr>
      <t>"(n</t>
    </r>
    <r>
      <rPr>
        <b/>
        <vertAlign val="subscript"/>
        <sz val="11"/>
        <color rgb="FFFF9900"/>
        <rFont val="Arial"/>
        <family val="2"/>
        <charset val="161"/>
      </rPr>
      <t>2</t>
    </r>
    <r>
      <rPr>
        <b/>
        <sz val="11"/>
        <color rgb="FFFF9900"/>
        <rFont val="Arial"/>
        <family val="2"/>
        <charset val="161"/>
      </rPr>
      <t>-3n</t>
    </r>
    <r>
      <rPr>
        <b/>
        <vertAlign val="subscript"/>
        <sz val="11"/>
        <color rgb="FFFF9900"/>
        <rFont val="Arial"/>
        <family val="2"/>
        <charset val="161"/>
      </rPr>
      <t>1</t>
    </r>
    <r>
      <rPr>
        <b/>
        <sz val="11"/>
        <color rgb="FFFF9900"/>
        <rFont val="Arial"/>
        <family val="2"/>
        <charset val="161"/>
      </rPr>
      <t>)mol".</t>
    </r>
    <r>
      <rPr>
        <sz val="11"/>
        <color indexed="43"/>
        <rFont val="Arial"/>
        <family val="2"/>
        <charset val="161"/>
      </rPr>
      <t xml:space="preserve"> Σε περίπτωση μηδενικής ποσότητας, στο αντίστοιχο κελί να γραφεί μια παύλα </t>
    </r>
    <r>
      <rPr>
        <b/>
        <sz val="11"/>
        <color rgb="FFFF9900"/>
        <rFont val="Arial"/>
        <family val="2"/>
        <charset val="161"/>
      </rPr>
      <t>"-"</t>
    </r>
    <r>
      <rPr>
        <sz val="11"/>
        <color indexed="43"/>
        <rFont val="Arial"/>
        <family val="2"/>
        <charset val="161"/>
      </rPr>
      <t xml:space="preserve"> (για να εμφανιστεί, πρέπει προηγούμενα να πατήσεις το πλήκτρο της αποστρόφου), ή να χρησιμοποιηθεί ο συνδυασμός πλήκτρων </t>
    </r>
    <r>
      <rPr>
        <b/>
        <sz val="11"/>
        <color rgb="FFFF9900"/>
        <rFont val="Arial"/>
        <family val="2"/>
        <charset val="161"/>
      </rPr>
      <t xml:space="preserve">"Alt0150", </t>
    </r>
    <r>
      <rPr>
        <sz val="11"/>
        <color indexed="43"/>
        <rFont val="Arial"/>
        <family val="2"/>
        <charset val="161"/>
      </rPr>
      <t xml:space="preserve">από το αριθμητικό πληκτρολόγιο.  </t>
    </r>
  </si>
  <si>
    <r>
      <t xml:space="preserve">Για να γράψουμε </t>
    </r>
    <r>
      <rPr>
        <b/>
        <sz val="9"/>
        <color indexed="52"/>
        <rFont val="Arial"/>
        <family val="2"/>
        <charset val="161"/>
      </rPr>
      <t>"n1mol"</t>
    </r>
    <r>
      <rPr>
        <sz val="9"/>
        <color indexed="43"/>
        <rFont val="Arial"/>
        <family val="2"/>
      </rPr>
      <t xml:space="preserve"> με τον α-ριθμό </t>
    </r>
    <r>
      <rPr>
        <b/>
        <sz val="9"/>
        <color indexed="52"/>
        <rFont val="Arial"/>
        <family val="2"/>
        <charset val="161"/>
      </rPr>
      <t>"1"</t>
    </r>
    <r>
      <rPr>
        <sz val="9"/>
        <color indexed="43"/>
        <rFont val="Arial"/>
        <family val="2"/>
      </rPr>
      <t xml:space="preserve"> σε θέση δείκτη, γράφουμε κανονικά </t>
    </r>
    <r>
      <rPr>
        <b/>
        <sz val="9"/>
        <color indexed="52"/>
        <rFont val="Arial"/>
        <family val="2"/>
        <charset val="161"/>
      </rPr>
      <t>"n1mol",</t>
    </r>
    <r>
      <rPr>
        <sz val="9"/>
        <color indexed="43"/>
        <rFont val="Arial"/>
        <family val="2"/>
      </rPr>
      <t xml:space="preserve"> επισημαίνουμε το </t>
    </r>
    <r>
      <rPr>
        <b/>
        <sz val="9"/>
        <color indexed="52"/>
        <rFont val="Arial"/>
        <family val="2"/>
        <charset val="161"/>
      </rPr>
      <t>"1"</t>
    </r>
    <r>
      <rPr>
        <sz val="9"/>
        <color indexed="43"/>
        <rFont val="Arial"/>
        <family val="2"/>
      </rPr>
      <t xml:space="preserve"> και κάνοντας δεξί κλικ επιλέγουμε διαδοχικά </t>
    </r>
    <r>
      <rPr>
        <b/>
        <sz val="9"/>
        <color indexed="52"/>
        <rFont val="Arial"/>
        <family val="2"/>
        <charset val="161"/>
      </rPr>
      <t>"Μορφοποίηση κελιών"</t>
    </r>
    <r>
      <rPr>
        <sz val="9"/>
        <color indexed="43"/>
        <rFont val="Arial"/>
        <family val="2"/>
      </rPr>
      <t xml:space="preserve"> και </t>
    </r>
    <r>
      <rPr>
        <b/>
        <sz val="9"/>
        <color indexed="52"/>
        <rFont val="Arial"/>
        <family val="2"/>
        <charset val="161"/>
      </rPr>
      <t>"Δείκτης".</t>
    </r>
    <r>
      <rPr>
        <sz val="9"/>
        <color indexed="43"/>
        <rFont val="Arial"/>
        <family val="2"/>
      </rPr>
      <t xml:space="preserve"> Στην παρούσα εφαρμογή όμως αυτό δε μπορεί να γίνει, επειδή το φύλλο εργασίας είναι προστατευμένο. Έτσι η εμφάνιση της παραπάνω εγγραφής θα είναι </t>
    </r>
    <r>
      <rPr>
        <b/>
        <sz val="9"/>
        <color indexed="52"/>
        <rFont val="Arial"/>
        <family val="2"/>
        <charset val="161"/>
      </rPr>
      <t>"n1mol".</t>
    </r>
    <r>
      <rPr>
        <sz val="9"/>
        <color indexed="43"/>
        <rFont val="Arial"/>
        <family val="2"/>
      </rPr>
      <t xml:space="preserve"> </t>
    </r>
  </si>
  <si>
    <r>
      <t xml:space="preserve">Για να έχει το </t>
    </r>
    <r>
      <rPr>
        <b/>
        <sz val="11"/>
        <color indexed="52"/>
        <rFont val="Arial"/>
        <family val="2"/>
      </rPr>
      <t>ΡΔ</t>
    </r>
    <r>
      <rPr>
        <sz val="11"/>
        <color indexed="43"/>
        <rFont val="Arial"/>
        <family val="2"/>
      </rPr>
      <t xml:space="preserve"> που σχηματίζεται από την ανάμιξη των αρ-χικών διαλυμάτων, </t>
    </r>
    <r>
      <rPr>
        <b/>
        <sz val="11"/>
        <color indexed="52"/>
        <rFont val="Arial"/>
        <family val="2"/>
      </rPr>
      <t>pH=9,</t>
    </r>
    <r>
      <rPr>
        <sz val="11"/>
        <color indexed="43"/>
        <rFont val="Arial"/>
        <family val="2"/>
      </rPr>
      <t xml:space="preserve"> ο λόγος </t>
    </r>
    <r>
      <rPr>
        <b/>
        <sz val="11"/>
        <color indexed="52"/>
        <rFont val="Arial"/>
        <family val="2"/>
      </rPr>
      <t>λ=V</t>
    </r>
    <r>
      <rPr>
        <b/>
        <vertAlign val="subscript"/>
        <sz val="11"/>
        <color indexed="52"/>
        <rFont val="Arial"/>
        <family val="2"/>
      </rPr>
      <t>1</t>
    </r>
    <r>
      <rPr>
        <b/>
        <sz val="11"/>
        <color indexed="52"/>
        <rFont val="Arial"/>
        <family val="2"/>
      </rPr>
      <t>/V</t>
    </r>
    <r>
      <rPr>
        <b/>
        <vertAlign val="subscript"/>
        <sz val="11"/>
        <color indexed="52"/>
        <rFont val="Arial"/>
        <family val="2"/>
      </rPr>
      <t>2</t>
    </r>
    <r>
      <rPr>
        <sz val="11"/>
        <color indexed="43"/>
        <rFont val="Arial"/>
        <family val="2"/>
      </rPr>
      <t xml:space="preserve"> υπό τον οποίο γί-νεται η ανάμιξη των όγκων των δύο διαλυμάτων, θα πρέπει να ισούται με:</t>
    </r>
  </si>
  <si>
    <r>
      <t xml:space="preserve">Κατά την πραγματοποίηση της ογκομέτρησης, με την βοήθεια ενός ψηφιακού πε-χαμέτρου, καταγράφουμε μετά από κάθε προσθήκη ποσότητας από το </t>
    </r>
    <r>
      <rPr>
        <b/>
        <sz val="11"/>
        <color indexed="52"/>
        <rFont val="Arial"/>
        <family val="2"/>
        <charset val="161"/>
      </rPr>
      <t>πρότυπο</t>
    </r>
    <r>
      <rPr>
        <sz val="11"/>
        <color indexed="43"/>
        <rFont val="Arial"/>
        <family val="2"/>
        <charset val="161"/>
      </rPr>
      <t xml:space="preserve"> διάλυμα του </t>
    </r>
    <r>
      <rPr>
        <b/>
        <sz val="11"/>
        <color indexed="52"/>
        <rFont val="Arial"/>
        <family val="2"/>
        <charset val="161"/>
      </rPr>
      <t>NaOH,</t>
    </r>
    <r>
      <rPr>
        <sz val="11"/>
        <color indexed="43"/>
        <rFont val="Arial"/>
        <family val="2"/>
        <charset val="161"/>
      </rPr>
      <t xml:space="preserve"> την τιμή του </t>
    </r>
    <r>
      <rPr>
        <b/>
        <sz val="11"/>
        <color indexed="52"/>
        <rFont val="Arial"/>
        <family val="2"/>
        <charset val="161"/>
      </rPr>
      <t>pH</t>
    </r>
    <r>
      <rPr>
        <sz val="11"/>
        <color indexed="43"/>
        <rFont val="Arial"/>
        <family val="2"/>
        <charset val="161"/>
      </rPr>
      <t xml:space="preserve"> του διαλύματος που περιέχεται στην κωνική φιάλη. Παρακάτω δίνονται οι τιμές που πήραμε και δίπλα στον πίνακα τιμών δί-νεται η </t>
    </r>
    <r>
      <rPr>
        <b/>
        <sz val="11"/>
        <color indexed="52"/>
        <rFont val="Arial"/>
        <family val="2"/>
        <charset val="161"/>
      </rPr>
      <t>καμπύλη ογκομέτρησης,</t>
    </r>
    <r>
      <rPr>
        <sz val="11"/>
        <color indexed="43"/>
        <rFont val="Arial"/>
        <family val="2"/>
        <charset val="161"/>
      </rPr>
      <t xml:space="preserve"> που προκύπτει για την παρούσα ογκομέτρηση.</t>
    </r>
  </si>
  <si>
    <r>
      <t xml:space="preserve">Από την παρατήρηση της </t>
    </r>
    <r>
      <rPr>
        <b/>
        <sz val="11"/>
        <color indexed="52"/>
        <rFont val="Arial"/>
        <family val="2"/>
        <charset val="161"/>
      </rPr>
      <t>καμπύλης ογκομέτρησης</t>
    </r>
    <r>
      <rPr>
        <sz val="11"/>
        <color indexed="43"/>
        <rFont val="Arial"/>
        <family val="2"/>
        <charset val="161"/>
      </rPr>
      <t xml:space="preserve"> προκύ-πτει, ότι ως </t>
    </r>
    <r>
      <rPr>
        <b/>
        <sz val="11"/>
        <color indexed="52"/>
        <rFont val="Arial"/>
        <family val="2"/>
        <charset val="161"/>
      </rPr>
      <t>τελικό σημείο</t>
    </r>
    <r>
      <rPr>
        <sz val="11"/>
        <color indexed="43"/>
        <rFont val="Arial"/>
        <family val="2"/>
        <charset val="161"/>
      </rPr>
      <t xml:space="preserve"> της ογκομέτρησης, πρέπει να λη-φθεί τιμή όγκου </t>
    </r>
    <r>
      <rPr>
        <b/>
        <sz val="11"/>
        <color indexed="52"/>
        <rFont val="Arial"/>
        <family val="2"/>
        <charset val="161"/>
      </rPr>
      <t>V,</t>
    </r>
    <r>
      <rPr>
        <sz val="11"/>
        <color indexed="43"/>
        <rFont val="Arial"/>
        <family val="2"/>
        <charset val="161"/>
      </rPr>
      <t xml:space="preserve"> του προστιθέμενου πρότυπου διαλύματος του </t>
    </r>
    <r>
      <rPr>
        <b/>
        <sz val="11"/>
        <color indexed="52"/>
        <rFont val="Arial"/>
        <family val="2"/>
        <charset val="161"/>
      </rPr>
      <t>NaOH,</t>
    </r>
    <r>
      <rPr>
        <sz val="11"/>
        <color indexed="43"/>
        <rFont val="Arial"/>
        <family val="2"/>
        <charset val="161"/>
      </rPr>
      <t xml:space="preserve"> ίση με: </t>
    </r>
  </si>
  <si>
    <r>
      <t xml:space="preserve">Με βάση την προσδιορισθείσα τιμή του τελικού σημείου της ογκομέτρησης, η </t>
    </r>
    <r>
      <rPr>
        <b/>
        <sz val="11"/>
        <color indexed="52"/>
        <rFont val="Arial"/>
        <family val="2"/>
        <charset val="161"/>
      </rPr>
      <t>συγκέντρωση C</t>
    </r>
    <r>
      <rPr>
        <sz val="11"/>
        <color indexed="43"/>
        <rFont val="Arial"/>
        <family val="2"/>
        <charset val="161"/>
      </rPr>
      <t xml:space="preserve"> του διαλύματος του </t>
    </r>
    <r>
      <rPr>
        <b/>
        <sz val="11"/>
        <color indexed="52"/>
        <rFont val="Arial"/>
        <family val="2"/>
        <charset val="161"/>
      </rPr>
      <t>οξικού οξέος (CH</t>
    </r>
    <r>
      <rPr>
        <b/>
        <vertAlign val="subscript"/>
        <sz val="11"/>
        <color indexed="52"/>
        <rFont val="Arial"/>
        <family val="2"/>
        <charset val="161"/>
      </rPr>
      <t>3</t>
    </r>
    <r>
      <rPr>
        <b/>
        <sz val="11"/>
        <color indexed="52"/>
        <rFont val="Arial"/>
        <family val="2"/>
        <charset val="161"/>
      </rPr>
      <t>COOH)</t>
    </r>
    <r>
      <rPr>
        <sz val="11"/>
        <color indexed="43"/>
        <rFont val="Arial"/>
        <family val="2"/>
        <charset val="161"/>
      </rPr>
      <t xml:space="preserve"> προκύπτει ίση με:</t>
    </r>
  </si>
  <si>
    <r>
      <t xml:space="preserve">Στη συγκεκριμένη περίπτωση ογκομέτρησης που εξετάζουμε, η τιμή του όγκου </t>
    </r>
    <r>
      <rPr>
        <b/>
        <sz val="11"/>
        <color indexed="52"/>
        <rFont val="Arial"/>
        <family val="2"/>
        <charset val="161"/>
      </rPr>
      <t>V,</t>
    </r>
    <r>
      <rPr>
        <sz val="11"/>
        <color indexed="43"/>
        <rFont val="Arial"/>
        <family val="2"/>
        <charset val="161"/>
      </rPr>
      <t xml:space="preserve"> του προστιθέμενου πρότυπου διαλύματος </t>
    </r>
    <r>
      <rPr>
        <b/>
        <sz val="11"/>
        <color indexed="52"/>
        <rFont val="Arial"/>
        <family val="2"/>
        <charset val="161"/>
      </rPr>
      <t>NaOH,</t>
    </r>
    <r>
      <rPr>
        <sz val="11"/>
        <color indexed="43"/>
        <rFont val="Arial"/>
        <family val="2"/>
        <charset val="161"/>
      </rPr>
      <t xml:space="preserve"> για την οποία είναι </t>
    </r>
    <r>
      <rPr>
        <b/>
        <sz val="11"/>
        <color indexed="52"/>
        <rFont val="Arial"/>
        <family val="2"/>
        <charset val="161"/>
      </rPr>
      <t>pH=pK</t>
    </r>
    <r>
      <rPr>
        <b/>
        <vertAlign val="subscript"/>
        <sz val="11"/>
        <color indexed="52"/>
        <rFont val="Arial"/>
        <family val="2"/>
        <charset val="161"/>
      </rPr>
      <t>a</t>
    </r>
    <r>
      <rPr>
        <b/>
        <sz val="11"/>
        <color indexed="52"/>
        <rFont val="Arial"/>
        <family val="2"/>
        <charset val="161"/>
      </rPr>
      <t>,</t>
    </r>
    <r>
      <rPr>
        <sz val="11"/>
        <color indexed="43"/>
        <rFont val="Arial"/>
        <family val="2"/>
        <charset val="161"/>
      </rPr>
      <t xml:space="preserve"> είναι ίση με: </t>
    </r>
  </si>
  <si>
    <r>
      <t xml:space="preserve">Κατά συνέπεια, το </t>
    </r>
    <r>
      <rPr>
        <b/>
        <sz val="11"/>
        <color indexed="52"/>
        <rFont val="Arial"/>
        <family val="2"/>
        <charset val="161"/>
      </rPr>
      <t>οξικό οξύ</t>
    </r>
    <r>
      <rPr>
        <sz val="11"/>
        <color indexed="43"/>
        <rFont val="Arial"/>
        <family val="2"/>
        <charset val="161"/>
      </rPr>
      <t xml:space="preserve"> στην παρούσα ογκομέτρηση εμφανίζεται να έχει τιμή </t>
    </r>
    <r>
      <rPr>
        <b/>
        <sz val="11"/>
        <color indexed="52"/>
        <rFont val="Arial"/>
        <family val="2"/>
        <charset val="161"/>
      </rPr>
      <t>pK</t>
    </r>
    <r>
      <rPr>
        <b/>
        <vertAlign val="subscript"/>
        <sz val="11"/>
        <color indexed="52"/>
        <rFont val="Arial"/>
        <family val="2"/>
        <charset val="161"/>
      </rPr>
      <t>a</t>
    </r>
    <r>
      <rPr>
        <sz val="11"/>
        <color indexed="43"/>
        <rFont val="Arial"/>
        <family val="2"/>
        <charset val="161"/>
      </rPr>
      <t xml:space="preserve"> ίση με:</t>
    </r>
  </si>
  <si>
    <r>
      <t xml:space="preserve">Δίνεται για την παρούσα άσκηση, ότι από την πραγματοποίηση της ογκομέτρησης, το </t>
    </r>
    <r>
      <rPr>
        <b/>
        <sz val="11"/>
        <color indexed="52"/>
        <rFont val="Arial"/>
        <family val="2"/>
        <charset val="161"/>
      </rPr>
      <t>τελικό σημείο</t>
    </r>
    <r>
      <rPr>
        <sz val="11"/>
        <color indexed="43"/>
        <rFont val="Arial"/>
        <family val="2"/>
        <charset val="161"/>
      </rPr>
      <t xml:space="preserve"> αυτής, προσδιορίστηκε στην τιμή </t>
    </r>
    <r>
      <rPr>
        <b/>
        <sz val="11"/>
        <color indexed="52"/>
        <rFont val="Arial"/>
        <family val="2"/>
        <charset val="161"/>
      </rPr>
      <t>V=12mL</t>
    </r>
    <r>
      <rPr>
        <sz val="11"/>
        <color indexed="43"/>
        <rFont val="Arial"/>
        <family val="2"/>
        <charset val="161"/>
      </rPr>
      <t xml:space="preserve"> για το προστιθέμενο διάλυμα του </t>
    </r>
    <r>
      <rPr>
        <b/>
        <sz val="11"/>
        <color indexed="52"/>
        <rFont val="Arial"/>
        <family val="2"/>
        <charset val="161"/>
      </rPr>
      <t>HCl,</t>
    </r>
    <r>
      <rPr>
        <sz val="11"/>
        <color indexed="43"/>
        <rFont val="Arial"/>
        <family val="2"/>
        <charset val="161"/>
      </rPr>
      <t xml:space="preserve"> ενώ η τιμή του </t>
    </r>
    <r>
      <rPr>
        <b/>
        <sz val="11"/>
        <color indexed="52"/>
        <rFont val="Arial"/>
        <family val="2"/>
        <charset val="161"/>
      </rPr>
      <t>pH</t>
    </r>
    <r>
      <rPr>
        <sz val="11"/>
        <color indexed="43"/>
        <rFont val="Arial"/>
        <family val="2"/>
        <charset val="161"/>
      </rPr>
      <t xml:space="preserve"> που καταγράφηκε, όταν είχαν προστεθεί μόνο </t>
    </r>
    <r>
      <rPr>
        <b/>
        <sz val="11"/>
        <color indexed="52"/>
        <rFont val="Arial"/>
        <family val="2"/>
        <charset val="161"/>
      </rPr>
      <t>6mL</t>
    </r>
    <r>
      <rPr>
        <sz val="11"/>
        <color indexed="43"/>
        <rFont val="Arial"/>
        <family val="2"/>
        <charset val="161"/>
      </rPr>
      <t xml:space="preserve"> από το διάλυμα του </t>
    </r>
    <r>
      <rPr>
        <b/>
        <sz val="11"/>
        <color indexed="52"/>
        <rFont val="Arial"/>
        <family val="2"/>
        <charset val="161"/>
      </rPr>
      <t>HCl,</t>
    </r>
    <r>
      <rPr>
        <sz val="11"/>
        <color indexed="43"/>
        <rFont val="Arial"/>
        <family val="2"/>
        <charset val="161"/>
      </rPr>
      <t xml:space="preserve"> ήταν </t>
    </r>
    <r>
      <rPr>
        <b/>
        <sz val="11"/>
        <color indexed="52"/>
        <rFont val="Arial"/>
        <family val="2"/>
        <charset val="161"/>
      </rPr>
      <t>9,3.</t>
    </r>
    <r>
      <rPr>
        <sz val="11"/>
        <color indexed="43"/>
        <rFont val="Arial"/>
        <family val="2"/>
        <charset val="161"/>
      </rPr>
      <t xml:space="preserve"> </t>
    </r>
  </si>
  <si>
    <r>
      <t xml:space="preserve">Με βάση την τιμή που προσδιορίστηκε για το τελικό σημείο της ογκομέτρησης, η </t>
    </r>
    <r>
      <rPr>
        <b/>
        <sz val="11"/>
        <color indexed="52"/>
        <rFont val="Arial"/>
        <family val="2"/>
        <charset val="161"/>
      </rPr>
      <t>συγκέντρωση C</t>
    </r>
    <r>
      <rPr>
        <sz val="11"/>
        <color indexed="43"/>
        <rFont val="Arial"/>
        <family val="2"/>
        <charset val="161"/>
      </rPr>
      <t xml:space="preserve"> του διαλύματος της </t>
    </r>
    <r>
      <rPr>
        <b/>
        <sz val="11"/>
        <color indexed="52"/>
        <rFont val="Arial"/>
        <family val="2"/>
        <charset val="161"/>
      </rPr>
      <t>αμμωνίας (ΝΗ</t>
    </r>
    <r>
      <rPr>
        <b/>
        <vertAlign val="subscript"/>
        <sz val="11"/>
        <color indexed="52"/>
        <rFont val="Arial"/>
        <family val="2"/>
        <charset val="161"/>
      </rPr>
      <t>3</t>
    </r>
    <r>
      <rPr>
        <b/>
        <sz val="11"/>
        <color indexed="52"/>
        <rFont val="Arial"/>
        <family val="2"/>
        <charset val="161"/>
      </rPr>
      <t>)</t>
    </r>
    <r>
      <rPr>
        <sz val="11"/>
        <color indexed="43"/>
        <rFont val="Arial"/>
        <family val="2"/>
        <charset val="161"/>
      </rPr>
      <t xml:space="preserve"> προκύπτει ίση με:</t>
    </r>
  </si>
  <si>
    <t xml:space="preserve">Στον πίνακα που ακολουθεί, αναφέρονται τα χαρακτηριστικά τριών δεικτών και ζητείται να επιλέξετε από αυτούς, τον καταλληλότερο για την ογκομέτρηση, στην οποία αναφέρεται η παρούσα άσκηση. </t>
  </si>
  <si>
    <t>Από τη μελέτη των στοιχείων του παραπάνω πίνακα, προκύπτει ότι καταλληλότερος δείκτης για την πραγμα- τοποίηση της ογκομέτρησης που έχουμε στην άσκηση αυτή, είναι το (η):</t>
  </si>
  <si>
    <r>
      <t xml:space="preserve">Όταν το διάλυμα </t>
    </r>
    <r>
      <rPr>
        <b/>
        <sz val="11"/>
        <color rgb="FFFF9900"/>
        <rFont val="Arial"/>
        <family val="2"/>
        <charset val="161"/>
      </rPr>
      <t>ισχυρού</t>
    </r>
    <r>
      <rPr>
        <sz val="11"/>
        <color rgb="FFFFFF99"/>
        <rFont val="Arial"/>
        <family val="2"/>
        <charset val="161"/>
      </rPr>
      <t xml:space="preserve"> </t>
    </r>
    <r>
      <rPr>
        <b/>
        <sz val="11"/>
        <color rgb="FFFF9900"/>
        <rFont val="Arial"/>
        <family val="2"/>
        <charset val="161"/>
      </rPr>
      <t>οξέος</t>
    </r>
    <r>
      <rPr>
        <sz val="11"/>
        <color rgb="FFFFFF99"/>
        <rFont val="Arial"/>
        <family val="2"/>
        <charset val="161"/>
      </rPr>
      <t xml:space="preserve"> ή </t>
    </r>
    <r>
      <rPr>
        <b/>
        <sz val="11"/>
        <color rgb="FFFF9900"/>
        <rFont val="Arial"/>
        <family val="2"/>
        <charset val="161"/>
      </rPr>
      <t>ισχυρής</t>
    </r>
    <r>
      <rPr>
        <sz val="11"/>
        <color rgb="FFFFFF99"/>
        <rFont val="Arial"/>
        <family val="2"/>
        <charset val="161"/>
      </rPr>
      <t xml:space="preserve"> </t>
    </r>
    <r>
      <rPr>
        <b/>
        <sz val="11"/>
        <color rgb="FFFF9900"/>
        <rFont val="Arial"/>
        <family val="2"/>
        <charset val="161"/>
      </rPr>
      <t>βάσης</t>
    </r>
    <r>
      <rPr>
        <sz val="11"/>
        <color rgb="FFFFFF99"/>
        <rFont val="Arial"/>
        <family val="2"/>
        <charset val="161"/>
      </rPr>
      <t xml:space="preserve"> αραιώνεται σε </t>
    </r>
    <r>
      <rPr>
        <b/>
        <sz val="11"/>
        <color theme="3" tint="0.59999389629810485"/>
        <rFont val="Arial"/>
        <family val="2"/>
        <charset val="161"/>
      </rPr>
      <t>δεκαπλάσιο</t>
    </r>
    <r>
      <rPr>
        <sz val="11"/>
        <color rgb="FFFFFF99"/>
        <rFont val="Arial"/>
        <family val="2"/>
        <charset val="161"/>
      </rPr>
      <t xml:space="preserve"> τελικό όγκο, η τιμή </t>
    </r>
    <r>
      <rPr>
        <b/>
        <sz val="11"/>
        <color rgb="FF3366FF"/>
        <rFont val="Arial"/>
        <family val="2"/>
        <charset val="161"/>
      </rPr>
      <t>pH</t>
    </r>
    <r>
      <rPr>
        <sz val="11"/>
        <color rgb="FFFFFF99"/>
        <rFont val="Arial"/>
        <family val="2"/>
        <charset val="161"/>
      </rPr>
      <t xml:space="preserve"> του διαλύματος πλησιάζει προς την τιμή </t>
    </r>
    <r>
      <rPr>
        <b/>
        <sz val="11"/>
        <color rgb="FF3366FF"/>
        <rFont val="Arial"/>
        <family val="2"/>
        <charset val="161"/>
      </rPr>
      <t>pH</t>
    </r>
    <r>
      <rPr>
        <sz val="11"/>
        <color rgb="FFFFFF99"/>
        <rFont val="Arial"/>
        <family val="2"/>
        <charset val="161"/>
      </rPr>
      <t xml:space="preserve"> του </t>
    </r>
    <r>
      <rPr>
        <b/>
        <sz val="11"/>
        <color rgb="FF66FF33"/>
        <rFont val="Arial"/>
        <family val="2"/>
        <charset val="161"/>
      </rPr>
      <t>ουδέτερου</t>
    </r>
    <r>
      <rPr>
        <sz val="11"/>
        <color rgb="FFFFFF99"/>
        <rFont val="Arial"/>
        <family val="2"/>
        <charset val="161"/>
      </rPr>
      <t xml:space="preserve"> διαλύματος, κατά </t>
    </r>
    <r>
      <rPr>
        <b/>
        <sz val="11"/>
        <color rgb="FFFF0000"/>
        <rFont val="Arial"/>
        <family val="2"/>
        <charset val="161"/>
      </rPr>
      <t>μία</t>
    </r>
    <r>
      <rPr>
        <sz val="11"/>
        <color rgb="FFFFFF99"/>
        <rFont val="Arial"/>
        <family val="2"/>
        <charset val="161"/>
      </rPr>
      <t xml:space="preserve"> </t>
    </r>
    <r>
      <rPr>
        <b/>
        <sz val="11"/>
        <color rgb="FFFF0000"/>
        <rFont val="Arial"/>
        <family val="2"/>
        <charset val="161"/>
      </rPr>
      <t>μονάδα.</t>
    </r>
    <r>
      <rPr>
        <sz val="11"/>
        <color rgb="FFFFFF99"/>
        <rFont val="Arial"/>
        <family val="2"/>
        <charset val="161"/>
      </rPr>
      <t xml:space="preserve"> </t>
    </r>
  </si>
  <si>
    <r>
      <t xml:space="preserve">Αν λοιπόν έχουμε διάλυμα ισχυρού οξέος που έχει </t>
    </r>
    <r>
      <rPr>
        <b/>
        <sz val="11"/>
        <color rgb="FF3366FF"/>
        <rFont val="Arial"/>
        <family val="2"/>
        <charset val="161"/>
      </rPr>
      <t>pH=1,6</t>
    </r>
    <r>
      <rPr>
        <sz val="11"/>
        <color indexed="43"/>
        <rFont val="Arial"/>
        <family val="2"/>
        <charset val="161"/>
      </rPr>
      <t xml:space="preserve"> και το αραιώσουμε σε δεκαπλά-σιο τελικό όγκο, στο αραιωμένο διάλυμα που προκύπτει θα είναι </t>
    </r>
    <r>
      <rPr>
        <b/>
        <sz val="11"/>
        <color rgb="FF3366FF"/>
        <rFont val="Arial"/>
        <family val="2"/>
        <charset val="161"/>
      </rPr>
      <t>pH=2,6.</t>
    </r>
    <r>
      <rPr>
        <sz val="11"/>
        <color indexed="43"/>
        <rFont val="Arial"/>
        <family val="2"/>
        <charset val="161"/>
      </rPr>
      <t xml:space="preserve">
Κατά ανάλογο τρόπο, ένα διάλυμα ισχυρής βάσης που έχει </t>
    </r>
    <r>
      <rPr>
        <b/>
        <sz val="11"/>
        <color rgb="FF3366FF"/>
        <rFont val="Arial"/>
        <family val="2"/>
        <charset val="161"/>
      </rPr>
      <t>pH=11,8,</t>
    </r>
    <r>
      <rPr>
        <sz val="11"/>
        <color indexed="43"/>
        <rFont val="Arial"/>
        <family val="2"/>
        <charset val="161"/>
      </rPr>
      <t xml:space="preserve"> αν το αραιώσουμε σε δεκαπλάσιο τελικό όγκο, θα προκύψει διάλυμα με </t>
    </r>
    <r>
      <rPr>
        <b/>
        <sz val="11"/>
        <color rgb="FF3366FF"/>
        <rFont val="Arial"/>
        <family val="2"/>
        <charset val="161"/>
      </rPr>
      <t>pH=10,8.</t>
    </r>
    <r>
      <rPr>
        <sz val="11"/>
        <color indexed="43"/>
        <rFont val="Arial"/>
        <family val="2"/>
        <charset val="161"/>
      </rPr>
      <t xml:space="preserve"> </t>
    </r>
  </si>
  <si>
    <r>
      <t xml:space="preserve">Όταν το διάλυμα </t>
    </r>
    <r>
      <rPr>
        <b/>
        <sz val="11"/>
        <color rgb="FFFF9900"/>
        <rFont val="Arial"/>
        <family val="2"/>
        <charset val="161"/>
      </rPr>
      <t>ασθενούς</t>
    </r>
    <r>
      <rPr>
        <sz val="11"/>
        <color rgb="FFFFFF99"/>
        <rFont val="Arial"/>
        <family val="2"/>
        <charset val="161"/>
      </rPr>
      <t xml:space="preserve"> </t>
    </r>
    <r>
      <rPr>
        <b/>
        <sz val="11"/>
        <color rgb="FFFF9900"/>
        <rFont val="Arial"/>
        <family val="2"/>
        <charset val="161"/>
      </rPr>
      <t>οξέος</t>
    </r>
    <r>
      <rPr>
        <sz val="11"/>
        <color rgb="FFFFFF99"/>
        <rFont val="Arial"/>
        <family val="2"/>
        <charset val="161"/>
      </rPr>
      <t xml:space="preserve"> ή </t>
    </r>
    <r>
      <rPr>
        <b/>
        <sz val="11"/>
        <color rgb="FFFF9900"/>
        <rFont val="Arial"/>
        <family val="2"/>
        <charset val="161"/>
      </rPr>
      <t>ασθενούς</t>
    </r>
    <r>
      <rPr>
        <sz val="11"/>
        <color rgb="FFFFFF99"/>
        <rFont val="Arial"/>
        <family val="2"/>
        <charset val="161"/>
      </rPr>
      <t xml:space="preserve"> </t>
    </r>
    <r>
      <rPr>
        <b/>
        <sz val="11"/>
        <color rgb="FFFF9900"/>
        <rFont val="Arial"/>
        <family val="2"/>
        <charset val="161"/>
      </rPr>
      <t>βάσης</t>
    </r>
    <r>
      <rPr>
        <sz val="11"/>
        <color rgb="FFFFFF99"/>
        <rFont val="Arial"/>
        <family val="2"/>
        <charset val="161"/>
      </rPr>
      <t xml:space="preserve"> αραιώνεται σε </t>
    </r>
    <r>
      <rPr>
        <b/>
        <sz val="11"/>
        <color theme="3" tint="0.59999389629810485"/>
        <rFont val="Arial"/>
        <family val="2"/>
        <charset val="161"/>
      </rPr>
      <t>δεκαπλάσιο</t>
    </r>
    <r>
      <rPr>
        <sz val="11"/>
        <color rgb="FFFFFF99"/>
        <rFont val="Arial"/>
        <family val="2"/>
        <charset val="161"/>
      </rPr>
      <t xml:space="preserve"> τελικό ό-γκο, η τιμή </t>
    </r>
    <r>
      <rPr>
        <b/>
        <sz val="11"/>
        <color rgb="FF3366FF"/>
        <rFont val="Arial"/>
        <family val="2"/>
        <charset val="161"/>
      </rPr>
      <t>pH</t>
    </r>
    <r>
      <rPr>
        <sz val="11"/>
        <color rgb="FFFFFF99"/>
        <rFont val="Arial"/>
        <family val="2"/>
        <charset val="161"/>
      </rPr>
      <t xml:space="preserve"> του διαλύματος πλησιάζει προς την τιμή </t>
    </r>
    <r>
      <rPr>
        <b/>
        <sz val="11"/>
        <color rgb="FF3366FF"/>
        <rFont val="Arial"/>
        <family val="2"/>
        <charset val="161"/>
      </rPr>
      <t>pH</t>
    </r>
    <r>
      <rPr>
        <sz val="11"/>
        <color rgb="FFFFFF99"/>
        <rFont val="Arial"/>
        <family val="2"/>
        <charset val="161"/>
      </rPr>
      <t xml:space="preserve"> του </t>
    </r>
    <r>
      <rPr>
        <b/>
        <sz val="11"/>
        <color rgb="FF66FF33"/>
        <rFont val="Arial"/>
        <family val="2"/>
        <charset val="161"/>
      </rPr>
      <t>ουδέτερου</t>
    </r>
    <r>
      <rPr>
        <sz val="11"/>
        <color rgb="FFFFFF99"/>
        <rFont val="Arial"/>
        <family val="2"/>
        <charset val="161"/>
      </rPr>
      <t xml:space="preserve"> διαλύματος, κατά </t>
    </r>
    <r>
      <rPr>
        <b/>
        <sz val="11"/>
        <color rgb="FFFF0000"/>
        <rFont val="Arial"/>
        <family val="2"/>
        <charset val="161"/>
      </rPr>
      <t>μισή</t>
    </r>
    <r>
      <rPr>
        <sz val="11"/>
        <color rgb="FFFFFF99"/>
        <rFont val="Arial"/>
        <family val="2"/>
        <charset val="161"/>
      </rPr>
      <t xml:space="preserve"> </t>
    </r>
    <r>
      <rPr>
        <b/>
        <sz val="11"/>
        <color rgb="FFFF0000"/>
        <rFont val="Arial"/>
        <family val="2"/>
        <charset val="161"/>
      </rPr>
      <t>μονάδα.</t>
    </r>
    <r>
      <rPr>
        <sz val="11"/>
        <color rgb="FFFFFF99"/>
        <rFont val="Arial"/>
        <family val="2"/>
        <charset val="161"/>
      </rPr>
      <t xml:space="preserve"> </t>
    </r>
  </si>
  <si>
    <r>
      <t xml:space="preserve">Αν λοιπόν έχουμε διάλυμα ασθενούς οξέος που έχει </t>
    </r>
    <r>
      <rPr>
        <b/>
        <sz val="11"/>
        <color theme="3" tint="0.39997558519241921"/>
        <rFont val="Arial"/>
        <family val="2"/>
        <charset val="161"/>
      </rPr>
      <t>pH=3,4</t>
    </r>
    <r>
      <rPr>
        <sz val="11"/>
        <color indexed="43"/>
        <rFont val="Arial"/>
        <family val="2"/>
        <charset val="161"/>
      </rPr>
      <t xml:space="preserve"> και το αραιώσουμε σε δεκα-πλάσιο τελικό όγκο, στο αραιωμένο διάλυμα που προκύπτει θα είναι </t>
    </r>
    <r>
      <rPr>
        <b/>
        <sz val="11"/>
        <color theme="3" tint="0.39997558519241921"/>
        <rFont val="Arial"/>
        <family val="2"/>
        <charset val="161"/>
      </rPr>
      <t>pH=3,9.</t>
    </r>
    <r>
      <rPr>
        <sz val="11"/>
        <color indexed="43"/>
        <rFont val="Arial"/>
        <family val="2"/>
        <charset val="161"/>
      </rPr>
      <t xml:space="preserve">
Κατά ανάλογο τρόπο, ένα διάλυμα ασθενούς βάσης που έχει </t>
    </r>
    <r>
      <rPr>
        <b/>
        <sz val="11"/>
        <color theme="3" tint="0.39997558519241921"/>
        <rFont val="Arial"/>
        <family val="2"/>
        <charset val="161"/>
      </rPr>
      <t>pH=10,9,</t>
    </r>
    <r>
      <rPr>
        <sz val="11"/>
        <color indexed="43"/>
        <rFont val="Arial"/>
        <family val="2"/>
        <charset val="161"/>
      </rPr>
      <t xml:space="preserve"> αν το αραιώσουμε σε δεκαπλάσιο τελικό όγκο, θα προκύψει διάλυμα με </t>
    </r>
    <r>
      <rPr>
        <b/>
        <sz val="11"/>
        <color theme="3" tint="0.39997558519241921"/>
        <rFont val="Arial"/>
        <family val="2"/>
        <charset val="161"/>
      </rPr>
      <t>pH=10,4.</t>
    </r>
    <r>
      <rPr>
        <sz val="11"/>
        <color indexed="43"/>
        <rFont val="Arial"/>
        <family val="2"/>
        <charset val="161"/>
      </rPr>
      <t xml:space="preserve"> </t>
    </r>
  </si>
  <si>
    <r>
      <t>Τα παραπάνω ισχύουν με την προϋπόθεση ότι με την πραγματοποιούμενη αραίωση του διαλύματος, του ισχυρού οξέο</t>
    </r>
    <r>
      <rPr>
        <b/>
        <sz val="11"/>
        <color rgb="FFFFFF99"/>
        <rFont val="Arial"/>
        <family val="2"/>
        <charset val="161"/>
      </rPr>
      <t>ς</t>
    </r>
    <r>
      <rPr>
        <sz val="11"/>
        <color rgb="FFFFFF99"/>
        <rFont val="Arial"/>
        <family val="2"/>
        <charset val="161"/>
      </rPr>
      <t>, ή της ισχυρής βάσης, δεν καταλήγουμε να έχουμε διάλυμα πολύ μικρής συγκέντρωσης.</t>
    </r>
    <r>
      <rPr>
        <b/>
        <sz val="11"/>
        <color rgb="FFFF9900"/>
        <rFont val="Arial"/>
        <family val="2"/>
        <charset val="161"/>
      </rPr>
      <t xml:space="preserve"> Σε κάθε περίπτωση, που έχουμε κάποιο πολύ αραιό διά-λυμα (με C&lt;10¯6), πρέπει κατά τον υπολογισμό του pH να λαμβάνεται υπόψη και ο αυτοϊοντισμός του νερού.</t>
    </r>
  </si>
  <si>
    <r>
      <t xml:space="preserve">Για παράδειγμα ένα διάλυμα </t>
    </r>
    <r>
      <rPr>
        <b/>
        <sz val="11"/>
        <color rgb="FFFFC000"/>
        <rFont val="Arial"/>
        <family val="2"/>
        <charset val="161"/>
      </rPr>
      <t>HCl</t>
    </r>
    <r>
      <rPr>
        <sz val="11"/>
        <color rgb="FFFFFF99"/>
        <rFont val="Arial"/>
        <family val="2"/>
        <charset val="161"/>
      </rPr>
      <t xml:space="preserve"> με </t>
    </r>
    <r>
      <rPr>
        <b/>
        <sz val="11"/>
        <color rgb="FFFFC000"/>
        <rFont val="Arial"/>
        <family val="2"/>
        <charset val="161"/>
      </rPr>
      <t>C</t>
    </r>
    <r>
      <rPr>
        <b/>
        <sz val="11"/>
        <color rgb="FFFFC000"/>
        <rFont val="Calibri"/>
        <family val="2"/>
        <charset val="161"/>
      </rPr>
      <t>≤</t>
    </r>
    <r>
      <rPr>
        <b/>
        <sz val="11"/>
        <color rgb="FFFFC000"/>
        <rFont val="Arial"/>
        <family val="2"/>
        <charset val="161"/>
      </rPr>
      <t>10¯7M</t>
    </r>
    <r>
      <rPr>
        <sz val="11"/>
        <color rgb="FFFFFF99"/>
        <rFont val="Arial"/>
        <family val="2"/>
        <charset val="161"/>
      </rPr>
      <t xml:space="preserve"> σε </t>
    </r>
    <r>
      <rPr>
        <b/>
        <sz val="11"/>
        <color rgb="FFCC3300"/>
        <rFont val="Arial"/>
        <family val="2"/>
        <charset val="161"/>
      </rPr>
      <t>θ=25°C,</t>
    </r>
    <r>
      <rPr>
        <sz val="11"/>
        <color rgb="FFFFFF99"/>
        <rFont val="Arial"/>
        <family val="2"/>
        <charset val="161"/>
      </rPr>
      <t xml:space="preserve"> δεν είναι λογικό να πούμε ότι έχει </t>
    </r>
    <r>
      <rPr>
        <b/>
        <sz val="11"/>
        <color rgb="FFFF9900"/>
        <rFont val="Arial"/>
        <family val="2"/>
        <charset val="161"/>
      </rPr>
      <t>pH</t>
    </r>
    <r>
      <rPr>
        <b/>
        <sz val="11"/>
        <color rgb="FFFF9900"/>
        <rFont val="Calibri"/>
        <family val="2"/>
        <charset val="161"/>
      </rPr>
      <t>≥</t>
    </r>
    <r>
      <rPr>
        <b/>
        <sz val="11"/>
        <color rgb="FFFF9900"/>
        <rFont val="Arial"/>
        <family val="2"/>
        <charset val="161"/>
      </rPr>
      <t>7.</t>
    </r>
    <r>
      <rPr>
        <sz val="11"/>
        <color rgb="FFFFFF99"/>
        <rFont val="Arial"/>
        <family val="2"/>
        <charset val="161"/>
      </rPr>
      <t xml:space="preserve"> Για ένα τόσο αραιό διάλυμα, για τον υπολογισμό του </t>
    </r>
    <r>
      <rPr>
        <b/>
        <sz val="11"/>
        <color rgb="FF3366FF"/>
        <rFont val="Arial"/>
        <family val="2"/>
        <charset val="161"/>
      </rPr>
      <t>pH</t>
    </r>
    <r>
      <rPr>
        <sz val="11"/>
        <color rgb="FFFFFF99"/>
        <rFont val="Arial"/>
        <family val="2"/>
        <charset val="161"/>
      </rPr>
      <t xml:space="preserve"> του, είναι απαραίτητο να λη-φθεί υπόψη και ο αυτοϊοντισμός του νερού και τότε λαμβάνουμε τελικά τιμή </t>
    </r>
    <r>
      <rPr>
        <b/>
        <sz val="11"/>
        <color rgb="FF3366FF"/>
        <rFont val="Arial"/>
        <family val="2"/>
        <charset val="161"/>
      </rPr>
      <t>pH</t>
    </r>
    <r>
      <rPr>
        <b/>
        <sz val="11"/>
        <color rgb="FF3366FF"/>
        <rFont val="Calibri"/>
        <family val="2"/>
        <charset val="161"/>
      </rPr>
      <t>≤</t>
    </r>
    <r>
      <rPr>
        <b/>
        <sz val="11"/>
        <color rgb="FF3366FF"/>
        <rFont val="Arial"/>
        <family val="2"/>
        <charset val="161"/>
      </rPr>
      <t>7.</t>
    </r>
  </si>
  <si>
    <t>Στο σχήμα που δίνεται παρακάτω, περιγράφεται η διάταξη πραγματοποίησης μιας ογκομέτρησης, ενώ παρέχονται και κάποιες βασικές πληροφορίες.</t>
  </si>
</sst>
</file>

<file path=xl/styles.xml><?xml version="1.0" encoding="utf-8"?>
<styleSheet xmlns="http://schemas.openxmlformats.org/spreadsheetml/2006/main" xmlns:mc="http://schemas.openxmlformats.org/markup-compatibility/2006" xmlns:x14ac="http://schemas.microsoft.com/office/spreadsheetml/2009/9/ac" mc:Ignorable="x14ac">
  <fonts count="304" x14ac:knownFonts="1">
    <font>
      <sz val="10"/>
      <name val="Arial"/>
      <charset val="161"/>
    </font>
    <font>
      <sz val="10"/>
      <name val="Arial"/>
      <family val="2"/>
      <charset val="161"/>
    </font>
    <font>
      <b/>
      <sz val="16"/>
      <color indexed="43"/>
      <name val="Arial"/>
      <family val="2"/>
      <charset val="161"/>
    </font>
    <font>
      <sz val="10"/>
      <color indexed="43"/>
      <name val="Arial"/>
      <family val="2"/>
      <charset val="161"/>
    </font>
    <font>
      <sz val="10"/>
      <color indexed="43"/>
      <name val="Arial"/>
      <family val="2"/>
    </font>
    <font>
      <b/>
      <sz val="10"/>
      <color indexed="52"/>
      <name val="Arial"/>
      <family val="2"/>
      <charset val="161"/>
    </font>
    <font>
      <b/>
      <sz val="10"/>
      <color indexed="43"/>
      <name val="Arial"/>
      <family val="2"/>
    </font>
    <font>
      <b/>
      <vertAlign val="subscript"/>
      <sz val="10"/>
      <color indexed="52"/>
      <name val="Arial"/>
      <family val="2"/>
      <charset val="161"/>
    </font>
    <font>
      <sz val="10"/>
      <color indexed="52"/>
      <name val="Arial"/>
      <family val="2"/>
      <charset val="161"/>
    </font>
    <font>
      <b/>
      <sz val="10"/>
      <color indexed="10"/>
      <name val="Arial"/>
      <family val="2"/>
      <charset val="161"/>
    </font>
    <font>
      <sz val="10"/>
      <color indexed="8"/>
      <name val="Arial"/>
      <family val="2"/>
    </font>
    <font>
      <b/>
      <sz val="10"/>
      <color indexed="51"/>
      <name val="Arial"/>
      <family val="2"/>
      <charset val="161"/>
    </font>
    <font>
      <b/>
      <sz val="10"/>
      <color indexed="8"/>
      <name val="Arial"/>
      <family val="2"/>
    </font>
    <font>
      <b/>
      <sz val="11"/>
      <color indexed="8"/>
      <name val="Arial"/>
      <family val="2"/>
    </font>
    <font>
      <b/>
      <sz val="11"/>
      <color indexed="43"/>
      <name val="Arial"/>
      <family val="2"/>
    </font>
    <font>
      <b/>
      <sz val="14"/>
      <color indexed="43"/>
      <name val="Arial"/>
      <family val="2"/>
    </font>
    <font>
      <b/>
      <sz val="24"/>
      <color indexed="43"/>
      <name val="Wingdings"/>
      <charset val="2"/>
    </font>
    <font>
      <b/>
      <vertAlign val="subscript"/>
      <sz val="10"/>
      <color indexed="43"/>
      <name val="Arial"/>
      <family val="2"/>
    </font>
    <font>
      <sz val="11"/>
      <color indexed="52"/>
      <name val="Arial"/>
      <family val="2"/>
    </font>
    <font>
      <b/>
      <sz val="11"/>
      <color indexed="52"/>
      <name val="Arial"/>
      <family val="2"/>
    </font>
    <font>
      <sz val="11"/>
      <color indexed="43"/>
      <name val="Arial"/>
      <family val="2"/>
    </font>
    <font>
      <b/>
      <sz val="11"/>
      <color indexed="52"/>
      <name val="Arial"/>
      <family val="2"/>
      <charset val="161"/>
    </font>
    <font>
      <vertAlign val="subscript"/>
      <sz val="11"/>
      <color indexed="43"/>
      <name val="Arial"/>
      <family val="2"/>
    </font>
    <font>
      <b/>
      <vertAlign val="superscript"/>
      <sz val="10"/>
      <color indexed="43"/>
      <name val="Arial"/>
      <family val="2"/>
    </font>
    <font>
      <b/>
      <sz val="10"/>
      <color indexed="41"/>
      <name val="Arial"/>
      <family val="2"/>
      <charset val="161"/>
    </font>
    <font>
      <b/>
      <sz val="10"/>
      <color indexed="10"/>
      <name val="Symbol"/>
      <family val="1"/>
      <charset val="2"/>
    </font>
    <font>
      <b/>
      <sz val="10"/>
      <color indexed="10"/>
      <name val="Wingdings 3"/>
      <family val="1"/>
      <charset val="2"/>
    </font>
    <font>
      <sz val="24"/>
      <color indexed="43"/>
      <name val="Wingdings"/>
      <charset val="2"/>
    </font>
    <font>
      <b/>
      <sz val="18"/>
      <color indexed="8"/>
      <name val="Arial"/>
      <family val="2"/>
    </font>
    <font>
      <b/>
      <sz val="16"/>
      <color indexed="43"/>
      <name val="Arial"/>
      <family val="2"/>
    </font>
    <font>
      <b/>
      <vertAlign val="superscript"/>
      <sz val="10"/>
      <color indexed="52"/>
      <name val="Arial"/>
      <family val="2"/>
      <charset val="161"/>
    </font>
    <font>
      <sz val="10"/>
      <color indexed="41"/>
      <name val="Arial"/>
      <family val="2"/>
      <charset val="161"/>
    </font>
    <font>
      <sz val="10"/>
      <color indexed="16"/>
      <name val="Arial"/>
      <family val="2"/>
    </font>
    <font>
      <b/>
      <sz val="12"/>
      <color indexed="8"/>
      <name val="Arial"/>
      <family val="2"/>
    </font>
    <font>
      <b/>
      <sz val="10"/>
      <color indexed="52"/>
      <name val="Arial"/>
      <family val="2"/>
    </font>
    <font>
      <b/>
      <sz val="14"/>
      <color indexed="44"/>
      <name val="Arial"/>
      <family val="2"/>
    </font>
    <font>
      <b/>
      <vertAlign val="subscript"/>
      <sz val="14"/>
      <color indexed="44"/>
      <name val="Arial"/>
      <family val="2"/>
    </font>
    <font>
      <sz val="20"/>
      <color indexed="53"/>
      <name val="Arial"/>
      <family val="2"/>
    </font>
    <font>
      <b/>
      <sz val="20"/>
      <color indexed="53"/>
      <name val="Arial"/>
      <family val="2"/>
    </font>
    <font>
      <sz val="12"/>
      <color indexed="52"/>
      <name val="Arial"/>
      <family val="2"/>
    </font>
    <font>
      <b/>
      <sz val="12"/>
      <color indexed="52"/>
      <name val="Arial"/>
      <family val="2"/>
    </font>
    <font>
      <b/>
      <sz val="18"/>
      <color indexed="43"/>
      <name val="Arial"/>
      <family val="2"/>
    </font>
    <font>
      <b/>
      <sz val="11"/>
      <color indexed="41"/>
      <name val="Arial"/>
      <family val="2"/>
    </font>
    <font>
      <b/>
      <sz val="11"/>
      <color indexed="10"/>
      <name val="Symbol"/>
      <family val="1"/>
      <charset val="2"/>
    </font>
    <font>
      <b/>
      <sz val="11"/>
      <color indexed="41"/>
      <name val="Symbol"/>
      <family val="1"/>
      <charset val="2"/>
    </font>
    <font>
      <b/>
      <vertAlign val="superscript"/>
      <sz val="11"/>
      <color indexed="41"/>
      <name val="Arial"/>
      <family val="2"/>
    </font>
    <font>
      <b/>
      <vertAlign val="subscript"/>
      <sz val="11"/>
      <color indexed="41"/>
      <name val="Arial"/>
      <family val="2"/>
    </font>
    <font>
      <b/>
      <sz val="11"/>
      <color indexed="10"/>
      <name val="Wingdings 3"/>
      <family val="1"/>
      <charset val="2"/>
    </font>
    <font>
      <b/>
      <sz val="16"/>
      <color indexed="8"/>
      <name val="Arial"/>
      <family val="2"/>
    </font>
    <font>
      <vertAlign val="subscript"/>
      <sz val="10"/>
      <color indexed="43"/>
      <name val="Arial"/>
      <family val="2"/>
    </font>
    <font>
      <b/>
      <vertAlign val="subscript"/>
      <sz val="11"/>
      <color indexed="52"/>
      <name val="Arial"/>
      <family val="2"/>
      <charset val="161"/>
    </font>
    <font>
      <b/>
      <vertAlign val="subscript"/>
      <sz val="11"/>
      <color indexed="43"/>
      <name val="Arial"/>
      <family val="2"/>
    </font>
    <font>
      <b/>
      <sz val="12"/>
      <color indexed="43"/>
      <name val="Arial"/>
      <family val="2"/>
    </font>
    <font>
      <b/>
      <vertAlign val="subscript"/>
      <sz val="12"/>
      <color indexed="43"/>
      <name val="Arial"/>
      <family val="2"/>
    </font>
    <font>
      <b/>
      <sz val="9"/>
      <color indexed="43"/>
      <name val="Arial"/>
      <family val="2"/>
    </font>
    <font>
      <b/>
      <sz val="9"/>
      <color indexed="52"/>
      <name val="Arial"/>
      <family val="2"/>
      <charset val="161"/>
    </font>
    <font>
      <b/>
      <sz val="12"/>
      <color indexed="44"/>
      <name val="Arial"/>
      <family val="2"/>
    </font>
    <font>
      <b/>
      <vertAlign val="subscript"/>
      <sz val="12"/>
      <color indexed="44"/>
      <name val="Arial"/>
      <family val="2"/>
    </font>
    <font>
      <b/>
      <sz val="12"/>
      <color indexed="10"/>
      <name val="Arial"/>
      <family val="2"/>
      <charset val="161"/>
    </font>
    <font>
      <b/>
      <sz val="12"/>
      <color indexed="10"/>
      <name val="Wingdings 3"/>
      <family val="1"/>
      <charset val="2"/>
    </font>
    <font>
      <b/>
      <vertAlign val="superscript"/>
      <sz val="12"/>
      <color indexed="44"/>
      <name val="Arial"/>
      <family val="2"/>
    </font>
    <font>
      <sz val="8"/>
      <color indexed="43"/>
      <name val="Arial"/>
      <family val="2"/>
    </font>
    <font>
      <b/>
      <sz val="12"/>
      <color indexed="51"/>
      <name val="Symbol"/>
      <family val="1"/>
      <charset val="2"/>
    </font>
    <font>
      <sz val="4"/>
      <color indexed="43"/>
      <name val="Arial"/>
      <family val="2"/>
    </font>
    <font>
      <b/>
      <sz val="12"/>
      <color indexed="52"/>
      <name val="Arial"/>
      <family val="2"/>
      <charset val="161"/>
    </font>
    <font>
      <b/>
      <sz val="11"/>
      <color indexed="43"/>
      <name val="Arial"/>
      <family val="2"/>
      <charset val="161"/>
    </font>
    <font>
      <b/>
      <sz val="10"/>
      <color indexed="43"/>
      <name val="Arial"/>
      <family val="2"/>
      <charset val="161"/>
    </font>
    <font>
      <b/>
      <sz val="11"/>
      <color indexed="10"/>
      <name val="Arial"/>
      <family val="2"/>
      <charset val="161"/>
    </font>
    <font>
      <sz val="10"/>
      <color indexed="52"/>
      <name val="Arial"/>
      <family val="2"/>
      <charset val="161"/>
    </font>
    <font>
      <sz val="8"/>
      <color indexed="8"/>
      <name val="Tahoma"/>
      <family val="2"/>
      <charset val="161"/>
    </font>
    <font>
      <b/>
      <sz val="8"/>
      <color indexed="8"/>
      <name val="Tahoma"/>
      <family val="2"/>
      <charset val="161"/>
    </font>
    <font>
      <b/>
      <vertAlign val="subscript"/>
      <sz val="8"/>
      <color indexed="8"/>
      <name val="Tahoma"/>
      <family val="2"/>
      <charset val="161"/>
    </font>
    <font>
      <b/>
      <vertAlign val="superscript"/>
      <sz val="9"/>
      <color indexed="8"/>
      <name val="Tahoma"/>
      <family val="2"/>
      <charset val="161"/>
    </font>
    <font>
      <vertAlign val="subscript"/>
      <sz val="10"/>
      <color indexed="52"/>
      <name val="Arial"/>
      <family val="2"/>
      <charset val="161"/>
    </font>
    <font>
      <b/>
      <sz val="12"/>
      <color indexed="48"/>
      <name val="Arial"/>
      <family val="2"/>
    </font>
    <font>
      <b/>
      <vertAlign val="subscript"/>
      <sz val="12"/>
      <color indexed="48"/>
      <name val="Arial"/>
      <family val="2"/>
    </font>
    <font>
      <b/>
      <vertAlign val="superscript"/>
      <sz val="12"/>
      <color indexed="48"/>
      <name val="Arial"/>
      <family val="2"/>
    </font>
    <font>
      <b/>
      <sz val="12"/>
      <color indexed="10"/>
      <name val="Arial"/>
      <family val="2"/>
    </font>
    <font>
      <b/>
      <vertAlign val="subscript"/>
      <sz val="12"/>
      <color indexed="10"/>
      <name val="Arial"/>
      <family val="2"/>
    </font>
    <font>
      <b/>
      <vertAlign val="superscript"/>
      <sz val="12"/>
      <color indexed="10"/>
      <name val="Arial"/>
      <family val="2"/>
    </font>
    <font>
      <b/>
      <sz val="11"/>
      <color indexed="51"/>
      <name val="Arial"/>
      <family val="2"/>
      <charset val="161"/>
    </font>
    <font>
      <b/>
      <vertAlign val="subscript"/>
      <sz val="11"/>
      <color indexed="51"/>
      <name val="Arial"/>
      <family val="2"/>
      <charset val="161"/>
    </font>
    <font>
      <b/>
      <vertAlign val="superscript"/>
      <sz val="11"/>
      <color indexed="51"/>
      <name val="Arial"/>
      <family val="2"/>
      <charset val="161"/>
    </font>
    <font>
      <b/>
      <sz val="11"/>
      <color indexed="51"/>
      <name val="Arial"/>
      <family val="2"/>
    </font>
    <font>
      <b/>
      <vertAlign val="subscript"/>
      <sz val="11"/>
      <color indexed="51"/>
      <name val="Arial"/>
      <family val="2"/>
    </font>
    <font>
      <b/>
      <vertAlign val="superscript"/>
      <sz val="11"/>
      <color indexed="51"/>
      <name val="Arial"/>
      <family val="2"/>
    </font>
    <font>
      <b/>
      <sz val="11"/>
      <color indexed="53"/>
      <name val="Arial"/>
      <family val="2"/>
    </font>
    <font>
      <b/>
      <vertAlign val="subscript"/>
      <sz val="11"/>
      <color indexed="53"/>
      <name val="Arial"/>
      <family val="2"/>
    </font>
    <font>
      <b/>
      <vertAlign val="superscript"/>
      <sz val="11"/>
      <color indexed="53"/>
      <name val="Arial"/>
      <family val="2"/>
    </font>
    <font>
      <b/>
      <sz val="11"/>
      <color indexed="51"/>
      <name val="Symbol"/>
      <family val="1"/>
      <charset val="2"/>
    </font>
    <font>
      <b/>
      <sz val="11"/>
      <color indexed="53"/>
      <name val="Arial"/>
      <family val="2"/>
      <charset val="161"/>
    </font>
    <font>
      <b/>
      <vertAlign val="subscript"/>
      <sz val="11"/>
      <color indexed="53"/>
      <name val="Arial"/>
      <family val="2"/>
      <charset val="161"/>
    </font>
    <font>
      <b/>
      <vertAlign val="superscript"/>
      <sz val="11"/>
      <color indexed="53"/>
      <name val="Arial"/>
      <family val="2"/>
      <charset val="161"/>
    </font>
    <font>
      <b/>
      <sz val="10"/>
      <color indexed="53"/>
      <name val="Arial"/>
      <family val="2"/>
      <charset val="161"/>
    </font>
    <font>
      <sz val="10"/>
      <color indexed="51"/>
      <name val="Arial"/>
      <family val="2"/>
      <charset val="161"/>
    </font>
    <font>
      <b/>
      <vertAlign val="subscript"/>
      <sz val="11"/>
      <color indexed="52"/>
      <name val="Arial"/>
      <family val="2"/>
    </font>
    <font>
      <b/>
      <vertAlign val="superscript"/>
      <sz val="11"/>
      <color indexed="52"/>
      <name val="Arial"/>
      <family val="2"/>
    </font>
    <font>
      <b/>
      <sz val="11"/>
      <color indexed="43"/>
      <name val="Symbol"/>
      <family val="1"/>
      <charset val="2"/>
    </font>
    <font>
      <b/>
      <sz val="9"/>
      <color indexed="8"/>
      <name val="Arial"/>
      <family val="2"/>
    </font>
    <font>
      <sz val="9"/>
      <color indexed="43"/>
      <name val="Arial"/>
      <family val="2"/>
    </font>
    <font>
      <b/>
      <sz val="8"/>
      <color indexed="43"/>
      <name val="Arial"/>
      <family val="2"/>
    </font>
    <font>
      <b/>
      <vertAlign val="subscript"/>
      <sz val="10"/>
      <color indexed="8"/>
      <name val="Arial"/>
      <family val="2"/>
    </font>
    <font>
      <sz val="10"/>
      <color indexed="16"/>
      <name val="Arial"/>
      <family val="2"/>
      <charset val="161"/>
    </font>
    <font>
      <vertAlign val="subscript"/>
      <sz val="9"/>
      <color indexed="43"/>
      <name val="Arial"/>
      <family val="2"/>
    </font>
    <font>
      <b/>
      <sz val="11"/>
      <color indexed="52"/>
      <name val="Arial"/>
      <family val="2"/>
      <charset val="161"/>
    </font>
    <font>
      <b/>
      <sz val="11"/>
      <color indexed="10"/>
      <name val="Arial"/>
      <family val="2"/>
      <charset val="161"/>
    </font>
    <font>
      <b/>
      <vertAlign val="superscript"/>
      <sz val="11"/>
      <color indexed="52"/>
      <name val="Arial"/>
      <family val="2"/>
      <charset val="161"/>
    </font>
    <font>
      <vertAlign val="superscript"/>
      <sz val="11"/>
      <color indexed="52"/>
      <name val="Arial"/>
      <family val="2"/>
      <charset val="161"/>
    </font>
    <font>
      <b/>
      <sz val="10"/>
      <color indexed="11"/>
      <name val="Arial"/>
      <family val="2"/>
      <charset val="161"/>
    </font>
    <font>
      <b/>
      <vertAlign val="superscript"/>
      <sz val="10"/>
      <color indexed="8"/>
      <name val="Arial"/>
      <family val="2"/>
    </font>
    <font>
      <b/>
      <vertAlign val="superscript"/>
      <sz val="11"/>
      <color indexed="43"/>
      <name val="Arial"/>
      <family val="2"/>
    </font>
    <font>
      <sz val="20"/>
      <color indexed="10"/>
      <name val="Arial"/>
      <family val="2"/>
      <charset val="161"/>
    </font>
    <font>
      <sz val="20"/>
      <color indexed="10"/>
      <name val="Symbol"/>
      <family val="1"/>
      <charset val="2"/>
    </font>
    <font>
      <sz val="10"/>
      <color indexed="48"/>
      <name val="Arial"/>
      <family val="2"/>
      <charset val="161"/>
    </font>
    <font>
      <b/>
      <sz val="10"/>
      <color indexed="44"/>
      <name val="Arial"/>
      <family val="2"/>
      <charset val="161"/>
    </font>
    <font>
      <b/>
      <sz val="10"/>
      <color indexed="50"/>
      <name val="Arial"/>
      <family val="2"/>
      <charset val="161"/>
    </font>
    <font>
      <sz val="10"/>
      <color indexed="8"/>
      <name val="Arial"/>
      <family val="2"/>
      <charset val="161"/>
    </font>
    <font>
      <sz val="10"/>
      <color indexed="50"/>
      <name val="Arial"/>
      <family val="2"/>
      <charset val="161"/>
    </font>
    <font>
      <b/>
      <sz val="11"/>
      <color indexed="41"/>
      <name val="Arial"/>
      <family val="2"/>
      <charset val="161"/>
    </font>
    <font>
      <b/>
      <sz val="11"/>
      <color indexed="10"/>
      <name val="Arial"/>
      <family val="2"/>
    </font>
    <font>
      <b/>
      <sz val="10"/>
      <color indexed="8"/>
      <name val="Arial"/>
      <family val="2"/>
      <charset val="161"/>
    </font>
    <font>
      <sz val="10"/>
      <color indexed="50"/>
      <name val="Arial"/>
      <family val="2"/>
      <charset val="161"/>
    </font>
    <font>
      <b/>
      <sz val="10"/>
      <color indexed="44"/>
      <name val="Arial"/>
      <family val="2"/>
      <charset val="161"/>
    </font>
    <font>
      <sz val="10"/>
      <color indexed="51"/>
      <name val="Arial"/>
      <family val="2"/>
      <charset val="161"/>
    </font>
    <font>
      <sz val="8"/>
      <color indexed="8"/>
      <name val="Arial"/>
      <family val="2"/>
      <charset val="161"/>
    </font>
    <font>
      <sz val="18"/>
      <color indexed="43"/>
      <name val="Comic Sans MS"/>
      <family val="4"/>
      <charset val="161"/>
    </font>
    <font>
      <b/>
      <sz val="18"/>
      <color indexed="43"/>
      <name val="Wingdings"/>
      <charset val="2"/>
    </font>
    <font>
      <b/>
      <sz val="10"/>
      <color indexed="43"/>
      <name val="Comic Sans MS"/>
      <family val="4"/>
      <charset val="161"/>
    </font>
    <font>
      <sz val="10"/>
      <color indexed="13"/>
      <name val="Arial"/>
      <family val="2"/>
      <charset val="161"/>
    </font>
    <font>
      <b/>
      <sz val="18"/>
      <color indexed="53"/>
      <name val="Arial"/>
      <family val="2"/>
    </font>
    <font>
      <b/>
      <sz val="10"/>
      <color indexed="52"/>
      <name val="Arial"/>
      <family val="2"/>
      <charset val="161"/>
    </font>
    <font>
      <sz val="9"/>
      <color indexed="53"/>
      <name val="Symbol"/>
      <family val="1"/>
      <charset val="2"/>
    </font>
    <font>
      <sz val="9"/>
      <color indexed="53"/>
      <name val="Arial"/>
      <family val="2"/>
    </font>
    <font>
      <sz val="8"/>
      <color indexed="81"/>
      <name val="Tahoma"/>
      <family val="2"/>
      <charset val="161"/>
    </font>
    <font>
      <b/>
      <sz val="8"/>
      <color indexed="8"/>
      <name val="Symbol"/>
      <family val="1"/>
      <charset val="2"/>
    </font>
    <font>
      <sz val="10"/>
      <color indexed="53"/>
      <name val="Arial"/>
      <family val="2"/>
      <charset val="161"/>
    </font>
    <font>
      <sz val="8"/>
      <color indexed="8"/>
      <name val="Arial"/>
      <family val="2"/>
      <charset val="161"/>
    </font>
    <font>
      <sz val="10"/>
      <color indexed="8"/>
      <name val="Arial"/>
      <family val="2"/>
      <charset val="161"/>
    </font>
    <font>
      <b/>
      <vertAlign val="subscript"/>
      <sz val="10"/>
      <color indexed="41"/>
      <name val="Arial"/>
      <family val="2"/>
      <charset val="161"/>
    </font>
    <font>
      <b/>
      <sz val="14"/>
      <color indexed="10"/>
      <name val="Arial"/>
      <family val="2"/>
      <charset val="161"/>
    </font>
    <font>
      <b/>
      <sz val="12"/>
      <color indexed="50"/>
      <name val="Arial"/>
      <family val="2"/>
    </font>
    <font>
      <b/>
      <vertAlign val="subscript"/>
      <sz val="12"/>
      <color indexed="50"/>
      <name val="Arial"/>
      <family val="2"/>
    </font>
    <font>
      <b/>
      <vertAlign val="superscript"/>
      <sz val="12"/>
      <color indexed="50"/>
      <name val="Arial"/>
      <family val="2"/>
    </font>
    <font>
      <b/>
      <sz val="11"/>
      <color indexed="16"/>
      <name val="Arial"/>
      <family val="2"/>
      <charset val="161"/>
    </font>
    <font>
      <b/>
      <sz val="11"/>
      <color indexed="50"/>
      <name val="Symbol"/>
      <family val="1"/>
      <charset val="2"/>
    </font>
    <font>
      <b/>
      <sz val="10"/>
      <color indexed="16"/>
      <name val="Arial"/>
      <family val="2"/>
      <charset val="161"/>
    </font>
    <font>
      <sz val="11"/>
      <name val="Arial"/>
      <family val="2"/>
      <charset val="161"/>
    </font>
    <font>
      <b/>
      <sz val="11"/>
      <color indexed="8"/>
      <name val="Arial"/>
      <family val="2"/>
      <charset val="161"/>
    </font>
    <font>
      <b/>
      <vertAlign val="subscript"/>
      <sz val="11"/>
      <color indexed="8"/>
      <name val="Arial"/>
      <family val="2"/>
      <charset val="161"/>
    </font>
    <font>
      <b/>
      <vertAlign val="superscript"/>
      <sz val="11"/>
      <color indexed="8"/>
      <name val="Arial"/>
      <family val="2"/>
      <charset val="161"/>
    </font>
    <font>
      <b/>
      <vertAlign val="superscript"/>
      <sz val="10"/>
      <color indexed="8"/>
      <name val="Arial"/>
      <family val="2"/>
      <charset val="161"/>
    </font>
    <font>
      <sz val="8"/>
      <color indexed="9"/>
      <name val="Arial"/>
      <family val="2"/>
      <charset val="161"/>
    </font>
    <font>
      <b/>
      <vertAlign val="subscript"/>
      <sz val="11"/>
      <color indexed="43"/>
      <name val="Arial"/>
      <family val="2"/>
      <charset val="161"/>
    </font>
    <font>
      <b/>
      <vertAlign val="superscript"/>
      <sz val="11"/>
      <color indexed="43"/>
      <name val="Arial"/>
      <family val="2"/>
      <charset val="161"/>
    </font>
    <font>
      <u/>
      <sz val="10"/>
      <color indexed="12"/>
      <name val="Arial"/>
      <family val="2"/>
      <charset val="161"/>
    </font>
    <font>
      <u/>
      <sz val="10"/>
      <color indexed="43"/>
      <name val="Arial"/>
      <family val="2"/>
      <charset val="161"/>
    </font>
    <font>
      <b/>
      <sz val="10"/>
      <color rgb="FFFF9900"/>
      <name val="Arial"/>
      <family val="2"/>
      <charset val="161"/>
    </font>
    <font>
      <sz val="10"/>
      <color rgb="FF3366FF"/>
      <name val="Arial"/>
      <family val="2"/>
      <charset val="161"/>
    </font>
    <font>
      <sz val="10"/>
      <color theme="1"/>
      <name val="Arial"/>
      <family val="2"/>
      <charset val="161"/>
    </font>
    <font>
      <b/>
      <sz val="10"/>
      <color rgb="FF3366FF"/>
      <name val="Arial"/>
      <family val="2"/>
      <charset val="161"/>
    </font>
    <font>
      <sz val="11"/>
      <color indexed="8"/>
      <name val="Arial"/>
      <family val="2"/>
    </font>
    <font>
      <b/>
      <sz val="16"/>
      <color indexed="51"/>
      <name val="Arial"/>
      <family val="2"/>
      <charset val="161"/>
    </font>
    <font>
      <u/>
      <sz val="10"/>
      <color rgb="FFFFFF99"/>
      <name val="Arial"/>
      <family val="2"/>
      <charset val="161"/>
    </font>
    <font>
      <sz val="12"/>
      <name val="Arial"/>
      <family val="2"/>
      <charset val="161"/>
    </font>
    <font>
      <b/>
      <sz val="12"/>
      <name val="Arial"/>
      <family val="2"/>
      <charset val="161"/>
    </font>
    <font>
      <sz val="11"/>
      <color indexed="43"/>
      <name val="Arial"/>
      <family val="2"/>
      <charset val="161"/>
    </font>
    <font>
      <sz val="11"/>
      <color indexed="11"/>
      <name val="Arial"/>
      <family val="2"/>
      <charset val="161"/>
    </font>
    <font>
      <sz val="16"/>
      <color indexed="11"/>
      <name val="Arial"/>
      <family val="2"/>
      <charset val="161"/>
    </font>
    <font>
      <b/>
      <sz val="14"/>
      <color indexed="10"/>
      <name val="Arial"/>
      <family val="2"/>
    </font>
    <font>
      <sz val="11"/>
      <color indexed="48"/>
      <name val="Arial"/>
      <family val="2"/>
      <charset val="161"/>
    </font>
    <font>
      <b/>
      <sz val="10"/>
      <color indexed="40"/>
      <name val="Arial"/>
      <family val="2"/>
    </font>
    <font>
      <u/>
      <sz val="10"/>
      <color rgb="FFFFFF00"/>
      <name val="Arial"/>
      <family val="2"/>
      <charset val="161"/>
    </font>
    <font>
      <sz val="11"/>
      <color indexed="52"/>
      <name val="Arial"/>
      <family val="2"/>
      <charset val="161"/>
    </font>
    <font>
      <sz val="11"/>
      <color indexed="51"/>
      <name val="Arial"/>
      <family val="2"/>
      <charset val="161"/>
    </font>
    <font>
      <sz val="11"/>
      <name val="Arial"/>
      <family val="2"/>
    </font>
    <font>
      <b/>
      <sz val="11"/>
      <color indexed="48"/>
      <name val="Arial"/>
      <family val="2"/>
      <charset val="161"/>
    </font>
    <font>
      <b/>
      <vertAlign val="subscript"/>
      <sz val="11"/>
      <color indexed="41"/>
      <name val="Arial"/>
      <family val="2"/>
      <charset val="161"/>
    </font>
    <font>
      <b/>
      <vertAlign val="superscript"/>
      <sz val="11"/>
      <color indexed="41"/>
      <name val="Arial"/>
      <family val="2"/>
      <charset val="161"/>
    </font>
    <font>
      <vertAlign val="superscript"/>
      <sz val="11"/>
      <color indexed="51"/>
      <name val="Arial"/>
      <family val="2"/>
      <charset val="161"/>
    </font>
    <font>
      <b/>
      <sz val="11"/>
      <color indexed="50"/>
      <name val="Arial"/>
      <family val="2"/>
      <charset val="161"/>
    </font>
    <font>
      <sz val="11"/>
      <color indexed="13"/>
      <name val="Arial"/>
      <family val="2"/>
      <charset val="161"/>
    </font>
    <font>
      <b/>
      <sz val="11"/>
      <color indexed="52"/>
      <name val="Symbol"/>
      <family val="1"/>
      <charset val="2"/>
    </font>
    <font>
      <b/>
      <vertAlign val="superscript"/>
      <sz val="12"/>
      <name val="Arial"/>
      <family val="2"/>
      <charset val="161"/>
    </font>
    <font>
      <b/>
      <vertAlign val="subscript"/>
      <sz val="12"/>
      <name val="Arial"/>
      <family val="2"/>
      <charset val="161"/>
    </font>
    <font>
      <b/>
      <sz val="10"/>
      <color rgb="FF00FF00"/>
      <name val="Arial"/>
      <family val="2"/>
      <charset val="161"/>
    </font>
    <font>
      <vertAlign val="subscript"/>
      <sz val="10"/>
      <color indexed="43"/>
      <name val="Arial"/>
      <family val="2"/>
      <charset val="161"/>
    </font>
    <font>
      <b/>
      <vertAlign val="superscript"/>
      <sz val="11"/>
      <color indexed="10"/>
      <name val="Arial"/>
      <family val="2"/>
      <charset val="161"/>
    </font>
    <font>
      <b/>
      <vertAlign val="superscript"/>
      <sz val="11"/>
      <color indexed="50"/>
      <name val="Arial"/>
      <family val="2"/>
      <charset val="161"/>
    </font>
    <font>
      <b/>
      <sz val="9"/>
      <color indexed="51"/>
      <name val="Arial"/>
      <family val="2"/>
      <charset val="161"/>
    </font>
    <font>
      <b/>
      <sz val="11"/>
      <name val="Arial"/>
      <family val="2"/>
      <charset val="161"/>
    </font>
    <font>
      <b/>
      <vertAlign val="subscript"/>
      <sz val="11"/>
      <color indexed="50"/>
      <name val="Arial"/>
      <family val="2"/>
      <charset val="161"/>
    </font>
    <font>
      <b/>
      <vertAlign val="subscript"/>
      <sz val="10"/>
      <color indexed="53"/>
      <name val="Arial"/>
      <family val="2"/>
      <charset val="161"/>
    </font>
    <font>
      <b/>
      <vertAlign val="superscript"/>
      <sz val="10"/>
      <color indexed="53"/>
      <name val="Arial"/>
      <family val="2"/>
      <charset val="161"/>
    </font>
    <font>
      <b/>
      <sz val="11"/>
      <color indexed="50"/>
      <name val="Wingdings 3"/>
      <family val="1"/>
      <charset val="2"/>
    </font>
    <font>
      <sz val="11"/>
      <color indexed="50"/>
      <name val="Arial"/>
      <family val="2"/>
      <charset val="161"/>
    </font>
    <font>
      <b/>
      <vertAlign val="subscript"/>
      <sz val="9"/>
      <color indexed="51"/>
      <name val="Arial"/>
      <family val="2"/>
      <charset val="161"/>
    </font>
    <font>
      <b/>
      <sz val="11"/>
      <color rgb="FFFF9900"/>
      <name val="Arial"/>
      <family val="2"/>
      <charset val="161"/>
    </font>
    <font>
      <b/>
      <vertAlign val="subscript"/>
      <sz val="11"/>
      <color rgb="FFFF9900"/>
      <name val="Arial"/>
      <family val="2"/>
      <charset val="161"/>
    </font>
    <font>
      <b/>
      <vertAlign val="superscript"/>
      <sz val="11"/>
      <color rgb="FFFF9900"/>
      <name val="Arial"/>
      <family val="2"/>
      <charset val="161"/>
    </font>
    <font>
      <sz val="12"/>
      <color indexed="8"/>
      <name val="Arial"/>
      <family val="2"/>
      <charset val="161"/>
    </font>
    <font>
      <b/>
      <sz val="12"/>
      <color indexed="8"/>
      <name val="Arial"/>
      <family val="2"/>
      <charset val="161"/>
    </font>
    <font>
      <b/>
      <vertAlign val="superscript"/>
      <sz val="12"/>
      <color indexed="8"/>
      <name val="Arial"/>
      <family val="2"/>
      <charset val="161"/>
    </font>
    <font>
      <b/>
      <vertAlign val="subscript"/>
      <sz val="12"/>
      <color indexed="8"/>
      <name val="Arial"/>
      <family val="2"/>
      <charset val="161"/>
    </font>
    <font>
      <u/>
      <sz val="10"/>
      <color indexed="13"/>
      <name val="Arial"/>
      <family val="2"/>
      <charset val="161"/>
    </font>
    <font>
      <b/>
      <sz val="11"/>
      <color indexed="11"/>
      <name val="Arial"/>
      <family val="2"/>
      <charset val="161"/>
    </font>
    <font>
      <sz val="11"/>
      <color indexed="16"/>
      <name val="Arial"/>
      <family val="2"/>
      <charset val="161"/>
    </font>
    <font>
      <b/>
      <vertAlign val="superscript"/>
      <sz val="11"/>
      <color indexed="16"/>
      <name val="Arial"/>
      <family val="2"/>
      <charset val="161"/>
    </font>
    <font>
      <sz val="18"/>
      <color indexed="11"/>
      <name val="Arial"/>
      <family val="2"/>
      <charset val="161"/>
    </font>
    <font>
      <b/>
      <sz val="11"/>
      <color indexed="53"/>
      <name val="Symbol"/>
      <family val="1"/>
      <charset val="2"/>
    </font>
    <font>
      <b/>
      <vertAlign val="subscript"/>
      <sz val="11"/>
      <color indexed="16"/>
      <name val="Arial"/>
      <family val="2"/>
      <charset val="161"/>
    </font>
    <font>
      <b/>
      <sz val="11"/>
      <color indexed="16"/>
      <name val="Symbol"/>
      <family val="1"/>
      <charset val="2"/>
    </font>
    <font>
      <sz val="18"/>
      <color indexed="50"/>
      <name val="Arial"/>
      <family val="2"/>
      <charset val="161"/>
    </font>
    <font>
      <b/>
      <sz val="11"/>
      <color indexed="40"/>
      <name val="Arial"/>
      <family val="2"/>
      <charset val="161"/>
    </font>
    <font>
      <b/>
      <vertAlign val="subscript"/>
      <sz val="11"/>
      <color indexed="40"/>
      <name val="Arial"/>
      <family val="2"/>
      <charset val="161"/>
    </font>
    <font>
      <b/>
      <vertAlign val="subscript"/>
      <sz val="11"/>
      <color indexed="48"/>
      <name val="Arial"/>
      <family val="2"/>
      <charset val="161"/>
    </font>
    <font>
      <b/>
      <vertAlign val="superscript"/>
      <sz val="11"/>
      <color indexed="48"/>
      <name val="Arial"/>
      <family val="2"/>
      <charset val="161"/>
    </font>
    <font>
      <b/>
      <sz val="9"/>
      <color indexed="16"/>
      <name val="Arial"/>
      <family val="2"/>
      <charset val="161"/>
    </font>
    <font>
      <b/>
      <sz val="11"/>
      <color indexed="16"/>
      <name val="Wingdings 3"/>
      <family val="1"/>
      <charset val="2"/>
    </font>
    <font>
      <b/>
      <vertAlign val="subscript"/>
      <sz val="9"/>
      <color indexed="16"/>
      <name val="Arial"/>
      <family val="2"/>
      <charset val="161"/>
    </font>
    <font>
      <sz val="11"/>
      <color rgb="FFFFFF00"/>
      <name val="Arial"/>
      <family val="2"/>
      <charset val="161"/>
    </font>
    <font>
      <b/>
      <sz val="12"/>
      <name val="Wingdings 3"/>
      <family val="1"/>
      <charset val="2"/>
    </font>
    <font>
      <b/>
      <vertAlign val="subscript"/>
      <sz val="11"/>
      <name val="Arial"/>
      <family val="2"/>
      <charset val="161"/>
    </font>
    <font>
      <sz val="11"/>
      <color rgb="FFFFFF99"/>
      <name val="Arial"/>
      <family val="2"/>
      <charset val="161"/>
    </font>
    <font>
      <sz val="14"/>
      <color indexed="11"/>
      <name val="Arial"/>
      <family val="2"/>
      <charset val="161"/>
    </font>
    <font>
      <sz val="11"/>
      <color indexed="10"/>
      <name val="Wingdings 3"/>
      <family val="1"/>
      <charset val="2"/>
    </font>
    <font>
      <u/>
      <sz val="11"/>
      <color rgb="FFFF9900"/>
      <name val="Arial"/>
      <family val="2"/>
      <charset val="161"/>
    </font>
    <font>
      <sz val="12"/>
      <color indexed="52"/>
      <name val="Arial"/>
      <family val="2"/>
      <charset val="161"/>
    </font>
    <font>
      <vertAlign val="subscript"/>
      <sz val="12"/>
      <color indexed="52"/>
      <name val="Arial"/>
      <family val="2"/>
      <charset val="161"/>
    </font>
    <font>
      <sz val="12"/>
      <color indexed="10"/>
      <name val="Arial"/>
      <family val="2"/>
      <charset val="161"/>
    </font>
    <font>
      <sz val="12"/>
      <color indexed="10"/>
      <name val="Symbol"/>
      <family val="1"/>
      <charset val="2"/>
    </font>
    <font>
      <sz val="11"/>
      <color indexed="10"/>
      <name val="Symbol"/>
      <family val="1"/>
      <charset val="2"/>
    </font>
    <font>
      <sz val="11"/>
      <color indexed="10"/>
      <name val="Arial"/>
      <family val="2"/>
      <charset val="161"/>
    </font>
    <font>
      <vertAlign val="subscript"/>
      <sz val="11"/>
      <color indexed="52"/>
      <name val="Arial"/>
      <family val="2"/>
      <charset val="161"/>
    </font>
    <font>
      <sz val="11"/>
      <color indexed="53"/>
      <name val="Arial"/>
      <family val="2"/>
      <charset val="161"/>
    </font>
    <font>
      <vertAlign val="subscript"/>
      <sz val="11"/>
      <color indexed="53"/>
      <name val="Arial"/>
      <family val="2"/>
      <charset val="161"/>
    </font>
    <font>
      <vertAlign val="subscript"/>
      <sz val="11"/>
      <color indexed="43"/>
      <name val="Arial"/>
      <family val="2"/>
      <charset val="161"/>
    </font>
    <font>
      <sz val="11"/>
      <color indexed="43"/>
      <name val="Symbol"/>
      <family val="1"/>
      <charset val="2"/>
    </font>
    <font>
      <vertAlign val="subscript"/>
      <sz val="11"/>
      <color indexed="50"/>
      <name val="Arial"/>
      <family val="2"/>
      <charset val="161"/>
    </font>
    <font>
      <vertAlign val="superscript"/>
      <sz val="11"/>
      <color indexed="43"/>
      <name val="Arial"/>
      <family val="2"/>
      <charset val="161"/>
    </font>
    <font>
      <b/>
      <sz val="16"/>
      <color indexed="51"/>
      <name val="Arial"/>
      <family val="2"/>
    </font>
    <font>
      <b/>
      <sz val="16"/>
      <name val="Arial"/>
      <family val="2"/>
      <charset val="161"/>
    </font>
    <font>
      <b/>
      <vertAlign val="superscript"/>
      <sz val="10"/>
      <name val="Arial"/>
      <family val="2"/>
      <charset val="161"/>
    </font>
    <font>
      <vertAlign val="subscript"/>
      <sz val="11"/>
      <color indexed="48"/>
      <name val="Arial"/>
      <family val="2"/>
      <charset val="161"/>
    </font>
    <font>
      <vertAlign val="superscript"/>
      <sz val="11"/>
      <color indexed="48"/>
      <name val="Arial"/>
      <family val="2"/>
      <charset val="161"/>
    </font>
    <font>
      <sz val="11"/>
      <color indexed="10"/>
      <name val="Wingdings"/>
      <charset val="2"/>
    </font>
    <font>
      <sz val="11"/>
      <color indexed="43"/>
      <name val="Wingdings"/>
      <charset val="2"/>
    </font>
    <font>
      <b/>
      <sz val="10"/>
      <color indexed="52"/>
      <name val="Symbol"/>
      <family val="1"/>
      <charset val="2"/>
    </font>
    <font>
      <b/>
      <vertAlign val="superscript"/>
      <sz val="10"/>
      <color indexed="41"/>
      <name val="Arial"/>
      <family val="2"/>
      <charset val="161"/>
    </font>
    <font>
      <vertAlign val="subscript"/>
      <sz val="10"/>
      <color indexed="50"/>
      <name val="Arial"/>
      <family val="2"/>
      <charset val="161"/>
    </font>
    <font>
      <b/>
      <sz val="9"/>
      <color indexed="8"/>
      <name val="Arial"/>
      <family val="2"/>
      <charset val="161"/>
    </font>
    <font>
      <sz val="10"/>
      <color indexed="9"/>
      <name val="Arial"/>
      <family val="2"/>
      <charset val="161"/>
    </font>
    <font>
      <sz val="11"/>
      <color indexed="8"/>
      <name val="Arial"/>
      <family val="2"/>
      <charset val="161"/>
    </font>
    <font>
      <b/>
      <sz val="10"/>
      <color indexed="48"/>
      <name val="Arial"/>
      <family val="2"/>
      <charset val="161"/>
    </font>
    <font>
      <b/>
      <vertAlign val="subscript"/>
      <sz val="10"/>
      <color indexed="16"/>
      <name val="Arial"/>
      <family val="2"/>
      <charset val="161"/>
    </font>
    <font>
      <b/>
      <vertAlign val="superscript"/>
      <sz val="10"/>
      <color indexed="16"/>
      <name val="Arial"/>
      <family val="2"/>
      <charset val="161"/>
    </font>
    <font>
      <b/>
      <vertAlign val="superscript"/>
      <sz val="9"/>
      <color indexed="16"/>
      <name val="Arial"/>
      <family val="2"/>
      <charset val="161"/>
    </font>
    <font>
      <b/>
      <sz val="9"/>
      <color indexed="16"/>
      <name val="Symbol"/>
      <family val="1"/>
      <charset val="2"/>
    </font>
    <font>
      <b/>
      <sz val="9"/>
      <color indexed="50"/>
      <name val="Arial"/>
      <family val="2"/>
      <charset val="161"/>
    </font>
    <font>
      <sz val="11"/>
      <color rgb="FF3366FF"/>
      <name val="Arial"/>
      <family val="2"/>
      <charset val="161"/>
    </font>
    <font>
      <b/>
      <sz val="11"/>
      <color rgb="FF3366FF"/>
      <name val="Arial"/>
      <family val="2"/>
      <charset val="161"/>
    </font>
    <font>
      <b/>
      <sz val="11"/>
      <color rgb="FF92D050"/>
      <name val="Arial"/>
      <family val="2"/>
      <charset val="161"/>
    </font>
    <font>
      <sz val="10"/>
      <color rgb="FFFFFF99"/>
      <name val="Arial"/>
      <family val="2"/>
      <charset val="161"/>
    </font>
    <font>
      <sz val="11"/>
      <color rgb="FF92D050"/>
      <name val="Arial"/>
      <family val="2"/>
      <charset val="161"/>
    </font>
    <font>
      <sz val="16"/>
      <color rgb="FF92D050"/>
      <name val="Arial"/>
      <family val="2"/>
      <charset val="161"/>
    </font>
    <font>
      <b/>
      <sz val="11"/>
      <color rgb="FFFF0000"/>
      <name val="Arial"/>
      <family val="2"/>
      <charset val="161"/>
    </font>
    <font>
      <b/>
      <sz val="11"/>
      <color rgb="FF66FF33"/>
      <name val="Arial"/>
      <family val="2"/>
      <charset val="161"/>
    </font>
    <font>
      <b/>
      <sz val="12"/>
      <color rgb="FF3366FF"/>
      <name val="Arial"/>
      <family val="2"/>
      <charset val="161"/>
    </font>
    <font>
      <b/>
      <vertAlign val="subscript"/>
      <sz val="12"/>
      <color rgb="FF3366FF"/>
      <name val="Arial"/>
      <family val="2"/>
      <charset val="161"/>
    </font>
    <font>
      <b/>
      <vertAlign val="superscript"/>
      <sz val="12"/>
      <color rgb="FF3366FF"/>
      <name val="Arial"/>
      <family val="2"/>
      <charset val="161"/>
    </font>
    <font>
      <b/>
      <sz val="12"/>
      <color rgb="FF3366FF"/>
      <name val="Wingdings"/>
      <charset val="2"/>
    </font>
    <font>
      <b/>
      <sz val="12"/>
      <color rgb="FFFF0000"/>
      <name val="Arial"/>
      <family val="2"/>
      <charset val="161"/>
    </font>
    <font>
      <b/>
      <sz val="12"/>
      <color rgb="FFFF0000"/>
      <name val="Wingdings 3"/>
      <family val="1"/>
      <charset val="2"/>
    </font>
    <font>
      <b/>
      <sz val="11"/>
      <color rgb="FFFFFF99"/>
      <name val="Arial"/>
      <family val="2"/>
      <charset val="161"/>
    </font>
    <font>
      <b/>
      <sz val="11"/>
      <color rgb="FF990000"/>
      <name val="Arial"/>
      <family val="2"/>
      <charset val="161"/>
    </font>
    <font>
      <b/>
      <sz val="11"/>
      <color rgb="FFC00000"/>
      <name val="Arial"/>
      <family val="2"/>
      <charset val="161"/>
    </font>
    <font>
      <b/>
      <sz val="11"/>
      <color theme="3" tint="0.79998168889431442"/>
      <name val="Arial"/>
      <family val="2"/>
      <charset val="161"/>
    </font>
    <font>
      <b/>
      <vertAlign val="subscript"/>
      <sz val="11"/>
      <color rgb="FF990000"/>
      <name val="Arial"/>
      <family val="2"/>
      <charset val="161"/>
    </font>
    <font>
      <sz val="11"/>
      <color rgb="FFFF9900"/>
      <name val="Arial"/>
      <family val="2"/>
      <charset val="161"/>
    </font>
    <font>
      <sz val="14"/>
      <color rgb="FF3366FF"/>
      <name val="Arial"/>
      <family val="2"/>
      <charset val="161"/>
    </font>
    <font>
      <vertAlign val="subscript"/>
      <sz val="14"/>
      <color rgb="FF3366FF"/>
      <name val="Arial"/>
      <family val="2"/>
      <charset val="161"/>
    </font>
    <font>
      <sz val="10"/>
      <color rgb="FFFF0000"/>
      <name val="Arial"/>
      <family val="2"/>
    </font>
    <font>
      <sz val="10"/>
      <color theme="1"/>
      <name val="Arial"/>
      <family val="2"/>
    </font>
    <font>
      <b/>
      <sz val="11"/>
      <color rgb="FFFF9900"/>
      <name val="Arial"/>
      <family val="2"/>
    </font>
    <font>
      <b/>
      <sz val="11"/>
      <color rgb="FF0070C0"/>
      <name val="Arial"/>
      <family val="2"/>
    </font>
    <font>
      <b/>
      <sz val="11"/>
      <color indexed="11"/>
      <name val="Arial"/>
      <family val="2"/>
    </font>
    <font>
      <b/>
      <vertAlign val="subscript"/>
      <sz val="11"/>
      <color rgb="FFFF9900"/>
      <name val="Arial"/>
      <family val="2"/>
    </font>
    <font>
      <b/>
      <vertAlign val="superscript"/>
      <sz val="11"/>
      <color rgb="FFFF9900"/>
      <name val="Arial"/>
      <family val="2"/>
    </font>
    <font>
      <b/>
      <sz val="11"/>
      <color indexed="43"/>
      <name val="Wingdings 3"/>
      <family val="1"/>
      <charset val="2"/>
    </font>
    <font>
      <vertAlign val="subscript"/>
      <sz val="11"/>
      <color indexed="41"/>
      <name val="Arial"/>
      <family val="2"/>
    </font>
    <font>
      <sz val="11"/>
      <color indexed="41"/>
      <name val="Arial"/>
      <family val="2"/>
      <charset val="161"/>
    </font>
    <font>
      <vertAlign val="superscript"/>
      <sz val="11"/>
      <color indexed="41"/>
      <name val="Arial"/>
      <family val="2"/>
    </font>
    <font>
      <sz val="10"/>
      <color rgb="FFFF0000"/>
      <name val="Arial"/>
      <family val="2"/>
      <charset val="161"/>
    </font>
    <font>
      <b/>
      <sz val="11"/>
      <color indexed="44"/>
      <name val="Arial"/>
      <family val="2"/>
    </font>
    <font>
      <b/>
      <vertAlign val="subscript"/>
      <sz val="11"/>
      <color indexed="44"/>
      <name val="Arial"/>
      <family val="2"/>
    </font>
    <font>
      <b/>
      <vertAlign val="superscript"/>
      <sz val="11"/>
      <color indexed="44"/>
      <name val="Arial"/>
      <family val="2"/>
    </font>
    <font>
      <sz val="11"/>
      <color indexed="44"/>
      <name val="Arial"/>
      <family val="2"/>
    </font>
    <font>
      <b/>
      <sz val="11"/>
      <color rgb="FF3366FF"/>
      <name val="Arial"/>
      <family val="2"/>
    </font>
    <font>
      <b/>
      <sz val="11"/>
      <color rgb="FFCC3300"/>
      <name val="Arial"/>
      <family val="2"/>
      <charset val="161"/>
    </font>
    <font>
      <b/>
      <sz val="11"/>
      <color rgb="FFFFC000"/>
      <name val="Arial"/>
      <family val="2"/>
      <charset val="161"/>
    </font>
    <font>
      <b/>
      <sz val="11"/>
      <color theme="3" tint="0.59999389629810485"/>
      <name val="Arial"/>
      <family val="2"/>
      <charset val="161"/>
    </font>
    <font>
      <b/>
      <sz val="11"/>
      <color theme="3" tint="0.39997558519241921"/>
      <name val="Arial"/>
      <family val="2"/>
      <charset val="161"/>
    </font>
    <font>
      <b/>
      <sz val="11"/>
      <color rgb="FFFFC000"/>
      <name val="Calibri"/>
      <family val="2"/>
      <charset val="161"/>
    </font>
    <font>
      <b/>
      <sz val="11"/>
      <color rgb="FFFF9900"/>
      <name val="Calibri"/>
      <family val="2"/>
      <charset val="161"/>
    </font>
    <font>
      <b/>
      <sz val="11"/>
      <color rgb="FF3366FF"/>
      <name val="Calibri"/>
      <family val="2"/>
      <charset val="161"/>
    </font>
  </fonts>
  <fills count="23">
    <fill>
      <patternFill patternType="none"/>
    </fill>
    <fill>
      <patternFill patternType="gray125"/>
    </fill>
    <fill>
      <patternFill patternType="solid">
        <fgColor indexed="16"/>
        <bgColor indexed="64"/>
      </patternFill>
    </fill>
    <fill>
      <patternFill patternType="solid">
        <fgColor indexed="53"/>
        <bgColor indexed="64"/>
      </patternFill>
    </fill>
    <fill>
      <patternFill patternType="solid">
        <fgColor indexed="8"/>
        <bgColor indexed="64"/>
      </patternFill>
    </fill>
    <fill>
      <patternFill patternType="solid">
        <fgColor indexed="48"/>
        <bgColor indexed="64"/>
      </patternFill>
    </fill>
    <fill>
      <patternFill patternType="solid">
        <fgColor indexed="58"/>
        <bgColor indexed="64"/>
      </patternFill>
    </fill>
    <fill>
      <patternFill patternType="solid">
        <fgColor indexed="63"/>
        <bgColor indexed="64"/>
      </patternFill>
    </fill>
    <fill>
      <patternFill patternType="solid">
        <fgColor indexed="52"/>
        <bgColor indexed="64"/>
      </patternFill>
    </fill>
    <fill>
      <patternFill patternType="solid">
        <fgColor indexed="13"/>
        <bgColor indexed="64"/>
      </patternFill>
    </fill>
    <fill>
      <patternFill patternType="solid">
        <fgColor indexed="62"/>
        <bgColor indexed="64"/>
      </patternFill>
    </fill>
    <fill>
      <patternFill patternType="solid">
        <fgColor indexed="10"/>
        <bgColor indexed="64"/>
      </patternFill>
    </fill>
    <fill>
      <patternFill patternType="solid">
        <fgColor indexed="9"/>
        <bgColor indexed="64"/>
      </patternFill>
    </fill>
    <fill>
      <patternFill patternType="solid">
        <fgColor indexed="45"/>
        <bgColor indexed="64"/>
      </patternFill>
    </fill>
    <fill>
      <patternFill patternType="solid">
        <fgColor indexed="59"/>
        <bgColor indexed="64"/>
      </patternFill>
    </fill>
    <fill>
      <patternFill patternType="solid">
        <fgColor indexed="19"/>
        <bgColor indexed="64"/>
      </patternFill>
    </fill>
    <fill>
      <patternFill patternType="solid">
        <fgColor indexed="56"/>
        <bgColor indexed="64"/>
      </patternFill>
    </fill>
    <fill>
      <patternFill patternType="solid">
        <fgColor indexed="50"/>
        <bgColor indexed="64"/>
      </patternFill>
    </fill>
    <fill>
      <patternFill patternType="solid">
        <fgColor rgb="FF3366FF"/>
        <bgColor indexed="64"/>
      </patternFill>
    </fill>
    <fill>
      <patternFill patternType="solid">
        <fgColor indexed="57"/>
        <bgColor indexed="64"/>
      </patternFill>
    </fill>
    <fill>
      <patternFill patternType="solid">
        <fgColor theme="1"/>
        <bgColor indexed="64"/>
      </patternFill>
    </fill>
    <fill>
      <patternFill patternType="solid">
        <fgColor rgb="FF800000"/>
        <bgColor indexed="64"/>
      </patternFill>
    </fill>
    <fill>
      <patternFill patternType="solid">
        <fgColor rgb="FFFF9900"/>
        <bgColor indexed="64"/>
      </patternFill>
    </fill>
  </fills>
  <borders count="79">
    <border>
      <left/>
      <right/>
      <top/>
      <bottom/>
      <diagonal/>
    </border>
    <border>
      <left style="thin">
        <color indexed="53"/>
      </left>
      <right/>
      <top/>
      <bottom/>
      <diagonal/>
    </border>
    <border>
      <left style="thin">
        <color indexed="64"/>
      </left>
      <right/>
      <top style="thin">
        <color indexed="64"/>
      </top>
      <bottom style="thin">
        <color indexed="64"/>
      </bottom>
      <diagonal/>
    </border>
    <border>
      <left/>
      <right/>
      <top style="thin">
        <color indexed="53"/>
      </top>
      <bottom style="thin">
        <color indexed="53"/>
      </bottom>
      <diagonal/>
    </border>
    <border>
      <left/>
      <right style="thin">
        <color indexed="43"/>
      </right>
      <top/>
      <bottom/>
      <diagonal/>
    </border>
    <border>
      <left style="thin">
        <color indexed="53"/>
      </left>
      <right/>
      <top/>
      <bottom style="medium">
        <color indexed="53"/>
      </bottom>
      <diagonal/>
    </border>
    <border>
      <left style="thin">
        <color indexed="43"/>
      </left>
      <right style="thin">
        <color indexed="43"/>
      </right>
      <top style="thin">
        <color indexed="43"/>
      </top>
      <bottom style="thin">
        <color indexed="43"/>
      </bottom>
      <diagonal/>
    </border>
    <border>
      <left style="thin">
        <color indexed="53"/>
      </left>
      <right/>
      <top style="medium">
        <color indexed="53"/>
      </top>
      <bottom/>
      <diagonal/>
    </border>
    <border>
      <left/>
      <right/>
      <top style="medium">
        <color indexed="53"/>
      </top>
      <bottom/>
      <diagonal/>
    </border>
    <border>
      <left/>
      <right style="thin">
        <color indexed="53"/>
      </right>
      <top style="medium">
        <color indexed="53"/>
      </top>
      <bottom/>
      <diagonal/>
    </border>
    <border>
      <left/>
      <right style="thin">
        <color indexed="51"/>
      </right>
      <top/>
      <bottom/>
      <diagonal/>
    </border>
    <border>
      <left style="thin">
        <color indexed="64"/>
      </left>
      <right style="thin">
        <color indexed="64"/>
      </right>
      <top style="thin">
        <color indexed="64"/>
      </top>
      <bottom style="thin">
        <color indexed="64"/>
      </bottom>
      <diagonal/>
    </border>
    <border>
      <left style="thick">
        <color indexed="52"/>
      </left>
      <right/>
      <top/>
      <bottom/>
      <diagonal/>
    </border>
    <border>
      <left/>
      <right style="thick">
        <color indexed="52"/>
      </right>
      <top/>
      <bottom/>
      <diagonal/>
    </border>
    <border>
      <left style="thick">
        <color indexed="52"/>
      </left>
      <right/>
      <top/>
      <bottom style="thick">
        <color indexed="52"/>
      </bottom>
      <diagonal/>
    </border>
    <border>
      <left/>
      <right style="thick">
        <color indexed="52"/>
      </right>
      <top/>
      <bottom style="thick">
        <color indexed="52"/>
      </bottom>
      <diagonal/>
    </border>
    <border>
      <left style="double">
        <color indexed="43"/>
      </left>
      <right style="double">
        <color indexed="43"/>
      </right>
      <top style="double">
        <color indexed="43"/>
      </top>
      <bottom style="double">
        <color indexed="43"/>
      </bottom>
      <diagonal/>
    </border>
    <border>
      <left/>
      <right/>
      <top/>
      <bottom style="thick">
        <color indexed="52"/>
      </bottom>
      <diagonal/>
    </border>
    <border>
      <left style="thin">
        <color indexed="43"/>
      </left>
      <right/>
      <top style="thin">
        <color indexed="43"/>
      </top>
      <bottom style="thin">
        <color indexed="43"/>
      </bottom>
      <diagonal/>
    </border>
    <border>
      <left/>
      <right/>
      <top style="thin">
        <color indexed="43"/>
      </top>
      <bottom style="thin">
        <color indexed="43"/>
      </bottom>
      <diagonal/>
    </border>
    <border>
      <left/>
      <right style="thin">
        <color indexed="43"/>
      </right>
      <top style="thin">
        <color indexed="43"/>
      </top>
      <bottom style="thin">
        <color indexed="43"/>
      </bottom>
      <diagonal/>
    </border>
    <border diagonalUp="1" diagonalDown="1">
      <left style="thin">
        <color indexed="43"/>
      </left>
      <right style="thin">
        <color indexed="43"/>
      </right>
      <top style="thin">
        <color indexed="43"/>
      </top>
      <bottom style="thin">
        <color indexed="43"/>
      </bottom>
      <diagonal style="thin">
        <color indexed="43"/>
      </diagonal>
    </border>
    <border>
      <left style="thin">
        <color indexed="43"/>
      </left>
      <right/>
      <top style="thin">
        <color indexed="43"/>
      </top>
      <bottom/>
      <diagonal/>
    </border>
    <border>
      <left/>
      <right/>
      <top style="thin">
        <color indexed="43"/>
      </top>
      <bottom/>
      <diagonal/>
    </border>
    <border>
      <left/>
      <right style="thin">
        <color indexed="43"/>
      </right>
      <top style="thin">
        <color indexed="43"/>
      </top>
      <bottom/>
      <diagonal/>
    </border>
    <border diagonalUp="1" diagonalDown="1">
      <left style="thin">
        <color indexed="43"/>
      </left>
      <right style="thin">
        <color indexed="43"/>
      </right>
      <top style="thin">
        <color indexed="43"/>
      </top>
      <bottom style="thin">
        <color indexed="43"/>
      </bottom>
      <diagonal style="thin">
        <color indexed="51"/>
      </diagonal>
    </border>
    <border>
      <left/>
      <right/>
      <top style="thin">
        <color indexed="53"/>
      </top>
      <bottom/>
      <diagonal/>
    </border>
    <border>
      <left/>
      <right style="thin">
        <color indexed="53"/>
      </right>
      <top style="thin">
        <color indexed="53"/>
      </top>
      <bottom style="thin">
        <color indexed="53"/>
      </bottom>
      <diagonal/>
    </border>
    <border>
      <left style="thin">
        <color indexed="43"/>
      </left>
      <right style="thin">
        <color indexed="53"/>
      </right>
      <top style="thin">
        <color indexed="43"/>
      </top>
      <bottom style="thin">
        <color indexed="4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53"/>
      </left>
      <right style="medium">
        <color indexed="53"/>
      </right>
      <top style="medium">
        <color indexed="53"/>
      </top>
      <bottom/>
      <diagonal/>
    </border>
    <border>
      <left style="medium">
        <color indexed="53"/>
      </left>
      <right style="medium">
        <color indexed="53"/>
      </right>
      <top/>
      <bottom/>
      <diagonal/>
    </border>
    <border>
      <left style="medium">
        <color indexed="53"/>
      </left>
      <right style="medium">
        <color indexed="53"/>
      </right>
      <top/>
      <bottom style="medium">
        <color indexed="53"/>
      </bottom>
      <diagonal/>
    </border>
    <border>
      <left style="thin">
        <color indexed="43"/>
      </left>
      <right style="thin">
        <color indexed="43"/>
      </right>
      <top style="thin">
        <color indexed="43"/>
      </top>
      <bottom/>
      <diagonal/>
    </border>
    <border>
      <left style="thin">
        <color indexed="43"/>
      </left>
      <right style="thin">
        <color indexed="43"/>
      </right>
      <top/>
      <bottom style="thin">
        <color indexed="43"/>
      </bottom>
      <diagonal/>
    </border>
    <border>
      <left style="thin">
        <color indexed="53"/>
      </left>
      <right style="medium">
        <color indexed="53"/>
      </right>
      <top style="medium">
        <color indexed="53"/>
      </top>
      <bottom/>
      <diagonal/>
    </border>
    <border>
      <left style="thin">
        <color indexed="53"/>
      </left>
      <right style="medium">
        <color indexed="53"/>
      </right>
      <top/>
      <bottom/>
      <diagonal/>
    </border>
    <border>
      <left style="thin">
        <color indexed="53"/>
      </left>
      <right style="medium">
        <color indexed="53"/>
      </right>
      <top/>
      <bottom style="medium">
        <color indexed="53"/>
      </bottom>
      <diagonal/>
    </border>
    <border>
      <left style="thin">
        <color indexed="43"/>
      </left>
      <right style="thin">
        <color indexed="43"/>
      </right>
      <top/>
      <bottom/>
      <diagonal/>
    </border>
    <border>
      <left/>
      <right style="thin">
        <color indexed="53"/>
      </right>
      <top/>
      <bottom/>
      <diagonal/>
    </border>
    <border>
      <left style="thin">
        <color indexed="43"/>
      </left>
      <right/>
      <top/>
      <bottom/>
      <diagonal/>
    </border>
    <border>
      <left style="thin">
        <color indexed="43"/>
      </left>
      <right/>
      <top/>
      <bottom style="thin">
        <color indexed="43"/>
      </bottom>
      <diagonal/>
    </border>
    <border>
      <left/>
      <right/>
      <top/>
      <bottom style="thin">
        <color indexed="53"/>
      </bottom>
      <diagonal/>
    </border>
    <border>
      <left style="thin">
        <color indexed="53"/>
      </left>
      <right/>
      <top style="thin">
        <color indexed="53"/>
      </top>
      <bottom/>
      <diagonal/>
    </border>
    <border>
      <left/>
      <right style="thin">
        <color indexed="53"/>
      </right>
      <top style="thin">
        <color indexed="53"/>
      </top>
      <bottom/>
      <diagonal/>
    </border>
    <border>
      <left style="thin">
        <color indexed="53"/>
      </left>
      <right/>
      <top/>
      <bottom style="thin">
        <color indexed="53"/>
      </bottom>
      <diagonal/>
    </border>
    <border>
      <left/>
      <right style="thin">
        <color indexed="53"/>
      </right>
      <top/>
      <bottom style="thin">
        <color indexed="53"/>
      </bottom>
      <diagonal/>
    </border>
    <border diagonalUp="1" diagonalDown="1">
      <left style="double">
        <color indexed="43"/>
      </left>
      <right style="double">
        <color indexed="43"/>
      </right>
      <top style="double">
        <color indexed="43"/>
      </top>
      <bottom style="double">
        <color indexed="43"/>
      </bottom>
      <diagonal style="thin">
        <color indexed="43"/>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53"/>
      </right>
      <top style="thin">
        <color indexed="43"/>
      </top>
      <bottom/>
      <diagonal/>
    </border>
    <border>
      <left/>
      <right style="thin">
        <color indexed="53"/>
      </right>
      <top/>
      <bottom style="thin">
        <color indexed="43"/>
      </bottom>
      <diagonal/>
    </border>
    <border>
      <left/>
      <right style="thin">
        <color indexed="43"/>
      </right>
      <top/>
      <bottom style="thin">
        <color indexed="43"/>
      </bottom>
      <diagonal/>
    </border>
    <border>
      <left style="thick">
        <color indexed="51"/>
      </left>
      <right style="thick">
        <color indexed="51"/>
      </right>
      <top style="thick">
        <color indexed="51"/>
      </top>
      <bottom/>
      <diagonal/>
    </border>
    <border>
      <left style="thick">
        <color indexed="51"/>
      </left>
      <right style="thick">
        <color indexed="51"/>
      </right>
      <top/>
      <bottom/>
      <diagonal/>
    </border>
    <border>
      <left style="thick">
        <color indexed="51"/>
      </left>
      <right style="thick">
        <color indexed="51"/>
      </right>
      <top/>
      <bottom style="thick">
        <color indexed="51"/>
      </bottom>
      <diagonal/>
    </border>
    <border>
      <left/>
      <right/>
      <top/>
      <bottom style="thin">
        <color indexed="43"/>
      </bottom>
      <diagonal/>
    </border>
    <border>
      <left style="thin">
        <color rgb="FF800000"/>
      </left>
      <right/>
      <top style="thin">
        <color rgb="FF800000"/>
      </top>
      <bottom/>
      <diagonal/>
    </border>
    <border>
      <left/>
      <right/>
      <top style="thin">
        <color rgb="FF800000"/>
      </top>
      <bottom/>
      <diagonal/>
    </border>
    <border>
      <left/>
      <right style="thin">
        <color rgb="FF800000"/>
      </right>
      <top style="thin">
        <color rgb="FF800000"/>
      </top>
      <bottom/>
      <diagonal/>
    </border>
    <border>
      <left style="thin">
        <color rgb="FF800000"/>
      </left>
      <right/>
      <top/>
      <bottom/>
      <diagonal/>
    </border>
    <border>
      <left/>
      <right style="thin">
        <color rgb="FF800000"/>
      </right>
      <top/>
      <bottom/>
      <diagonal/>
    </border>
    <border>
      <left style="thin">
        <color rgb="FF800000"/>
      </left>
      <right/>
      <top/>
      <bottom style="thin">
        <color rgb="FF800000"/>
      </bottom>
      <diagonal/>
    </border>
    <border>
      <left/>
      <right/>
      <top/>
      <bottom style="thin">
        <color rgb="FF800000"/>
      </bottom>
      <diagonal/>
    </border>
    <border>
      <left/>
      <right style="thin">
        <color rgb="FF800000"/>
      </right>
      <top/>
      <bottom style="thin">
        <color rgb="FF800000"/>
      </bottom>
      <diagonal/>
    </border>
    <border>
      <left style="thin">
        <color rgb="FFFF9900"/>
      </left>
      <right/>
      <top style="thin">
        <color rgb="FFFF9900"/>
      </top>
      <bottom/>
      <diagonal/>
    </border>
    <border>
      <left/>
      <right/>
      <top style="thin">
        <color rgb="FFFF9900"/>
      </top>
      <bottom/>
      <diagonal/>
    </border>
    <border>
      <left/>
      <right style="thin">
        <color rgb="FFFF9900"/>
      </right>
      <top style="thin">
        <color rgb="FFFF9900"/>
      </top>
      <bottom/>
      <diagonal/>
    </border>
    <border>
      <left style="thin">
        <color rgb="FFFF9900"/>
      </left>
      <right/>
      <top/>
      <bottom/>
      <diagonal/>
    </border>
    <border>
      <left/>
      <right style="thin">
        <color rgb="FFFF9900"/>
      </right>
      <top/>
      <bottom/>
      <diagonal/>
    </border>
    <border>
      <left style="thin">
        <color rgb="FFFF9900"/>
      </left>
      <right/>
      <top/>
      <bottom style="thin">
        <color rgb="FFFF9900"/>
      </bottom>
      <diagonal/>
    </border>
    <border>
      <left/>
      <right/>
      <top/>
      <bottom style="thin">
        <color rgb="FFFF9900"/>
      </bottom>
      <diagonal/>
    </border>
    <border>
      <left/>
      <right style="thin">
        <color rgb="FFFF9900"/>
      </right>
      <top/>
      <bottom style="thin">
        <color rgb="FFFF9900"/>
      </bottom>
      <diagonal/>
    </border>
    <border>
      <left style="thin">
        <color indexed="43"/>
      </left>
      <right style="thin">
        <color indexed="53"/>
      </right>
      <top style="thin">
        <color indexed="43"/>
      </top>
      <bottom/>
      <diagonal/>
    </border>
    <border>
      <left style="thin">
        <color indexed="43"/>
      </left>
      <right style="thin">
        <color indexed="53"/>
      </right>
      <top/>
      <bottom style="thin">
        <color indexed="43"/>
      </bottom>
      <diagonal/>
    </border>
  </borders>
  <cellStyleXfs count="3">
    <xf numFmtId="0" fontId="0" fillId="0" borderId="0"/>
    <xf numFmtId="9" fontId="1" fillId="0" borderId="0" applyFont="0" applyFill="0" applyBorder="0" applyAlignment="0" applyProtection="0"/>
    <xf numFmtId="0" fontId="154" fillId="0" borderId="0" applyNumberFormat="0" applyFill="0" applyBorder="0" applyAlignment="0" applyProtection="0">
      <alignment vertical="top"/>
      <protection locked="0"/>
    </xf>
  </cellStyleXfs>
  <cellXfs count="707">
    <xf numFmtId="0" fontId="0" fillId="0" borderId="0" xfId="0"/>
    <xf numFmtId="0" fontId="3" fillId="2" borderId="0" xfId="0" applyFont="1" applyFill="1" applyBorder="1" applyProtection="1">
      <protection hidden="1"/>
    </xf>
    <xf numFmtId="0" fontId="3" fillId="3" borderId="0" xfId="0" applyFont="1" applyFill="1" applyProtection="1">
      <protection hidden="1"/>
    </xf>
    <xf numFmtId="0" fontId="3" fillId="4" borderId="0" xfId="0" applyFont="1" applyFill="1" applyProtection="1">
      <protection hidden="1"/>
    </xf>
    <xf numFmtId="0" fontId="3" fillId="5" borderId="0" xfId="0" applyFont="1" applyFill="1" applyProtection="1">
      <protection hidden="1"/>
    </xf>
    <xf numFmtId="0" fontId="3" fillId="2" borderId="0" xfId="0" applyFont="1" applyFill="1" applyProtection="1">
      <protection hidden="1"/>
    </xf>
    <xf numFmtId="0" fontId="3" fillId="4" borderId="0" xfId="0" applyFont="1" applyFill="1" applyBorder="1" applyProtection="1">
      <protection hidden="1"/>
    </xf>
    <xf numFmtId="0" fontId="3" fillId="2" borderId="1" xfId="0" applyFont="1" applyFill="1" applyBorder="1" applyProtection="1">
      <protection hidden="1"/>
    </xf>
    <xf numFmtId="0" fontId="5" fillId="4" borderId="0" xfId="0" applyFont="1" applyFill="1" applyBorder="1" applyAlignment="1" applyProtection="1">
      <alignment horizontal="right" vertical="center"/>
      <protection hidden="1"/>
    </xf>
    <xf numFmtId="0" fontId="10" fillId="4" borderId="0" xfId="0" applyFont="1" applyFill="1" applyProtection="1">
      <protection hidden="1"/>
    </xf>
    <xf numFmtId="0" fontId="11" fillId="4" borderId="2" xfId="0" applyFont="1" applyFill="1" applyBorder="1" applyAlignment="1" applyProtection="1">
      <alignment horizontal="right" vertical="center"/>
      <protection hidden="1"/>
    </xf>
    <xf numFmtId="0" fontId="4" fillId="4" borderId="0" xfId="0" applyFont="1" applyFill="1" applyProtection="1">
      <protection hidden="1"/>
    </xf>
    <xf numFmtId="0" fontId="6" fillId="4" borderId="0" xfId="0" applyNumberFormat="1" applyFont="1" applyFill="1" applyBorder="1" applyAlignment="1" applyProtection="1">
      <alignment horizontal="justify" vertical="center"/>
      <protection hidden="1"/>
    </xf>
    <xf numFmtId="0" fontId="32" fillId="2" borderId="3" xfId="0" applyFont="1" applyFill="1" applyBorder="1" applyProtection="1">
      <protection hidden="1"/>
    </xf>
    <xf numFmtId="0" fontId="11" fillId="4" borderId="4" xfId="0" applyFont="1" applyFill="1" applyBorder="1" applyAlignment="1" applyProtection="1">
      <alignment horizontal="right" vertical="center"/>
      <protection hidden="1"/>
    </xf>
    <xf numFmtId="0" fontId="3" fillId="2" borderId="5" xfId="0" applyFont="1" applyFill="1" applyBorder="1" applyProtection="1">
      <protection hidden="1"/>
    </xf>
    <xf numFmtId="0" fontId="6" fillId="2" borderId="6"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3" fillId="2" borderId="3" xfId="0" applyFont="1" applyFill="1" applyBorder="1" applyProtection="1">
      <protection hidden="1"/>
    </xf>
    <xf numFmtId="0" fontId="11" fillId="4" borderId="0" xfId="0" applyFont="1" applyFill="1" applyBorder="1" applyAlignment="1" applyProtection="1">
      <alignment horizontal="right" vertical="center"/>
      <protection hidden="1"/>
    </xf>
    <xf numFmtId="0" fontId="10" fillId="4" borderId="0" xfId="0" applyFont="1" applyFill="1" applyBorder="1" applyProtection="1">
      <protection hidden="1"/>
    </xf>
    <xf numFmtId="0" fontId="3" fillId="2" borderId="7" xfId="0" applyFont="1" applyFill="1" applyBorder="1" applyProtection="1">
      <protection hidden="1"/>
    </xf>
    <xf numFmtId="0" fontId="3" fillId="4" borderId="8" xfId="0" applyFont="1" applyFill="1" applyBorder="1" applyProtection="1">
      <protection hidden="1"/>
    </xf>
    <xf numFmtId="0" fontId="3" fillId="4" borderId="9" xfId="0" applyFont="1" applyFill="1" applyBorder="1" applyProtection="1">
      <protection hidden="1"/>
    </xf>
    <xf numFmtId="0" fontId="10" fillId="4" borderId="10" xfId="0" applyFont="1" applyFill="1" applyBorder="1" applyProtection="1">
      <protection hidden="1"/>
    </xf>
    <xf numFmtId="0" fontId="3" fillId="4" borderId="10" xfId="0" applyFont="1" applyFill="1" applyBorder="1" applyProtection="1">
      <protection hidden="1"/>
    </xf>
    <xf numFmtId="0" fontId="11" fillId="4" borderId="11" xfId="0" applyFont="1" applyFill="1" applyBorder="1" applyAlignment="1" applyProtection="1">
      <alignment horizontal="center" vertical="center"/>
      <protection hidden="1"/>
    </xf>
    <xf numFmtId="0" fontId="61" fillId="4" borderId="0" xfId="0" quotePrefix="1" applyFont="1" applyFill="1" applyBorder="1" applyAlignment="1" applyProtection="1">
      <alignment horizontal="center"/>
      <protection hidden="1"/>
    </xf>
    <xf numFmtId="0" fontId="61" fillId="4" borderId="0" xfId="0" applyFont="1" applyFill="1" applyBorder="1" applyAlignment="1" applyProtection="1">
      <alignment horizontal="center"/>
      <protection hidden="1"/>
    </xf>
    <xf numFmtId="0" fontId="63" fillId="4" borderId="0" xfId="0" applyFont="1" applyFill="1" applyAlignment="1" applyProtection="1">
      <alignment horizontal="justify"/>
      <protection hidden="1"/>
    </xf>
    <xf numFmtId="0" fontId="14" fillId="5" borderId="12"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protection hidden="1"/>
    </xf>
    <xf numFmtId="0" fontId="14" fillId="5" borderId="12" xfId="0" applyFont="1" applyFill="1" applyBorder="1" applyAlignment="1" applyProtection="1">
      <alignment horizontal="center" vertical="center"/>
      <protection hidden="1"/>
    </xf>
    <xf numFmtId="0" fontId="14" fillId="5" borderId="14" xfId="0" applyFont="1" applyFill="1" applyBorder="1" applyAlignment="1" applyProtection="1">
      <alignment horizontal="center" vertical="center"/>
      <protection hidden="1"/>
    </xf>
    <xf numFmtId="0" fontId="14" fillId="5" borderId="15" xfId="0" applyFont="1" applyFill="1" applyBorder="1" applyAlignment="1" applyProtection="1">
      <alignment horizontal="center" vertical="center"/>
      <protection hidden="1"/>
    </xf>
    <xf numFmtId="0" fontId="100" fillId="2" borderId="16"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hidden="1"/>
    </xf>
    <xf numFmtId="0" fontId="102" fillId="2" borderId="1" xfId="0" applyFont="1" applyFill="1" applyBorder="1" applyProtection="1">
      <protection hidden="1"/>
    </xf>
    <xf numFmtId="0" fontId="99" fillId="4" borderId="0" xfId="0" quotePrefix="1" applyFont="1" applyFill="1" applyBorder="1" applyAlignment="1" applyProtection="1">
      <alignment horizontal="center"/>
      <protection hidden="1"/>
    </xf>
    <xf numFmtId="0" fontId="99" fillId="4" borderId="0" xfId="0" applyFont="1" applyFill="1" applyBorder="1" applyAlignment="1" applyProtection="1">
      <alignment horizontal="center"/>
      <protection hidden="1"/>
    </xf>
    <xf numFmtId="0" fontId="14" fillId="5" borderId="0" xfId="0" applyFont="1" applyFill="1" applyBorder="1" applyAlignment="1" applyProtection="1">
      <alignment horizontal="center" vertical="center"/>
      <protection hidden="1"/>
    </xf>
    <xf numFmtId="0" fontId="14" fillId="5" borderId="17" xfId="0" applyFont="1" applyFill="1" applyBorder="1" applyAlignment="1" applyProtection="1">
      <alignment horizontal="center" vertical="center"/>
      <protection hidden="1"/>
    </xf>
    <xf numFmtId="0" fontId="10" fillId="4" borderId="8" xfId="0" applyFont="1" applyFill="1" applyBorder="1" applyProtection="1">
      <protection hidden="1"/>
    </xf>
    <xf numFmtId="0" fontId="104" fillId="6" borderId="18" xfId="0" applyFont="1" applyFill="1" applyBorder="1" applyAlignment="1" applyProtection="1">
      <alignment horizontal="center" vertical="center"/>
      <protection hidden="1"/>
    </xf>
    <xf numFmtId="0" fontId="105" fillId="6" borderId="19" xfId="0" applyFont="1" applyFill="1" applyBorder="1" applyAlignment="1" applyProtection="1">
      <alignment horizontal="center" vertical="center"/>
      <protection hidden="1"/>
    </xf>
    <xf numFmtId="0" fontId="104" fillId="6" borderId="19" xfId="0" applyFont="1" applyFill="1" applyBorder="1" applyAlignment="1" applyProtection="1">
      <alignment horizontal="center" vertical="center"/>
      <protection hidden="1"/>
    </xf>
    <xf numFmtId="0" fontId="47" fillId="6" borderId="19" xfId="0" applyFont="1" applyFill="1" applyBorder="1" applyAlignment="1" applyProtection="1">
      <alignment horizontal="center" vertical="center"/>
      <protection hidden="1"/>
    </xf>
    <xf numFmtId="0" fontId="104" fillId="6" borderId="20" xfId="0" applyFont="1" applyFill="1" applyBorder="1" applyAlignment="1" applyProtection="1">
      <alignment horizontal="center" vertical="center"/>
      <protection hidden="1"/>
    </xf>
    <xf numFmtId="0" fontId="3" fillId="7" borderId="21" xfId="0" applyFont="1" applyFill="1" applyBorder="1" applyAlignment="1" applyProtection="1">
      <alignment horizontal="center" vertical="center"/>
      <protection hidden="1"/>
    </xf>
    <xf numFmtId="0" fontId="104" fillId="6" borderId="22" xfId="0" applyFont="1" applyFill="1" applyBorder="1" applyAlignment="1" applyProtection="1">
      <alignment horizontal="center" vertical="center"/>
      <protection hidden="1"/>
    </xf>
    <xf numFmtId="0" fontId="105" fillId="6" borderId="23" xfId="0" applyFont="1" applyFill="1" applyBorder="1" applyAlignment="1" applyProtection="1">
      <alignment horizontal="center" vertical="center"/>
      <protection hidden="1"/>
    </xf>
    <xf numFmtId="0" fontId="104" fillId="6" borderId="23" xfId="0" applyFont="1" applyFill="1" applyBorder="1" applyAlignment="1" applyProtection="1">
      <alignment horizontal="center" vertical="center"/>
      <protection hidden="1"/>
    </xf>
    <xf numFmtId="0" fontId="47" fillId="6" borderId="23" xfId="0" applyFont="1" applyFill="1" applyBorder="1" applyAlignment="1" applyProtection="1">
      <alignment horizontal="center" vertical="center"/>
      <protection hidden="1"/>
    </xf>
    <xf numFmtId="0" fontId="104" fillId="6" borderId="24" xfId="0" applyFont="1" applyFill="1" applyBorder="1" applyAlignment="1" applyProtection="1">
      <alignment horizontal="center" vertical="center"/>
      <protection hidden="1"/>
    </xf>
    <xf numFmtId="0" fontId="10" fillId="4" borderId="9" xfId="0" applyFont="1" applyFill="1" applyBorder="1" applyProtection="1">
      <protection hidden="1"/>
    </xf>
    <xf numFmtId="0" fontId="26" fillId="4" borderId="0" xfId="0" applyFont="1" applyFill="1" applyAlignment="1" applyProtection="1">
      <alignment horizontal="center" vertical="center"/>
      <protection hidden="1"/>
    </xf>
    <xf numFmtId="0" fontId="115" fillId="4" borderId="0" xfId="0" applyFont="1" applyFill="1" applyAlignment="1" applyProtection="1">
      <alignment horizontal="right" vertical="center"/>
      <protection hidden="1"/>
    </xf>
    <xf numFmtId="0" fontId="4" fillId="4" borderId="10" xfId="0" applyFont="1" applyFill="1" applyBorder="1" applyProtection="1">
      <protection hidden="1"/>
    </xf>
    <xf numFmtId="0" fontId="116" fillId="3" borderId="0" xfId="0" applyFont="1" applyFill="1" applyProtection="1">
      <protection hidden="1"/>
    </xf>
    <xf numFmtId="0" fontId="43" fillId="6" borderId="19" xfId="0" applyFont="1" applyFill="1" applyBorder="1" applyAlignment="1" applyProtection="1">
      <alignment horizontal="center" vertical="center"/>
      <protection hidden="1"/>
    </xf>
    <xf numFmtId="0" fontId="118" fillId="4" borderId="0" xfId="0" applyFont="1" applyFill="1" applyAlignment="1" applyProtection="1">
      <alignment horizontal="center" vertical="center"/>
      <protection hidden="1"/>
    </xf>
    <xf numFmtId="0" fontId="105" fillId="4" borderId="0" xfId="0" applyFont="1" applyFill="1" applyAlignment="1" applyProtection="1">
      <alignment horizontal="center" vertical="center"/>
      <protection hidden="1"/>
    </xf>
    <xf numFmtId="0" fontId="47" fillId="4" borderId="0" xfId="0" applyFont="1" applyFill="1" applyAlignment="1" applyProtection="1">
      <alignment horizontal="center" vertical="center"/>
      <protection hidden="1"/>
    </xf>
    <xf numFmtId="0" fontId="5" fillId="4" borderId="0" xfId="0" applyFont="1" applyFill="1" applyAlignment="1" applyProtection="1">
      <alignment horizontal="center" vertical="center"/>
      <protection hidden="1"/>
    </xf>
    <xf numFmtId="0" fontId="43" fillId="4" borderId="0" xfId="0" applyFont="1" applyFill="1" applyAlignment="1" applyProtection="1">
      <alignment horizontal="center" vertical="center"/>
      <protection hidden="1"/>
    </xf>
    <xf numFmtId="0" fontId="117" fillId="4" borderId="0" xfId="0" applyFont="1" applyFill="1" applyAlignment="1" applyProtection="1">
      <alignment horizontal="right" vertical="center"/>
      <protection hidden="1"/>
    </xf>
    <xf numFmtId="0" fontId="19" fillId="6" borderId="18" xfId="0" applyFont="1" applyFill="1" applyBorder="1" applyAlignment="1" applyProtection="1">
      <alignment horizontal="center" vertical="center"/>
      <protection hidden="1"/>
    </xf>
    <xf numFmtId="0" fontId="119" fillId="6" borderId="19" xfId="0" applyFont="1" applyFill="1" applyBorder="1" applyAlignment="1" applyProtection="1">
      <alignment horizontal="center" vertical="center"/>
      <protection hidden="1"/>
    </xf>
    <xf numFmtId="0" fontId="19" fillId="6" borderId="19" xfId="0" applyFont="1" applyFill="1" applyBorder="1" applyAlignment="1" applyProtection="1">
      <alignment horizontal="center" vertical="center"/>
      <protection hidden="1"/>
    </xf>
    <xf numFmtId="0" fontId="19" fillId="6" borderId="20" xfId="0" applyFont="1" applyFill="1" applyBorder="1" applyAlignment="1" applyProtection="1">
      <alignment horizontal="center" vertical="center"/>
      <protection hidden="1"/>
    </xf>
    <xf numFmtId="0" fontId="5" fillId="6" borderId="6" xfId="0" applyFont="1" applyFill="1" applyBorder="1" applyAlignment="1" applyProtection="1">
      <alignment horizontal="center" vertical="center"/>
      <protection hidden="1"/>
    </xf>
    <xf numFmtId="0" fontId="3" fillId="7" borderId="25" xfId="0" applyFont="1" applyFill="1" applyBorder="1" applyAlignment="1" applyProtection="1">
      <alignment horizontal="center" vertical="center"/>
      <protection hidden="1"/>
    </xf>
    <xf numFmtId="0" fontId="93" fillId="4" borderId="0" xfId="0" applyFont="1" applyFill="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25" fillId="4" borderId="0" xfId="0" applyFont="1" applyFill="1" applyAlignment="1" applyProtection="1">
      <alignment horizontal="center" vertical="center"/>
      <protection hidden="1"/>
    </xf>
    <xf numFmtId="2" fontId="120" fillId="8" borderId="6" xfId="0" applyNumberFormat="1" applyFont="1" applyFill="1" applyBorder="1" applyAlignment="1" applyProtection="1">
      <alignment horizontal="right" vertical="center"/>
      <protection hidden="1"/>
    </xf>
    <xf numFmtId="0" fontId="116" fillId="4" borderId="0" xfId="0" applyFont="1" applyFill="1" applyProtection="1">
      <protection hidden="1"/>
    </xf>
    <xf numFmtId="0" fontId="3" fillId="9" borderId="16" xfId="0" applyFont="1" applyFill="1" applyBorder="1" applyAlignment="1" applyProtection="1">
      <alignment horizontal="center" vertical="center"/>
      <protection hidden="1"/>
    </xf>
    <xf numFmtId="0" fontId="3" fillId="10" borderId="16" xfId="0" applyFont="1" applyFill="1" applyBorder="1" applyAlignment="1" applyProtection="1">
      <alignment horizontal="center" vertical="center"/>
      <protection hidden="1"/>
    </xf>
    <xf numFmtId="0" fontId="3" fillId="11" borderId="16" xfId="0" applyFont="1" applyFill="1" applyBorder="1" applyAlignment="1" applyProtection="1">
      <alignment horizontal="center" vertical="center"/>
      <protection hidden="1"/>
    </xf>
    <xf numFmtId="0" fontId="124" fillId="12" borderId="16" xfId="0" applyFont="1" applyFill="1" applyBorder="1" applyAlignment="1" applyProtection="1">
      <alignment horizontal="center" vertical="center"/>
      <protection hidden="1"/>
    </xf>
    <xf numFmtId="0" fontId="3" fillId="13" borderId="16" xfId="0" applyFont="1" applyFill="1" applyBorder="1" applyAlignment="1" applyProtection="1">
      <alignment horizontal="center" vertical="center"/>
      <protection hidden="1"/>
    </xf>
    <xf numFmtId="0" fontId="3" fillId="2" borderId="26" xfId="0" applyFont="1" applyFill="1" applyBorder="1" applyProtection="1">
      <protection hidden="1"/>
    </xf>
    <xf numFmtId="0" fontId="3" fillId="4" borderId="3" xfId="0" applyFont="1" applyFill="1" applyBorder="1" applyProtection="1">
      <protection hidden="1"/>
    </xf>
    <xf numFmtId="0" fontId="3" fillId="4" borderId="27" xfId="0" applyFont="1" applyFill="1" applyBorder="1" applyProtection="1">
      <protection hidden="1"/>
    </xf>
    <xf numFmtId="0" fontId="3" fillId="14" borderId="16" xfId="0" applyFont="1" applyFill="1" applyBorder="1" applyAlignment="1" applyProtection="1">
      <alignment horizontal="center" vertical="center"/>
      <protection hidden="1"/>
    </xf>
    <xf numFmtId="0" fontId="128" fillId="2" borderId="3" xfId="0" applyFont="1" applyFill="1" applyBorder="1" applyProtection="1">
      <protection hidden="1"/>
    </xf>
    <xf numFmtId="0" fontId="102" fillId="2" borderId="3" xfId="0" applyFont="1" applyFill="1" applyBorder="1" applyProtection="1">
      <protection hidden="1"/>
    </xf>
    <xf numFmtId="0" fontId="3" fillId="4" borderId="0" xfId="0" applyFont="1" applyFill="1" applyAlignment="1" applyProtection="1">
      <alignment horizontal="center"/>
      <protection hidden="1"/>
    </xf>
    <xf numFmtId="0" fontId="4" fillId="4" borderId="16" xfId="0" applyFont="1" applyFill="1" applyBorder="1" applyAlignment="1" applyProtection="1">
      <alignment horizontal="center" vertical="center"/>
      <protection hidden="1"/>
    </xf>
    <xf numFmtId="0" fontId="131" fillId="4" borderId="0" xfId="0" applyFont="1" applyFill="1" applyBorder="1" applyProtection="1">
      <protection hidden="1"/>
    </xf>
    <xf numFmtId="0" fontId="4" fillId="4" borderId="16" xfId="0" applyNumberFormat="1"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115" fillId="4" borderId="0" xfId="0" applyFont="1" applyFill="1" applyBorder="1" applyAlignment="1" applyProtection="1">
      <alignment horizontal="right" vertical="center"/>
      <protection hidden="1"/>
    </xf>
    <xf numFmtId="0" fontId="3" fillId="4" borderId="0" xfId="0" applyFont="1" applyFill="1" applyBorder="1" applyAlignment="1" applyProtection="1">
      <alignment horizontal="right"/>
      <protection hidden="1"/>
    </xf>
    <xf numFmtId="0" fontId="21" fillId="4" borderId="0" xfId="0" applyFont="1" applyFill="1" applyProtection="1">
      <protection hidden="1"/>
    </xf>
    <xf numFmtId="0" fontId="146" fillId="4" borderId="0" xfId="0" applyFont="1" applyFill="1" applyProtection="1">
      <protection hidden="1"/>
    </xf>
    <xf numFmtId="0" fontId="0" fillId="4" borderId="0" xfId="0" applyFill="1" applyProtection="1">
      <protection hidden="1"/>
    </xf>
    <xf numFmtId="0" fontId="12" fillId="3" borderId="18" xfId="0" applyFont="1" applyFill="1" applyBorder="1" applyAlignment="1" applyProtection="1">
      <alignment horizontal="center" vertical="center"/>
      <protection locked="0" hidden="1"/>
    </xf>
    <xf numFmtId="49" fontId="12" fillId="3" borderId="6" xfId="0" applyNumberFormat="1" applyFont="1" applyFill="1" applyBorder="1" applyAlignment="1" applyProtection="1">
      <alignment horizontal="center" vertical="center"/>
      <protection locked="0" hidden="1"/>
    </xf>
    <xf numFmtId="0" fontId="12" fillId="3" borderId="6" xfId="0" applyFont="1" applyFill="1" applyBorder="1" applyAlignment="1" applyProtection="1">
      <alignment horizontal="center" vertical="center"/>
      <protection locked="0" hidden="1"/>
    </xf>
    <xf numFmtId="0" fontId="98" fillId="3" borderId="6" xfId="0" applyFont="1" applyFill="1" applyBorder="1" applyAlignment="1" applyProtection="1">
      <alignment horizontal="center" vertical="center"/>
      <protection locked="0" hidden="1"/>
    </xf>
    <xf numFmtId="0" fontId="3" fillId="2" borderId="1" xfId="0" applyFont="1" applyFill="1" applyBorder="1" applyProtection="1">
      <protection locked="0" hidden="1"/>
    </xf>
    <xf numFmtId="0" fontId="12" fillId="3" borderId="16" xfId="0" applyFont="1" applyFill="1" applyBorder="1" applyAlignment="1" applyProtection="1">
      <alignment horizontal="center" vertical="center"/>
      <protection locked="0" hidden="1"/>
    </xf>
    <xf numFmtId="49" fontId="136" fillId="3" borderId="18" xfId="0" applyNumberFormat="1" applyFont="1" applyFill="1" applyBorder="1" applyAlignment="1" applyProtection="1">
      <alignment horizontal="center" vertical="center"/>
      <protection locked="0" hidden="1"/>
    </xf>
    <xf numFmtId="0" fontId="12" fillId="3" borderId="6" xfId="0" quotePrefix="1" applyFont="1" applyFill="1" applyBorder="1" applyAlignment="1" applyProtection="1">
      <alignment horizontal="center" vertical="center"/>
      <protection locked="0" hidden="1"/>
    </xf>
    <xf numFmtId="0" fontId="33" fillId="3" borderId="28" xfId="0" applyFont="1" applyFill="1" applyBorder="1" applyAlignment="1" applyProtection="1">
      <alignment horizontal="center" vertical="center"/>
      <protection locked="0" hidden="1"/>
    </xf>
    <xf numFmtId="0" fontId="12" fillId="3" borderId="6" xfId="0" applyFont="1" applyFill="1" applyBorder="1" applyAlignment="1" applyProtection="1">
      <alignment horizontal="center" vertical="center"/>
      <protection locked="0" hidden="1"/>
    </xf>
    <xf numFmtId="49" fontId="12" fillId="3" borderId="6" xfId="0" applyNumberFormat="1" applyFont="1" applyFill="1" applyBorder="1" applyAlignment="1" applyProtection="1">
      <alignment horizontal="center" vertical="center"/>
      <protection locked="0" hidden="1"/>
    </xf>
    <xf numFmtId="0" fontId="157" fillId="18" borderId="0" xfId="0" applyFont="1" applyFill="1" applyProtection="1">
      <protection hidden="1"/>
    </xf>
    <xf numFmtId="0" fontId="157" fillId="5" borderId="0" xfId="0" applyFont="1" applyFill="1" applyProtection="1">
      <protection hidden="1"/>
    </xf>
    <xf numFmtId="0" fontId="3" fillId="4" borderId="0" xfId="0" applyFont="1" applyFill="1" applyAlignment="1" applyProtection="1">
      <alignment vertical="center"/>
      <protection hidden="1"/>
    </xf>
    <xf numFmtId="0" fontId="10" fillId="4" borderId="10" xfId="0" applyFont="1" applyFill="1" applyBorder="1" applyAlignment="1" applyProtection="1">
      <alignment vertical="center"/>
      <protection hidden="1"/>
    </xf>
    <xf numFmtId="0" fontId="3" fillId="3" borderId="0" xfId="0" applyFont="1" applyFill="1" applyAlignment="1" applyProtection="1">
      <alignment vertical="center"/>
      <protection hidden="1"/>
    </xf>
    <xf numFmtId="0" fontId="3" fillId="5" borderId="0" xfId="0" applyFont="1" applyFill="1" applyAlignment="1" applyProtection="1">
      <alignment vertical="center"/>
      <protection hidden="1"/>
    </xf>
    <xf numFmtId="0" fontId="3" fillId="4" borderId="0" xfId="0" applyFont="1" applyFill="1" applyAlignment="1" applyProtection="1">
      <alignment horizontal="justify" vertical="center" wrapText="1"/>
      <protection hidden="1"/>
    </xf>
    <xf numFmtId="0" fontId="146" fillId="2" borderId="0" xfId="0" applyFont="1" applyFill="1" applyProtection="1">
      <protection hidden="1"/>
    </xf>
    <xf numFmtId="0" fontId="80" fillId="2" borderId="0" xfId="0" applyFont="1" applyFill="1" applyAlignment="1" applyProtection="1">
      <alignment horizontal="right" vertical="center"/>
      <protection hidden="1"/>
    </xf>
    <xf numFmtId="0" fontId="165" fillId="4" borderId="0" xfId="0" applyFont="1" applyFill="1" applyAlignment="1" applyProtection="1">
      <alignment horizontal="justify" vertical="center" wrapText="1"/>
      <protection hidden="1"/>
    </xf>
    <xf numFmtId="0" fontId="170" fillId="4" borderId="0" xfId="0" applyNumberFormat="1" applyFont="1" applyFill="1" applyAlignment="1" applyProtection="1">
      <alignment horizontal="justify" vertical="center"/>
      <protection hidden="1"/>
    </xf>
    <xf numFmtId="0" fontId="0" fillId="4" borderId="0" xfId="0" applyFill="1" applyAlignment="1" applyProtection="1">
      <alignment horizontal="right"/>
      <protection hidden="1"/>
    </xf>
    <xf numFmtId="0" fontId="165" fillId="4" borderId="0" xfId="0" applyFont="1" applyFill="1" applyProtection="1">
      <protection hidden="1"/>
    </xf>
    <xf numFmtId="0" fontId="80" fillId="2" borderId="0" xfId="0" applyFont="1" applyFill="1" applyAlignment="1" applyProtection="1">
      <alignment horizontal="right" vertical="center"/>
      <protection hidden="1"/>
    </xf>
    <xf numFmtId="0" fontId="166" fillId="4" borderId="0" xfId="0" applyFont="1" applyFill="1" applyProtection="1">
      <protection hidden="1"/>
    </xf>
    <xf numFmtId="0" fontId="174" fillId="4" borderId="0" xfId="0" applyFont="1" applyFill="1" applyProtection="1">
      <protection hidden="1"/>
    </xf>
    <xf numFmtId="0" fontId="174" fillId="2" borderId="0" xfId="0" applyFont="1" applyFill="1" applyProtection="1">
      <protection hidden="1"/>
    </xf>
    <xf numFmtId="0" fontId="167" fillId="4" borderId="0" xfId="0" applyFont="1" applyFill="1" applyAlignment="1" applyProtection="1">
      <alignment horizontal="right" vertical="top"/>
      <protection hidden="1"/>
    </xf>
    <xf numFmtId="0" fontId="21" fillId="4" borderId="0" xfId="0" applyFont="1" applyFill="1" applyAlignment="1" applyProtection="1">
      <alignment wrapText="1"/>
      <protection hidden="1"/>
    </xf>
    <xf numFmtId="0" fontId="188" fillId="4" borderId="0" xfId="0" applyFont="1" applyFill="1" applyProtection="1">
      <protection hidden="1"/>
    </xf>
    <xf numFmtId="0" fontId="189" fillId="4" borderId="0" xfId="0" applyFont="1" applyFill="1" applyProtection="1">
      <protection hidden="1"/>
    </xf>
    <xf numFmtId="0" fontId="188" fillId="4" borderId="0" xfId="0" applyFont="1" applyFill="1" applyAlignment="1" applyProtection="1">
      <alignment vertical="center"/>
      <protection hidden="1"/>
    </xf>
    <xf numFmtId="0" fontId="146" fillId="4" borderId="0" xfId="0" applyFont="1" applyFill="1" applyAlignment="1" applyProtection="1">
      <alignment vertical="center"/>
      <protection hidden="1"/>
    </xf>
    <xf numFmtId="0" fontId="203" fillId="4" borderId="0" xfId="2" applyFont="1" applyFill="1" applyAlignment="1" applyProtection="1">
      <alignment horizontal="justify" vertical="center"/>
      <protection hidden="1"/>
    </xf>
    <xf numFmtId="0" fontId="146" fillId="4" borderId="0" xfId="0" applyFont="1" applyFill="1" applyAlignment="1" applyProtection="1">
      <alignment horizontal="justify" vertical="center" wrapText="1"/>
      <protection hidden="1"/>
    </xf>
    <xf numFmtId="0" fontId="145" fillId="4" borderId="0" xfId="0" applyFont="1" applyFill="1" applyAlignment="1" applyProtection="1">
      <alignment horizontal="right" vertical="center"/>
      <protection hidden="1"/>
    </xf>
    <xf numFmtId="0" fontId="216" fillId="4" borderId="0" xfId="0" applyFont="1" applyFill="1" applyProtection="1">
      <protection hidden="1"/>
    </xf>
    <xf numFmtId="0" fontId="143" fillId="4" borderId="0" xfId="0" applyFont="1" applyFill="1" applyProtection="1">
      <protection hidden="1"/>
    </xf>
    <xf numFmtId="0" fontId="205" fillId="4" borderId="0" xfId="0" applyFont="1" applyFill="1" applyProtection="1">
      <protection hidden="1"/>
    </xf>
    <xf numFmtId="0" fontId="219" fillId="20" borderId="0" xfId="0" applyFont="1" applyFill="1" applyProtection="1">
      <protection hidden="1"/>
    </xf>
    <xf numFmtId="0" fontId="171" fillId="20" borderId="0" xfId="2" applyFont="1" applyFill="1" applyAlignment="1" applyProtection="1">
      <alignment horizontal="justify" vertical="center"/>
      <protection hidden="1"/>
    </xf>
    <xf numFmtId="0" fontId="146" fillId="8" borderId="0" xfId="0" applyFont="1" applyFill="1" applyProtection="1">
      <protection hidden="1"/>
    </xf>
    <xf numFmtId="0" fontId="224" fillId="4" borderId="0" xfId="0" applyFont="1" applyFill="1" applyProtection="1">
      <protection hidden="1"/>
    </xf>
    <xf numFmtId="0" fontId="146" fillId="4" borderId="0" xfId="0" applyFont="1" applyFill="1"/>
    <xf numFmtId="0" fontId="165" fillId="4" borderId="0" xfId="0" applyFont="1" applyFill="1"/>
    <xf numFmtId="0" fontId="165" fillId="2" borderId="0" xfId="0" applyFont="1" applyFill="1" applyProtection="1">
      <protection hidden="1"/>
    </xf>
    <xf numFmtId="0" fontId="165" fillId="2" borderId="0" xfId="0" applyFont="1" applyFill="1"/>
    <xf numFmtId="0" fontId="90" fillId="4" borderId="0" xfId="0" applyFont="1" applyFill="1" applyAlignment="1">
      <alignment horizontal="justify" vertical="center"/>
    </xf>
    <xf numFmtId="0" fontId="233" fillId="4" borderId="0" xfId="0" applyFont="1" applyFill="1" applyAlignment="1">
      <alignment horizontal="justify" vertical="center"/>
    </xf>
    <xf numFmtId="0" fontId="90" fillId="4" borderId="0" xfId="0" applyFont="1" applyFill="1" applyAlignment="1">
      <alignment horizontal="center" vertical="center"/>
    </xf>
    <xf numFmtId="0" fontId="90" fillId="4" borderId="0" xfId="0" applyFont="1" applyFill="1" applyAlignment="1">
      <alignment horizontal="right" vertical="center"/>
    </xf>
    <xf numFmtId="0" fontId="165" fillId="4" borderId="0" xfId="0" applyFont="1" applyFill="1" applyAlignment="1">
      <alignment horizontal="justify" vertical="center"/>
    </xf>
    <xf numFmtId="0" fontId="165" fillId="21" borderId="0" xfId="0" applyFont="1" applyFill="1"/>
    <xf numFmtId="0" fontId="244" fillId="4" borderId="0" xfId="0" applyFont="1" applyFill="1" applyAlignment="1" applyProtection="1">
      <alignment horizontal="right" vertical="center"/>
      <protection hidden="1"/>
    </xf>
    <xf numFmtId="0" fontId="8" fillId="4" borderId="0" xfId="0" applyFont="1" applyFill="1" applyAlignment="1" applyProtection="1">
      <alignment horizontal="right" vertical="center"/>
      <protection hidden="1"/>
    </xf>
    <xf numFmtId="0" fontId="8" fillId="4" borderId="0" xfId="0" applyFont="1" applyFill="1" applyProtection="1">
      <protection hidden="1"/>
    </xf>
    <xf numFmtId="0" fontId="225" fillId="20" borderId="0" xfId="2" applyFont="1" applyFill="1" applyAlignment="1" applyProtection="1"/>
    <xf numFmtId="0" fontId="0" fillId="2" borderId="0" xfId="0" applyFill="1" applyProtection="1">
      <protection hidden="1"/>
    </xf>
    <xf numFmtId="0" fontId="165" fillId="15" borderId="0" xfId="0" applyFont="1" applyFill="1" applyProtection="1">
      <protection hidden="1"/>
    </xf>
    <xf numFmtId="0" fontId="252" fillId="4" borderId="0" xfId="0" applyFont="1" applyFill="1" applyProtection="1">
      <protection hidden="1"/>
    </xf>
    <xf numFmtId="0" fontId="113" fillId="4" borderId="0" xfId="0" applyFont="1" applyFill="1" applyAlignment="1" applyProtection="1">
      <alignment horizontal="right" vertical="center"/>
      <protection hidden="1"/>
    </xf>
    <xf numFmtId="0" fontId="8" fillId="4" borderId="0" xfId="0" applyFont="1" applyFill="1" applyAlignment="1" applyProtection="1">
      <alignment horizontal="justify" vertical="center"/>
      <protection hidden="1"/>
    </xf>
    <xf numFmtId="0" fontId="93" fillId="4" borderId="0" xfId="0" applyFont="1" applyFill="1" applyAlignment="1" applyProtection="1">
      <alignment horizontal="right" vertical="center"/>
      <protection hidden="1"/>
    </xf>
    <xf numFmtId="0" fontId="102" fillId="4" borderId="0" xfId="0" applyFont="1" applyFill="1" applyAlignment="1" applyProtection="1">
      <alignment horizontal="right" vertical="center"/>
      <protection hidden="1"/>
    </xf>
    <xf numFmtId="0" fontId="171" fillId="20" borderId="0" xfId="2" applyFont="1" applyFill="1" applyAlignment="1" applyProtection="1"/>
    <xf numFmtId="0" fontId="165" fillId="4" borderId="0" xfId="0" applyFont="1" applyFill="1" applyAlignment="1" applyProtection="1">
      <alignment horizontal="justify" vertical="center" wrapText="1"/>
      <protection hidden="1"/>
    </xf>
    <xf numFmtId="0" fontId="171" fillId="20" borderId="0" xfId="2" applyFont="1" applyFill="1" applyAlignment="1" applyProtection="1"/>
    <xf numFmtId="0" fontId="222" fillId="4" borderId="0" xfId="0" applyFont="1" applyFill="1" applyAlignment="1">
      <alignment horizontal="left" vertical="center" wrapText="1"/>
    </xf>
    <xf numFmtId="0" fontId="222" fillId="4" borderId="0" xfId="0" applyFont="1" applyFill="1" applyAlignment="1">
      <alignment horizontal="left" vertical="center" wrapText="1"/>
    </xf>
    <xf numFmtId="0" fontId="222" fillId="4" borderId="0" xfId="0" applyFont="1" applyFill="1"/>
    <xf numFmtId="0" fontId="262" fillId="4" borderId="0" xfId="0" applyFont="1" applyFill="1" applyAlignment="1">
      <alignment horizontal="right" vertical="top"/>
    </xf>
    <xf numFmtId="0" fontId="263" fillId="4" borderId="0" xfId="0" applyFont="1" applyFill="1" applyAlignment="1">
      <alignment horizontal="right" vertical="top"/>
    </xf>
    <xf numFmtId="0" fontId="222" fillId="4" borderId="0" xfId="0" applyFont="1" applyFill="1" applyAlignment="1" applyProtection="1">
      <alignment horizontal="left" vertical="center" wrapText="1"/>
      <protection hidden="1"/>
    </xf>
    <xf numFmtId="0" fontId="222" fillId="4" borderId="0" xfId="0" applyFont="1" applyFill="1" applyAlignment="1">
      <alignment horizontal="left" vertical="center" wrapText="1"/>
    </xf>
    <xf numFmtId="0" fontId="261" fillId="4" borderId="0" xfId="0" applyFont="1" applyFill="1" applyBorder="1" applyAlignment="1">
      <alignment horizontal="center" vertical="center" wrapText="1"/>
    </xf>
    <xf numFmtId="0" fontId="222" fillId="4" borderId="0" xfId="0" applyFont="1" applyFill="1" applyAlignment="1" applyProtection="1">
      <alignment horizontal="left"/>
      <protection hidden="1"/>
    </xf>
    <xf numFmtId="0" fontId="222" fillId="4" borderId="0" xfId="0" applyFont="1" applyFill="1" applyProtection="1">
      <protection hidden="1"/>
    </xf>
    <xf numFmtId="0" fontId="222" fillId="4" borderId="0" xfId="0" applyFont="1" applyFill="1" applyAlignment="1">
      <alignment horizontal="left" vertical="center" wrapText="1"/>
    </xf>
    <xf numFmtId="0" fontId="222" fillId="4" borderId="0" xfId="0" applyFont="1" applyFill="1" applyAlignment="1">
      <alignment horizontal="left" vertical="center"/>
    </xf>
    <xf numFmtId="0" fontId="165" fillId="4" borderId="0" xfId="0" applyFont="1" applyFill="1" applyAlignment="1">
      <alignment horizontal="justify" vertical="center"/>
    </xf>
    <xf numFmtId="0" fontId="6" fillId="2" borderId="6" xfId="0" applyFont="1" applyFill="1" applyBorder="1" applyAlignment="1" applyProtection="1">
      <alignment horizontal="center" vertical="center"/>
      <protection hidden="1"/>
    </xf>
    <xf numFmtId="0" fontId="280" fillId="4" borderId="0" xfId="0" applyFont="1" applyFill="1" applyProtection="1">
      <protection hidden="1"/>
    </xf>
    <xf numFmtId="0" fontId="281" fillId="4" borderId="0" xfId="0" applyFont="1" applyFill="1" applyProtection="1">
      <protection hidden="1"/>
    </xf>
    <xf numFmtId="0" fontId="20" fillId="4" borderId="0" xfId="0" applyFont="1" applyFill="1" applyProtection="1">
      <protection hidden="1"/>
    </xf>
    <xf numFmtId="49" fontId="65" fillId="2" borderId="6" xfId="0" applyNumberFormat="1" applyFont="1" applyFill="1" applyBorder="1" applyAlignment="1" applyProtection="1">
      <alignment horizontal="center" vertical="center"/>
      <protection hidden="1"/>
    </xf>
    <xf numFmtId="49" fontId="165" fillId="2" borderId="6" xfId="0" applyNumberFormat="1" applyFont="1" applyFill="1" applyBorder="1" applyAlignment="1" applyProtection="1">
      <alignment horizontal="center" vertical="center"/>
      <protection hidden="1"/>
    </xf>
    <xf numFmtId="0" fontId="291" fillId="4" borderId="0" xfId="0" applyFont="1" applyFill="1" applyProtection="1">
      <protection hidden="1"/>
    </xf>
    <xf numFmtId="0" fontId="14" fillId="2" borderId="6"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protection locked="0" hidden="1"/>
    </xf>
    <xf numFmtId="49" fontId="13" fillId="3" borderId="6" xfId="0" applyNumberFormat="1" applyFont="1" applyFill="1" applyBorder="1" applyAlignment="1" applyProtection="1">
      <alignment horizontal="center" vertical="center"/>
      <protection locked="0" hidden="1"/>
    </xf>
    <xf numFmtId="0" fontId="13" fillId="3" borderId="6" xfId="0" applyFont="1" applyFill="1" applyBorder="1" applyAlignment="1" applyProtection="1">
      <alignment horizontal="center" vertical="center"/>
      <protection locked="0" hidden="1"/>
    </xf>
    <xf numFmtId="0" fontId="281" fillId="4" borderId="0" xfId="0" applyFont="1" applyFill="1" applyBorder="1" applyProtection="1">
      <protection hidden="1"/>
    </xf>
    <xf numFmtId="0" fontId="281" fillId="4" borderId="10" xfId="0" applyFont="1" applyFill="1" applyBorder="1" applyProtection="1">
      <protection hidden="1"/>
    </xf>
    <xf numFmtId="0" fontId="3" fillId="4" borderId="40" xfId="0" applyFont="1" applyFill="1" applyBorder="1" applyProtection="1">
      <protection hidden="1"/>
    </xf>
    <xf numFmtId="0" fontId="10" fillId="4" borderId="40" xfId="0" applyFont="1" applyFill="1" applyBorder="1" applyProtection="1">
      <protection hidden="1"/>
    </xf>
    <xf numFmtId="0" fontId="13" fillId="3" borderId="6" xfId="0" applyFont="1" applyFill="1" applyBorder="1" applyAlignment="1" applyProtection="1">
      <alignment horizontal="center" vertical="center"/>
      <protection locked="0" hidden="1"/>
    </xf>
    <xf numFmtId="0" fontId="13" fillId="3" borderId="6" xfId="0" applyFont="1" applyFill="1" applyBorder="1" applyAlignment="1" applyProtection="1">
      <alignment horizontal="center" vertical="center"/>
      <protection locked="0" hidden="1"/>
    </xf>
    <xf numFmtId="0" fontId="6" fillId="2" borderId="6" xfId="0" applyFont="1" applyFill="1" applyBorder="1" applyAlignment="1" applyProtection="1">
      <alignment horizontal="center" vertical="center"/>
      <protection hidden="1"/>
    </xf>
    <xf numFmtId="0" fontId="13" fillId="3" borderId="6" xfId="0" applyFont="1" applyFill="1" applyBorder="1" applyAlignment="1" applyProtection="1">
      <alignment horizontal="center" vertical="center"/>
      <protection locked="0" hidden="1"/>
    </xf>
    <xf numFmtId="0" fontId="13" fillId="3" borderId="6" xfId="0" applyFont="1" applyFill="1" applyBorder="1" applyAlignment="1" applyProtection="1">
      <alignment horizontal="center" vertical="center"/>
      <protection locked="0" hidden="1"/>
    </xf>
    <xf numFmtId="0" fontId="54" fillId="2" borderId="6" xfId="0" applyFont="1" applyFill="1" applyBorder="1" applyAlignment="1" applyProtection="1">
      <alignment vertical="center"/>
      <protection hidden="1"/>
    </xf>
    <xf numFmtId="49" fontId="12" fillId="3" borderId="6" xfId="0" quotePrefix="1" applyNumberFormat="1" applyFont="1" applyFill="1" applyBorder="1" applyAlignment="1" applyProtection="1">
      <alignment horizontal="center" vertical="center"/>
      <protection locked="0" hidden="1"/>
    </xf>
    <xf numFmtId="0" fontId="158" fillId="4" borderId="0" xfId="0" applyFont="1" applyFill="1" applyProtection="1">
      <protection hidden="1"/>
    </xf>
    <xf numFmtId="0" fontId="161" fillId="19" borderId="0" xfId="0" applyFont="1" applyFill="1" applyAlignment="1" applyProtection="1">
      <alignment horizontal="justify" vertical="center"/>
      <protection hidden="1"/>
    </xf>
    <xf numFmtId="0" fontId="146" fillId="17" borderId="0" xfId="0" applyFont="1" applyFill="1" applyAlignment="1" applyProtection="1">
      <alignment horizontal="justify" vertical="center"/>
      <protection hidden="1"/>
    </xf>
    <xf numFmtId="0" fontId="163" fillId="8" borderId="0" xfId="0" applyFont="1" applyFill="1" applyAlignment="1" applyProtection="1">
      <alignment horizontal="left" vertical="center" wrapText="1"/>
      <protection hidden="1"/>
    </xf>
    <xf numFmtId="0" fontId="165" fillId="4" borderId="0" xfId="0" applyFont="1" applyFill="1" applyAlignment="1" applyProtection="1">
      <alignment horizontal="left" vertical="center" wrapText="1"/>
      <protection hidden="1"/>
    </xf>
    <xf numFmtId="0" fontId="165" fillId="4" borderId="0" xfId="0" applyFont="1" applyFill="1" applyAlignment="1" applyProtection="1">
      <alignment horizontal="justify" vertical="center" wrapText="1"/>
      <protection hidden="1"/>
    </xf>
    <xf numFmtId="0" fontId="168" fillId="4" borderId="0" xfId="0" applyFont="1" applyFill="1" applyAlignment="1" applyProtection="1">
      <alignment horizontal="justify" vertical="center"/>
      <protection hidden="1"/>
    </xf>
    <xf numFmtId="0" fontId="167" fillId="4" borderId="0" xfId="0" applyFont="1" applyFill="1" applyAlignment="1" applyProtection="1">
      <alignment horizontal="right" vertical="top"/>
      <protection hidden="1"/>
    </xf>
    <xf numFmtId="0" fontId="3" fillId="4" borderId="0" xfId="0" applyFont="1" applyFill="1" applyAlignment="1" applyProtection="1">
      <alignment horizontal="center" vertical="center" wrapText="1"/>
      <protection hidden="1"/>
    </xf>
    <xf numFmtId="0" fontId="21" fillId="4" borderId="0" xfId="0" applyFont="1" applyFill="1" applyAlignment="1" applyProtection="1">
      <alignment horizontal="justify" vertical="center" wrapText="1"/>
      <protection hidden="1"/>
    </xf>
    <xf numFmtId="0" fontId="83" fillId="4" borderId="0" xfId="0" applyFont="1" applyFill="1" applyAlignment="1" applyProtection="1">
      <alignment horizontal="justify" vertical="top"/>
      <protection hidden="1"/>
    </xf>
    <xf numFmtId="0" fontId="3" fillId="4" borderId="0" xfId="0" applyFont="1" applyFill="1" applyAlignment="1" applyProtection="1">
      <alignment horizontal="justify" vertical="center"/>
      <protection hidden="1"/>
    </xf>
    <xf numFmtId="0" fontId="5" fillId="4" borderId="0" xfId="0" applyFont="1" applyFill="1" applyAlignment="1" applyProtection="1">
      <alignment horizontal="justify" vertical="center"/>
      <protection hidden="1"/>
    </xf>
    <xf numFmtId="0" fontId="165" fillId="4" borderId="0" xfId="0" applyFont="1" applyFill="1" applyAlignment="1" applyProtection="1">
      <alignment horizontal="left" vertical="center"/>
      <protection hidden="1"/>
    </xf>
    <xf numFmtId="0" fontId="162" fillId="21" borderId="0" xfId="2" applyFont="1" applyFill="1" applyAlignment="1" applyProtection="1">
      <alignment horizontal="center" vertical="center"/>
    </xf>
    <xf numFmtId="0" fontId="3" fillId="2" borderId="0" xfId="0" applyFont="1" applyFill="1" applyAlignment="1" applyProtection="1">
      <alignment horizontal="right" vertical="center"/>
      <protection hidden="1"/>
    </xf>
    <xf numFmtId="0" fontId="160" fillId="8" borderId="0" xfId="0" applyFont="1" applyFill="1" applyAlignment="1" applyProtection="1">
      <alignment horizontal="justify" vertical="center"/>
      <protection hidden="1"/>
    </xf>
    <xf numFmtId="0" fontId="171" fillId="20" borderId="0" xfId="2" applyFont="1" applyFill="1" applyAlignment="1" applyProtection="1"/>
    <xf numFmtId="0" fontId="4" fillId="2" borderId="0" xfId="0" applyFont="1" applyFill="1" applyAlignment="1" applyProtection="1">
      <alignment horizontal="right" vertical="center"/>
      <protection hidden="1"/>
    </xf>
    <xf numFmtId="0" fontId="165" fillId="4" borderId="0" xfId="0" applyFont="1" applyFill="1" applyAlignment="1" applyProtection="1">
      <alignment horizontal="left" wrapText="1"/>
      <protection hidden="1"/>
    </xf>
    <xf numFmtId="0" fontId="143" fillId="4" borderId="0" xfId="0" applyFont="1" applyFill="1" applyAlignment="1" applyProtection="1">
      <alignment horizontal="justify" wrapText="1"/>
      <protection hidden="1"/>
    </xf>
    <xf numFmtId="0" fontId="146" fillId="4" borderId="0" xfId="0" applyFont="1" applyFill="1" applyAlignment="1" applyProtection="1">
      <alignment horizontal="justify" vertical="center"/>
      <protection hidden="1"/>
    </xf>
    <xf numFmtId="0" fontId="188" fillId="4" borderId="0" xfId="0" applyFont="1" applyFill="1" applyAlignment="1" applyProtection="1">
      <alignment horizontal="justify" vertical="center" wrapText="1"/>
      <protection hidden="1"/>
    </xf>
    <xf numFmtId="0" fontId="80" fillId="4" borderId="0" xfId="0" applyFont="1" applyFill="1" applyAlignment="1" applyProtection="1">
      <alignment horizontal="justify" vertical="center"/>
      <protection hidden="1"/>
    </xf>
    <xf numFmtId="0" fontId="80" fillId="4" borderId="0" xfId="0" applyFont="1" applyFill="1" applyAlignment="1" applyProtection="1">
      <alignment horizontal="left" vertical="center" wrapText="1"/>
      <protection hidden="1"/>
    </xf>
    <xf numFmtId="0" fontId="65" fillId="4" borderId="0" xfId="0" applyFont="1" applyFill="1" applyAlignment="1" applyProtection="1">
      <alignment horizontal="center" vertical="center"/>
      <protection hidden="1"/>
    </xf>
    <xf numFmtId="0" fontId="21" fillId="4" borderId="0" xfId="0" applyFont="1" applyFill="1" applyAlignment="1" applyProtection="1">
      <alignment horizontal="center" vertical="center"/>
      <protection hidden="1"/>
    </xf>
    <xf numFmtId="0" fontId="1" fillId="4" borderId="0" xfId="0" applyFont="1" applyFill="1" applyAlignment="1" applyProtection="1">
      <alignment horizontal="center" vertical="center" wrapText="1"/>
      <protection hidden="1"/>
    </xf>
    <xf numFmtId="0" fontId="211" fillId="4" borderId="0" xfId="0" applyFont="1" applyFill="1" applyAlignment="1" applyProtection="1">
      <alignment horizontal="right" vertical="top"/>
      <protection hidden="1"/>
    </xf>
    <xf numFmtId="0" fontId="21" fillId="4" borderId="0" xfId="0" applyFont="1" applyFill="1" applyAlignment="1" applyProtection="1">
      <alignment horizontal="left" vertical="center" wrapText="1"/>
      <protection hidden="1"/>
    </xf>
    <xf numFmtId="0" fontId="90" fillId="4" borderId="0" xfId="0" applyFont="1" applyFill="1" applyAlignment="1" applyProtection="1">
      <alignment horizontal="justify" vertical="center" wrapText="1"/>
      <protection hidden="1"/>
    </xf>
    <xf numFmtId="0" fontId="65" fillId="4" borderId="0" xfId="0" applyFont="1" applyFill="1" applyAlignment="1" applyProtection="1">
      <alignment horizontal="justify" vertical="center" wrapText="1"/>
      <protection hidden="1"/>
    </xf>
    <xf numFmtId="0" fontId="21" fillId="4" borderId="0" xfId="0" applyFont="1" applyFill="1" applyAlignment="1" applyProtection="1">
      <alignment horizontal="justify" vertical="center"/>
      <protection hidden="1"/>
    </xf>
    <xf numFmtId="0" fontId="205" fillId="4" borderId="0" xfId="0" applyFont="1" applyFill="1" applyAlignment="1" applyProtection="1">
      <alignment horizontal="left" vertical="center" wrapText="1"/>
      <protection hidden="1"/>
    </xf>
    <xf numFmtId="0" fontId="207" fillId="4" borderId="0" xfId="0" applyFont="1" applyFill="1" applyAlignment="1" applyProtection="1">
      <alignment horizontal="right" vertical="top"/>
      <protection hidden="1"/>
    </xf>
    <xf numFmtId="0" fontId="3" fillId="4" borderId="0" xfId="0" applyFont="1" applyFill="1" applyAlignment="1" applyProtection="1">
      <alignment horizontal="center" vertical="top" wrapText="1"/>
      <protection hidden="1"/>
    </xf>
    <xf numFmtId="0" fontId="146" fillId="4" borderId="0" xfId="0" applyFont="1" applyFill="1" applyAlignment="1" applyProtection="1">
      <alignment horizontal="center" vertical="top" wrapText="1"/>
      <protection hidden="1"/>
    </xf>
    <xf numFmtId="0" fontId="146" fillId="4" borderId="0" xfId="0" applyFont="1" applyFill="1" applyAlignment="1" applyProtection="1">
      <alignment horizontal="center" vertical="center" wrapText="1"/>
      <protection hidden="1"/>
    </xf>
    <xf numFmtId="0" fontId="163" fillId="8" borderId="0" xfId="0" applyNumberFormat="1" applyFont="1" applyFill="1" applyAlignment="1" applyProtection="1">
      <alignment horizontal="left" vertical="center" wrapText="1"/>
      <protection hidden="1"/>
    </xf>
    <xf numFmtId="0" fontId="174" fillId="17" borderId="0" xfId="0" applyFont="1" applyFill="1" applyAlignment="1" applyProtection="1">
      <alignment horizontal="justify" vertical="center" wrapText="1"/>
      <protection hidden="1"/>
    </xf>
    <xf numFmtId="0" fontId="199" fillId="8" borderId="0" xfId="0" applyFont="1" applyFill="1" applyAlignment="1" applyProtection="1">
      <alignment horizontal="left" vertical="center" wrapText="1"/>
      <protection hidden="1"/>
    </xf>
    <xf numFmtId="0" fontId="21" fillId="4" borderId="0" xfId="0" applyFont="1" applyFill="1" applyAlignment="1" applyProtection="1">
      <alignment horizontal="left" vertical="center"/>
      <protection hidden="1"/>
    </xf>
    <xf numFmtId="0" fontId="90" fillId="4" borderId="0" xfId="0" applyFont="1" applyFill="1" applyAlignment="1" applyProtection="1">
      <alignment horizontal="left" vertical="center"/>
      <protection hidden="1"/>
    </xf>
    <xf numFmtId="0" fontId="173" fillId="4" borderId="0" xfId="0" applyFont="1" applyFill="1" applyAlignment="1" applyProtection="1">
      <alignment horizontal="left" vertical="center" wrapText="1"/>
      <protection hidden="1"/>
    </xf>
    <xf numFmtId="0" fontId="3" fillId="4" borderId="61" xfId="0" applyFont="1" applyFill="1" applyBorder="1" applyAlignment="1" applyProtection="1">
      <alignment horizontal="center" vertical="center" wrapText="1"/>
      <protection hidden="1"/>
    </xf>
    <xf numFmtId="0" fontId="3" fillId="4" borderId="62" xfId="0" applyFont="1" applyFill="1" applyBorder="1" applyAlignment="1" applyProtection="1">
      <alignment horizontal="center" vertical="center" wrapText="1"/>
      <protection hidden="1"/>
    </xf>
    <xf numFmtId="0" fontId="3" fillId="4" borderId="63" xfId="0" applyFont="1" applyFill="1" applyBorder="1" applyAlignment="1" applyProtection="1">
      <alignment horizontal="center" vertical="center" wrapText="1"/>
      <protection hidden="1"/>
    </xf>
    <xf numFmtId="0" fontId="3" fillId="4" borderId="64"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3" fillId="4" borderId="65" xfId="0" applyFont="1" applyFill="1" applyBorder="1" applyAlignment="1" applyProtection="1">
      <alignment horizontal="center" vertical="center" wrapText="1"/>
      <protection hidden="1"/>
    </xf>
    <xf numFmtId="0" fontId="3" fillId="4" borderId="66" xfId="0" applyFont="1" applyFill="1" applyBorder="1" applyAlignment="1" applyProtection="1">
      <alignment horizontal="center" vertical="center" wrapText="1"/>
      <protection hidden="1"/>
    </xf>
    <xf numFmtId="0" fontId="3" fillId="4" borderId="67" xfId="0" applyFont="1" applyFill="1" applyBorder="1" applyAlignment="1" applyProtection="1">
      <alignment horizontal="center" vertical="center" wrapText="1"/>
      <protection hidden="1"/>
    </xf>
    <xf numFmtId="0" fontId="3" fillId="4" borderId="68" xfId="0" applyFont="1" applyFill="1" applyBorder="1" applyAlignment="1" applyProtection="1">
      <alignment horizontal="center" vertical="center" wrapText="1"/>
      <protection hidden="1"/>
    </xf>
    <xf numFmtId="0" fontId="179" fillId="4" borderId="0" xfId="0" applyFont="1" applyFill="1" applyAlignment="1" applyProtection="1">
      <alignment horizontal="justify" vertical="center"/>
      <protection hidden="1"/>
    </xf>
    <xf numFmtId="0" fontId="90" fillId="4" borderId="0" xfId="0" applyFont="1" applyFill="1" applyAlignment="1" applyProtection="1">
      <alignment horizontal="justify" vertical="center"/>
      <protection hidden="1"/>
    </xf>
    <xf numFmtId="0" fontId="179" fillId="4" borderId="0" xfId="0" applyFont="1" applyFill="1" applyAlignment="1" applyProtection="1">
      <alignment horizontal="justify" vertical="center" wrapText="1"/>
      <protection hidden="1"/>
    </xf>
    <xf numFmtId="0" fontId="5" fillId="4" borderId="0" xfId="0" applyFont="1" applyFill="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90" fillId="4" borderId="0" xfId="0" applyFont="1" applyFill="1" applyAlignment="1" applyProtection="1">
      <alignment horizontal="center" vertical="center"/>
      <protection hidden="1"/>
    </xf>
    <xf numFmtId="0" fontId="165" fillId="4" borderId="0" xfId="0" applyFont="1" applyFill="1" applyAlignment="1" applyProtection="1">
      <alignment horizontal="justify"/>
      <protection hidden="1"/>
    </xf>
    <xf numFmtId="0" fontId="223" fillId="4" borderId="0" xfId="0" applyFont="1" applyFill="1" applyAlignment="1" applyProtection="1">
      <alignment horizontal="right" vertical="top"/>
      <protection hidden="1"/>
    </xf>
    <xf numFmtId="0" fontId="165" fillId="4" borderId="0" xfId="0" applyFont="1" applyFill="1" applyAlignment="1" applyProtection="1">
      <alignment horizontal="center" vertical="center"/>
      <protection hidden="1"/>
    </xf>
    <xf numFmtId="0" fontId="3" fillId="4" borderId="0" xfId="0" applyFont="1" applyFill="1" applyAlignment="1" applyProtection="1">
      <alignment horizontal="center" wrapText="1"/>
      <protection hidden="1"/>
    </xf>
    <xf numFmtId="0" fontId="165" fillId="4" borderId="0" xfId="0" applyFont="1" applyFill="1" applyAlignment="1" applyProtection="1">
      <alignment horizontal="left"/>
      <protection hidden="1"/>
    </xf>
    <xf numFmtId="0" fontId="5" fillId="4" borderId="0" xfId="0" applyFont="1" applyFill="1" applyAlignment="1" applyProtection="1">
      <alignment horizontal="center" vertical="center" wrapText="1"/>
      <protection hidden="1"/>
    </xf>
    <xf numFmtId="0" fontId="163" fillId="8" borderId="0" xfId="0" applyFont="1" applyFill="1" applyAlignment="1" applyProtection="1">
      <alignment horizontal="center"/>
      <protection hidden="1"/>
    </xf>
    <xf numFmtId="0" fontId="146" fillId="8" borderId="0" xfId="0" applyFont="1" applyFill="1" applyAlignment="1" applyProtection="1">
      <alignment horizontal="center"/>
      <protection hidden="1"/>
    </xf>
    <xf numFmtId="0" fontId="222" fillId="4" borderId="0" xfId="0" applyFont="1" applyFill="1" applyAlignment="1" applyProtection="1">
      <alignment horizontal="center" vertical="center"/>
      <protection hidden="1"/>
    </xf>
    <xf numFmtId="0" fontId="80" fillId="2" borderId="0" xfId="0" applyFont="1" applyFill="1" applyAlignment="1" applyProtection="1">
      <alignment horizontal="right" vertical="center"/>
      <protection hidden="1"/>
    </xf>
    <xf numFmtId="0" fontId="222" fillId="4" borderId="0" xfId="0" applyFont="1" applyFill="1" applyAlignment="1" applyProtection="1">
      <alignment horizontal="left" vertical="center" wrapText="1"/>
      <protection hidden="1"/>
    </xf>
    <xf numFmtId="0" fontId="266" fillId="4" borderId="0" xfId="0" applyFont="1" applyFill="1" applyAlignment="1" applyProtection="1">
      <alignment horizontal="center" vertical="center" wrapText="1"/>
      <protection hidden="1"/>
    </xf>
    <xf numFmtId="0" fontId="269" fillId="4" borderId="0" xfId="0" applyFont="1" applyFill="1" applyAlignment="1" applyProtection="1">
      <alignment horizontal="center" vertical="center" wrapText="1"/>
      <protection hidden="1"/>
    </xf>
    <xf numFmtId="0" fontId="120" fillId="5" borderId="6" xfId="0" applyFont="1" applyFill="1" applyBorder="1" applyAlignment="1" applyProtection="1">
      <alignment horizontal="center" vertical="center" wrapText="1"/>
      <protection hidden="1"/>
    </xf>
    <xf numFmtId="0" fontId="93" fillId="4" borderId="0" xfId="0" applyFont="1" applyFill="1" applyAlignment="1" applyProtection="1">
      <alignment horizontal="center" vertical="center" wrapText="1"/>
      <protection hidden="1"/>
    </xf>
    <xf numFmtId="0" fontId="165" fillId="4" borderId="0" xfId="0" applyFont="1" applyFill="1" applyAlignment="1" applyProtection="1">
      <alignment horizontal="right" vertical="center" wrapText="1"/>
      <protection hidden="1"/>
    </xf>
    <xf numFmtId="0" fontId="245" fillId="4" borderId="0" xfId="0" applyFont="1" applyFill="1" applyAlignment="1" applyProtection="1">
      <alignment horizontal="left" vertical="center" wrapText="1"/>
      <protection hidden="1"/>
    </xf>
    <xf numFmtId="0" fontId="249" fillId="15" borderId="6" xfId="0" applyFont="1" applyFill="1" applyBorder="1" applyAlignment="1" applyProtection="1">
      <alignment horizontal="center" vertical="center" wrapText="1"/>
      <protection hidden="1"/>
    </xf>
    <xf numFmtId="0" fontId="147" fillId="15" borderId="6" xfId="0" applyFont="1" applyFill="1" applyBorder="1" applyAlignment="1" applyProtection="1">
      <alignment horizontal="center" vertical="center" wrapText="1"/>
      <protection hidden="1"/>
    </xf>
    <xf numFmtId="0" fontId="66" fillId="2" borderId="6" xfId="0" applyFont="1" applyFill="1" applyBorder="1" applyAlignment="1" applyProtection="1">
      <alignment horizontal="center" vertical="center" wrapText="1"/>
      <protection hidden="1"/>
    </xf>
    <xf numFmtId="0" fontId="65" fillId="2" borderId="6" xfId="0" applyFont="1" applyFill="1" applyBorder="1" applyAlignment="1" applyProtection="1">
      <alignment horizontal="center" vertical="center" wrapText="1"/>
      <protection hidden="1"/>
    </xf>
    <xf numFmtId="0" fontId="5" fillId="16" borderId="6" xfId="0" applyFont="1" applyFill="1" applyBorder="1" applyAlignment="1" applyProtection="1">
      <alignment horizontal="center" vertical="center" wrapText="1"/>
      <protection hidden="1"/>
    </xf>
    <xf numFmtId="0" fontId="21" fillId="16" borderId="6" xfId="0" applyFont="1" applyFill="1" applyBorder="1" applyAlignment="1" applyProtection="1">
      <alignment horizontal="center" vertical="center" wrapText="1"/>
      <protection hidden="1"/>
    </xf>
    <xf numFmtId="0" fontId="120" fillId="3" borderId="6" xfId="0" applyFont="1" applyFill="1" applyBorder="1" applyAlignment="1" applyProtection="1">
      <alignment horizontal="center" vertical="center" wrapText="1"/>
      <protection hidden="1"/>
    </xf>
    <xf numFmtId="0" fontId="116" fillId="3" borderId="6" xfId="0" applyFont="1" applyFill="1" applyBorder="1" applyAlignment="1" applyProtection="1">
      <alignment horizontal="center" vertical="center" wrapText="1"/>
      <protection hidden="1"/>
    </xf>
    <xf numFmtId="0" fontId="24" fillId="4" borderId="0" xfId="0" applyFont="1" applyFill="1" applyAlignment="1" applyProtection="1">
      <alignment horizontal="justify" vertical="center"/>
      <protection hidden="1"/>
    </xf>
    <xf numFmtId="0" fontId="8" fillId="4" borderId="0" xfId="0" applyFont="1" applyFill="1" applyAlignment="1" applyProtection="1">
      <alignment horizontal="justify" vertical="center"/>
      <protection hidden="1"/>
    </xf>
    <xf numFmtId="0" fontId="117" fillId="4" borderId="0" xfId="0" applyFont="1" applyFill="1" applyAlignment="1" applyProtection="1">
      <alignment horizontal="justify" vertical="center"/>
      <protection hidden="1"/>
    </xf>
    <xf numFmtId="0" fontId="245" fillId="4" borderId="0" xfId="0" applyFont="1" applyFill="1" applyAlignment="1" applyProtection="1">
      <alignment horizontal="justify" vertical="center" wrapText="1"/>
      <protection hidden="1"/>
    </xf>
    <xf numFmtId="0" fontId="165" fillId="4" borderId="0" xfId="0" applyFont="1" applyFill="1" applyAlignment="1" applyProtection="1">
      <alignment horizontal="justify" vertical="center"/>
      <protection hidden="1"/>
    </xf>
    <xf numFmtId="0" fontId="245" fillId="4" borderId="0" xfId="0" applyFont="1" applyFill="1" applyAlignment="1" applyProtection="1">
      <alignment horizontal="left" wrapText="1"/>
      <protection hidden="1"/>
    </xf>
    <xf numFmtId="0" fontId="65" fillId="4" borderId="0" xfId="0" applyFont="1" applyFill="1" applyAlignment="1" applyProtection="1">
      <alignment horizontal="justify" vertical="center"/>
      <protection hidden="1"/>
    </xf>
    <xf numFmtId="0" fontId="3" fillId="4" borderId="0" xfId="0" applyFont="1" applyFill="1" applyAlignment="1" applyProtection="1">
      <alignment horizontal="justify" vertical="center" wrapText="1"/>
      <protection hidden="1"/>
    </xf>
    <xf numFmtId="0" fontId="128" fillId="4" borderId="0" xfId="0" applyFont="1" applyFill="1" applyAlignment="1" applyProtection="1">
      <alignment horizontal="justify" vertical="center"/>
      <protection hidden="1"/>
    </xf>
    <xf numFmtId="0" fontId="66" fillId="4" borderId="0" xfId="0" applyFont="1" applyFill="1" applyAlignment="1" applyProtection="1">
      <alignment horizontal="center" vertical="center"/>
      <protection hidden="1"/>
    </xf>
    <xf numFmtId="0" fontId="169" fillId="4" borderId="0" xfId="0" applyFont="1" applyFill="1" applyAlignment="1" applyProtection="1">
      <alignment horizontal="center" vertical="center"/>
      <protection hidden="1"/>
    </xf>
    <xf numFmtId="0" fontId="175" fillId="4" borderId="0" xfId="0" applyFont="1" applyFill="1" applyAlignment="1" applyProtection="1">
      <alignment horizontal="center" vertical="center"/>
      <protection hidden="1"/>
    </xf>
    <xf numFmtId="0" fontId="66" fillId="4" borderId="0" xfId="0" applyFont="1" applyFill="1" applyAlignment="1" applyProtection="1">
      <alignment horizontal="justify" vertical="center"/>
      <protection hidden="1"/>
    </xf>
    <xf numFmtId="0" fontId="175" fillId="4" borderId="0" xfId="0" applyFont="1" applyFill="1" applyAlignment="1" applyProtection="1">
      <alignment horizontal="center"/>
      <protection hidden="1"/>
    </xf>
    <xf numFmtId="0" fontId="239" fillId="19" borderId="0" xfId="0" applyFont="1" applyFill="1" applyAlignment="1" applyProtection="1">
      <alignment horizontal="left" vertical="center"/>
      <protection hidden="1"/>
    </xf>
    <xf numFmtId="0" fontId="174" fillId="17" borderId="0" xfId="0" applyFont="1" applyFill="1" applyAlignment="1" applyProtection="1">
      <alignment horizontal="justify" vertical="center"/>
      <protection hidden="1"/>
    </xf>
    <xf numFmtId="0" fontId="21" fillId="4" borderId="0" xfId="0" applyFont="1" applyFill="1" applyAlignment="1" applyProtection="1">
      <alignment horizontal="center" vertical="center" wrapText="1"/>
      <protection hidden="1"/>
    </xf>
    <xf numFmtId="0" fontId="175" fillId="4" borderId="0" xfId="0" applyFont="1" applyFill="1" applyAlignment="1" applyProtection="1">
      <alignment horizontal="center" vertical="center" wrapText="1"/>
      <protection hidden="1"/>
    </xf>
    <xf numFmtId="0" fontId="21" fillId="4" borderId="0" xfId="0" applyFont="1" applyFill="1" applyAlignment="1" applyProtection="1">
      <alignment horizontal="center"/>
      <protection hidden="1"/>
    </xf>
    <xf numFmtId="0" fontId="5" fillId="4" borderId="66" xfId="0" applyFont="1" applyFill="1" applyBorder="1" applyAlignment="1" applyProtection="1">
      <alignment horizontal="center" vertical="center" wrapText="1"/>
      <protection hidden="1"/>
    </xf>
    <xf numFmtId="0" fontId="180" fillId="4" borderId="0" xfId="0" applyFont="1" applyFill="1" applyAlignment="1" applyProtection="1">
      <alignment horizontal="justify" vertical="center"/>
      <protection hidden="1"/>
    </xf>
    <xf numFmtId="0" fontId="194" fillId="4" borderId="0" xfId="0" applyFont="1" applyFill="1" applyAlignment="1">
      <alignment horizontal="justify" vertical="center"/>
    </xf>
    <xf numFmtId="0" fontId="233" fillId="4" borderId="0" xfId="0" applyFont="1" applyFill="1" applyAlignment="1">
      <alignment horizontal="justify" vertical="center"/>
    </xf>
    <xf numFmtId="0" fontId="165" fillId="4" borderId="0" xfId="0" applyFont="1" applyFill="1" applyAlignment="1">
      <alignment horizontal="left" vertical="center"/>
    </xf>
    <xf numFmtId="0" fontId="165" fillId="4" borderId="0" xfId="0" applyFont="1" applyFill="1" applyAlignment="1">
      <alignment horizontal="justify" vertical="center"/>
    </xf>
    <xf numFmtId="0" fontId="165" fillId="4" borderId="0" xfId="0" applyFont="1" applyFill="1" applyAlignment="1">
      <alignment horizontal="left" vertical="center" wrapText="1"/>
    </xf>
    <xf numFmtId="0" fontId="172" fillId="4" borderId="0" xfId="0" applyFont="1" applyFill="1" applyAlignment="1">
      <alignment horizontal="center" vertical="center"/>
    </xf>
    <xf numFmtId="0" fontId="165" fillId="4" borderId="0" xfId="0" applyFont="1" applyFill="1" applyAlignment="1">
      <alignment horizontal="center" vertical="center" wrapText="1"/>
    </xf>
    <xf numFmtId="0" fontId="194" fillId="4" borderId="0" xfId="0" applyFont="1" applyFill="1" applyAlignment="1">
      <alignment horizontal="right" vertical="center"/>
    </xf>
    <xf numFmtId="0" fontId="172" fillId="4" borderId="0" xfId="0" applyFont="1" applyFill="1" applyAlignment="1">
      <alignment horizontal="right" vertical="center"/>
    </xf>
    <xf numFmtId="0" fontId="172" fillId="4" borderId="0" xfId="0" applyFont="1" applyFill="1" applyAlignment="1">
      <alignment horizontal="justify" vertical="center"/>
    </xf>
    <xf numFmtId="0" fontId="21" fillId="4" borderId="0" xfId="0" applyFont="1" applyFill="1" applyAlignment="1">
      <alignment horizontal="center" vertical="center"/>
    </xf>
    <xf numFmtId="0" fontId="165" fillId="4" borderId="0" xfId="0" applyFont="1" applyFill="1" applyAlignment="1">
      <alignment horizontal="right" vertical="center"/>
    </xf>
    <xf numFmtId="0" fontId="21" fillId="4" borderId="0" xfId="0" applyFont="1" applyFill="1" applyAlignment="1">
      <alignment horizontal="justify" vertical="center"/>
    </xf>
    <xf numFmtId="0" fontId="165" fillId="4" borderId="0" xfId="0" applyFont="1" applyFill="1" applyAlignment="1">
      <alignment horizontal="left" vertical="top" wrapText="1"/>
    </xf>
    <xf numFmtId="0" fontId="165" fillId="4" borderId="0" xfId="0" applyFont="1" applyFill="1" applyAlignment="1">
      <alignment horizontal="justify" vertical="center" wrapText="1"/>
    </xf>
    <xf numFmtId="0" fontId="21" fillId="4" borderId="0" xfId="0" applyFont="1" applyFill="1" applyAlignment="1">
      <alignment horizontal="left" vertical="center" wrapText="1"/>
    </xf>
    <xf numFmtId="0" fontId="165" fillId="4" borderId="0" xfId="0" applyFont="1" applyFill="1" applyAlignment="1">
      <alignment horizontal="justify"/>
    </xf>
    <xf numFmtId="0" fontId="90" fillId="4" borderId="0" xfId="0" applyFont="1" applyFill="1" applyAlignment="1">
      <alignment horizontal="justify" vertical="top"/>
    </xf>
    <xf numFmtId="0" fontId="226" fillId="4" borderId="0" xfId="0" applyFont="1" applyFill="1" applyAlignment="1">
      <alignment horizontal="center" vertical="center"/>
    </xf>
    <xf numFmtId="0" fontId="222" fillId="4" borderId="0" xfId="0" applyFont="1" applyFill="1" applyAlignment="1">
      <alignment horizontal="left" vertical="center"/>
    </xf>
    <xf numFmtId="0" fontId="222" fillId="4" borderId="0" xfId="0" applyFont="1" applyFill="1" applyAlignment="1">
      <alignment horizontal="left" vertical="center" wrapText="1"/>
    </xf>
    <xf numFmtId="0" fontId="278" fillId="4" borderId="0" xfId="0" applyFont="1" applyFill="1" applyAlignment="1">
      <alignment horizontal="center" vertical="center" wrapText="1"/>
    </xf>
    <xf numFmtId="0" fontId="163" fillId="8" borderId="0" xfId="0" applyFont="1" applyFill="1" applyAlignment="1" applyProtection="1">
      <alignment vertical="center" wrapText="1"/>
      <protection hidden="1"/>
    </xf>
    <xf numFmtId="0" fontId="163" fillId="22" borderId="0" xfId="0" applyFont="1" applyFill="1" applyAlignment="1">
      <alignment horizontal="left" vertical="center" wrapText="1"/>
    </xf>
    <xf numFmtId="0" fontId="196" fillId="4" borderId="0" xfId="0" applyFont="1" applyFill="1" applyAlignment="1">
      <alignment horizontal="left" vertical="center"/>
    </xf>
    <xf numFmtId="0" fontId="171" fillId="4" borderId="0" xfId="2" applyFont="1" applyFill="1" applyAlignment="1" applyProtection="1">
      <alignment horizontal="left" vertical="center"/>
    </xf>
    <xf numFmtId="0" fontId="261" fillId="4" borderId="69" xfId="0" applyFont="1" applyFill="1" applyBorder="1" applyAlignment="1">
      <alignment horizontal="center" vertical="center" wrapText="1"/>
    </xf>
    <xf numFmtId="0" fontId="261" fillId="4" borderId="70" xfId="0" applyFont="1" applyFill="1" applyBorder="1" applyAlignment="1">
      <alignment horizontal="center" vertical="center" wrapText="1"/>
    </xf>
    <xf numFmtId="0" fontId="261" fillId="4" borderId="71" xfId="0" applyFont="1" applyFill="1" applyBorder="1" applyAlignment="1">
      <alignment horizontal="center" vertical="center" wrapText="1"/>
    </xf>
    <xf numFmtId="0" fontId="261" fillId="4" borderId="72" xfId="0" applyFont="1" applyFill="1" applyBorder="1" applyAlignment="1">
      <alignment horizontal="center" vertical="center" wrapText="1"/>
    </xf>
    <xf numFmtId="0" fontId="261" fillId="4" borderId="0" xfId="0" applyFont="1" applyFill="1" applyBorder="1" applyAlignment="1">
      <alignment horizontal="center" vertical="center" wrapText="1"/>
    </xf>
    <xf numFmtId="0" fontId="261" fillId="4" borderId="73" xfId="0" applyFont="1" applyFill="1" applyBorder="1" applyAlignment="1">
      <alignment horizontal="center" vertical="center" wrapText="1"/>
    </xf>
    <xf numFmtId="0" fontId="261" fillId="4" borderId="74" xfId="0" applyFont="1" applyFill="1" applyBorder="1" applyAlignment="1">
      <alignment horizontal="center" vertical="center" wrapText="1"/>
    </xf>
    <xf numFmtId="0" fontId="261" fillId="4" borderId="75" xfId="0" applyFont="1" applyFill="1" applyBorder="1" applyAlignment="1">
      <alignment horizontal="center" vertical="center" wrapText="1"/>
    </xf>
    <xf numFmtId="0" fontId="261" fillId="4" borderId="76" xfId="0" applyFont="1" applyFill="1" applyBorder="1" applyAlignment="1">
      <alignment horizontal="center" vertical="center" wrapText="1"/>
    </xf>
    <xf numFmtId="0" fontId="102" fillId="4" borderId="0" xfId="0" applyFont="1" applyFill="1" applyAlignment="1" applyProtection="1">
      <alignment horizontal="justify" vertical="center"/>
      <protection hidden="1"/>
    </xf>
    <xf numFmtId="0" fontId="5" fillId="4" borderId="0" xfId="0" applyFont="1" applyFill="1" applyAlignment="1" applyProtection="1">
      <alignment horizontal="justify" vertical="center" wrapText="1"/>
      <protection hidden="1"/>
    </xf>
    <xf numFmtId="0" fontId="216" fillId="4" borderId="0" xfId="0" applyFont="1" applyFill="1" applyAlignment="1" applyProtection="1">
      <alignment horizontal="center" vertical="center" wrapText="1"/>
      <protection hidden="1"/>
    </xf>
    <xf numFmtId="49" fontId="8" fillId="4" borderId="0" xfId="0" applyNumberFormat="1" applyFont="1" applyFill="1" applyAlignment="1" applyProtection="1">
      <alignment horizontal="justify" vertical="center"/>
      <protection hidden="1"/>
    </xf>
    <xf numFmtId="0" fontId="115" fillId="4" borderId="0" xfId="0" applyFont="1" applyFill="1" applyAlignment="1" applyProtection="1">
      <alignment horizontal="justify" vertical="center"/>
      <protection hidden="1"/>
    </xf>
    <xf numFmtId="0" fontId="145" fillId="4" borderId="0" xfId="0" applyFont="1" applyFill="1" applyAlignment="1" applyProtection="1">
      <alignment horizontal="center" vertical="center" wrapText="1"/>
      <protection hidden="1"/>
    </xf>
    <xf numFmtId="0" fontId="145" fillId="4" borderId="0" xfId="0" applyFont="1" applyFill="1" applyAlignment="1" applyProtection="1">
      <alignment horizontal="justify" vertical="center"/>
      <protection hidden="1"/>
    </xf>
    <xf numFmtId="0" fontId="118" fillId="4" borderId="0" xfId="0" applyFont="1" applyFill="1" applyAlignment="1" applyProtection="1">
      <alignment horizontal="center" vertical="center"/>
      <protection hidden="1"/>
    </xf>
    <xf numFmtId="0" fontId="200" fillId="3" borderId="0" xfId="0" applyFont="1" applyFill="1" applyAlignment="1" applyProtection="1">
      <alignment horizontal="left" vertical="center" wrapText="1"/>
      <protection hidden="1"/>
    </xf>
    <xf numFmtId="0" fontId="199" fillId="3" borderId="0" xfId="0" applyFont="1" applyFill="1" applyAlignment="1" applyProtection="1">
      <alignment horizontal="left" vertical="center" wrapText="1"/>
      <protection hidden="1"/>
    </xf>
    <xf numFmtId="0" fontId="135" fillId="4" borderId="0" xfId="0" applyFont="1" applyFill="1" applyAlignment="1" applyProtection="1">
      <alignment horizontal="justify" vertical="center"/>
      <protection hidden="1"/>
    </xf>
    <xf numFmtId="0" fontId="165" fillId="2" borderId="0" xfId="0" applyFont="1" applyFill="1" applyAlignment="1" applyProtection="1">
      <alignment horizontal="left" vertical="top" wrapText="1"/>
      <protection hidden="1"/>
    </xf>
    <xf numFmtId="0" fontId="251" fillId="15" borderId="0" xfId="0" applyFont="1" applyFill="1" applyAlignment="1" applyProtection="1">
      <alignment horizontal="left" vertical="center" wrapText="1"/>
      <protection hidden="1"/>
    </xf>
    <xf numFmtId="0" fontId="165" fillId="2" borderId="0" xfId="0" applyFont="1" applyFill="1" applyAlignment="1" applyProtection="1">
      <alignment horizontal="left" vertical="center" wrapText="1"/>
      <protection hidden="1"/>
    </xf>
    <xf numFmtId="0" fontId="21" fillId="4" borderId="0" xfId="0" applyFont="1" applyFill="1" applyAlignment="1" applyProtection="1">
      <alignment horizontal="justify"/>
      <protection hidden="1"/>
    </xf>
    <xf numFmtId="0" fontId="65" fillId="4" borderId="0" xfId="0" applyFont="1" applyFill="1" applyAlignment="1" applyProtection="1">
      <alignment horizontal="justify"/>
      <protection hidden="1"/>
    </xf>
    <xf numFmtId="0" fontId="118" fillId="4" borderId="0" xfId="0" applyFont="1" applyFill="1" applyAlignment="1" applyProtection="1">
      <alignment horizontal="left"/>
      <protection hidden="1"/>
    </xf>
    <xf numFmtId="0" fontId="65" fillId="4" borderId="0" xfId="0" applyFont="1" applyFill="1" applyAlignment="1" applyProtection="1">
      <alignment horizontal="left"/>
      <protection hidden="1"/>
    </xf>
    <xf numFmtId="0" fontId="113" fillId="4" borderId="0" xfId="0" applyFont="1" applyFill="1" applyAlignment="1" applyProtection="1">
      <alignment horizontal="right" vertical="center" wrapText="1"/>
      <protection hidden="1"/>
    </xf>
    <xf numFmtId="0" fontId="174" fillId="17" borderId="0" xfId="0" applyFont="1" applyFill="1" applyAlignment="1" applyProtection="1">
      <alignment horizontal="left"/>
      <protection hidden="1"/>
    </xf>
    <xf numFmtId="0" fontId="9" fillId="4" borderId="0" xfId="0" applyFont="1" applyFill="1" applyAlignment="1" applyProtection="1">
      <alignment horizontal="right" vertical="center" wrapText="1"/>
      <protection hidden="1"/>
    </xf>
    <xf numFmtId="0" fontId="118" fillId="4" borderId="0" xfId="0" applyFont="1" applyFill="1" applyAlignment="1" applyProtection="1">
      <alignment horizontal="justify" vertical="center"/>
      <protection hidden="1"/>
    </xf>
    <xf numFmtId="0" fontId="62" fillId="4" borderId="0" xfId="0" applyFont="1" applyFill="1" applyAlignment="1" applyProtection="1">
      <alignment horizontal="center" vertical="center"/>
      <protection hidden="1"/>
    </xf>
    <xf numFmtId="0" fontId="20" fillId="4" borderId="0" xfId="0" applyFont="1" applyFill="1" applyAlignment="1" applyProtection="1">
      <alignment horizontal="left" vertical="center" wrapText="1"/>
      <protection hidden="1"/>
    </xf>
    <xf numFmtId="0" fontId="20" fillId="4" borderId="0" xfId="0" applyFont="1" applyFill="1" applyAlignment="1" applyProtection="1">
      <alignment horizontal="left" vertical="center"/>
      <protection hidden="1"/>
    </xf>
    <xf numFmtId="0" fontId="48" fillId="15" borderId="31" xfId="0" applyFont="1" applyFill="1" applyBorder="1" applyAlignment="1" applyProtection="1">
      <alignment horizontal="center" vertical="center"/>
      <protection hidden="1"/>
    </xf>
    <xf numFmtId="0" fontId="48" fillId="15" borderId="32" xfId="0" applyFont="1" applyFill="1" applyBorder="1" applyAlignment="1" applyProtection="1">
      <alignment horizontal="center" vertical="center"/>
      <protection hidden="1"/>
    </xf>
    <xf numFmtId="0" fontId="48" fillId="15" borderId="33" xfId="0" applyFont="1" applyFill="1" applyBorder="1" applyAlignment="1" applyProtection="1">
      <alignment horizontal="center" vertical="center"/>
      <protection hidden="1"/>
    </xf>
    <xf numFmtId="0" fontId="29" fillId="4" borderId="0" xfId="0" applyFont="1" applyFill="1" applyAlignment="1" applyProtection="1">
      <alignment horizontal="center" vertical="center"/>
      <protection hidden="1"/>
    </xf>
    <xf numFmtId="0" fontId="129" fillId="3" borderId="0" xfId="0" applyFont="1" applyFill="1" applyAlignment="1" applyProtection="1">
      <alignment horizontal="center" vertical="center"/>
      <protection hidden="1"/>
    </xf>
    <xf numFmtId="0" fontId="41" fillId="4" borderId="0" xfId="0" applyFont="1" applyFill="1" applyAlignment="1" applyProtection="1">
      <alignment horizontal="center" vertical="center"/>
      <protection hidden="1"/>
    </xf>
    <xf numFmtId="0" fontId="14" fillId="4" borderId="0" xfId="0" applyFont="1" applyFill="1" applyAlignment="1" applyProtection="1">
      <alignment horizontal="justify" vertical="center"/>
      <protection hidden="1"/>
    </xf>
    <xf numFmtId="0" fontId="20" fillId="4" borderId="0" xfId="0" applyFont="1" applyFill="1" applyAlignment="1" applyProtection="1">
      <alignment horizontal="justify" vertical="center"/>
      <protection hidden="1"/>
    </xf>
    <xf numFmtId="0" fontId="83" fillId="4" borderId="0" xfId="0" applyFont="1" applyFill="1" applyAlignment="1" applyProtection="1">
      <alignment horizontal="justify" vertical="center"/>
      <protection hidden="1"/>
    </xf>
    <xf numFmtId="0" fontId="3" fillId="14" borderId="48" xfId="0" applyFont="1" applyFill="1" applyBorder="1" applyAlignment="1" applyProtection="1">
      <alignment horizontal="center"/>
      <protection hidden="1"/>
    </xf>
    <xf numFmtId="0" fontId="27" fillId="6" borderId="36" xfId="0" applyFont="1" applyFill="1" applyBorder="1" applyAlignment="1" applyProtection="1">
      <alignment horizontal="center" vertical="center"/>
      <protection hidden="1"/>
    </xf>
    <xf numFmtId="0" fontId="27" fillId="6" borderId="37" xfId="0" applyFont="1" applyFill="1" applyBorder="1" applyAlignment="1" applyProtection="1">
      <alignment horizontal="center" vertical="center"/>
      <protection hidden="1"/>
    </xf>
    <xf numFmtId="0" fontId="27" fillId="6" borderId="38" xfId="0" applyFont="1" applyFill="1" applyBorder="1" applyAlignment="1" applyProtection="1">
      <alignment horizontal="center" vertical="center"/>
      <protection hidden="1"/>
    </xf>
    <xf numFmtId="0" fontId="165" fillId="4" borderId="49" xfId="0" applyFont="1" applyFill="1" applyBorder="1" applyAlignment="1" applyProtection="1">
      <alignment horizontal="left" vertical="top" wrapText="1"/>
      <protection hidden="1"/>
    </xf>
    <xf numFmtId="0" fontId="165" fillId="4" borderId="50" xfId="0" applyFont="1" applyFill="1" applyBorder="1" applyAlignment="1" applyProtection="1">
      <alignment horizontal="left" vertical="top" wrapText="1"/>
      <protection hidden="1"/>
    </xf>
    <xf numFmtId="0" fontId="165" fillId="4" borderId="51" xfId="0" applyFont="1" applyFill="1" applyBorder="1" applyAlignment="1" applyProtection="1">
      <alignment horizontal="left" vertical="top" wrapText="1"/>
      <protection hidden="1"/>
    </xf>
    <xf numFmtId="0" fontId="165" fillId="4" borderId="0" xfId="0" applyFont="1" applyFill="1" applyBorder="1" applyAlignment="1" applyProtection="1">
      <alignment horizontal="left" vertical="top" wrapText="1"/>
      <protection hidden="1"/>
    </xf>
    <xf numFmtId="0" fontId="165" fillId="4" borderId="52" xfId="0" applyFont="1" applyFill="1" applyBorder="1" applyAlignment="1" applyProtection="1">
      <alignment horizontal="left" vertical="top" wrapText="1"/>
      <protection hidden="1"/>
    </xf>
    <xf numFmtId="0" fontId="165" fillId="4" borderId="53" xfId="0" applyFont="1" applyFill="1" applyBorder="1" applyAlignment="1" applyProtection="1">
      <alignment horizontal="left" vertical="top" wrapText="1"/>
      <protection hidden="1"/>
    </xf>
    <xf numFmtId="0" fontId="6" fillId="14" borderId="16" xfId="0" applyFont="1" applyFill="1" applyBorder="1" applyAlignment="1" applyProtection="1">
      <alignment horizontal="center" vertical="center" textRotation="90" wrapText="1"/>
      <protection hidden="1"/>
    </xf>
    <xf numFmtId="0" fontId="4" fillId="14" borderId="16" xfId="0" applyFont="1" applyFill="1" applyBorder="1" applyAlignment="1" applyProtection="1">
      <alignment horizontal="center" vertical="center" textRotation="90" wrapText="1"/>
      <protection hidden="1"/>
    </xf>
    <xf numFmtId="0" fontId="6" fillId="2" borderId="16" xfId="0" applyFont="1" applyFill="1" applyBorder="1" applyAlignment="1" applyProtection="1">
      <alignment horizontal="center" vertical="center"/>
      <protection hidden="1"/>
    </xf>
    <xf numFmtId="0" fontId="6" fillId="6" borderId="16" xfId="0" applyFont="1" applyFill="1" applyBorder="1" applyAlignment="1" applyProtection="1">
      <alignment horizontal="center" vertical="center"/>
      <protection hidden="1"/>
    </xf>
    <xf numFmtId="0" fontId="6" fillId="6" borderId="16" xfId="0" applyNumberFormat="1" applyFont="1" applyFill="1" applyBorder="1" applyAlignment="1" applyProtection="1">
      <alignment horizontal="center" vertical="center"/>
      <protection hidden="1"/>
    </xf>
    <xf numFmtId="0" fontId="147" fillId="3" borderId="16" xfId="0" applyFont="1" applyFill="1" applyBorder="1" applyAlignment="1" applyProtection="1">
      <alignment horizontal="center" vertical="center"/>
      <protection locked="0" hidden="1"/>
    </xf>
    <xf numFmtId="0" fontId="165" fillId="4" borderId="0" xfId="0" applyFont="1" applyFill="1" applyAlignment="1" applyProtection="1">
      <alignment horizontal="center" vertical="center" wrapText="1"/>
      <protection hidden="1"/>
    </xf>
    <xf numFmtId="0" fontId="10" fillId="17" borderId="16" xfId="0" applyFont="1" applyFill="1" applyBorder="1" applyAlignment="1" applyProtection="1">
      <alignment horizontal="center"/>
      <protection hidden="1"/>
    </xf>
    <xf numFmtId="0" fontId="13" fillId="3" borderId="16" xfId="0" applyFont="1" applyFill="1" applyBorder="1" applyAlignment="1" applyProtection="1">
      <alignment horizontal="center" vertical="center"/>
      <protection locked="0" hidden="1"/>
    </xf>
    <xf numFmtId="0" fontId="52" fillId="5" borderId="12" xfId="0" applyFont="1" applyFill="1" applyBorder="1" applyAlignment="1" applyProtection="1">
      <alignment horizontal="center" vertical="center"/>
      <protection hidden="1"/>
    </xf>
    <xf numFmtId="0" fontId="52" fillId="5" borderId="0" xfId="0" applyFont="1" applyFill="1" applyBorder="1" applyAlignment="1" applyProtection="1">
      <alignment horizontal="center" vertical="center"/>
      <protection hidden="1"/>
    </xf>
    <xf numFmtId="0" fontId="52" fillId="5" borderId="13" xfId="0" applyFont="1" applyFill="1" applyBorder="1" applyAlignment="1" applyProtection="1">
      <alignment horizontal="center" vertical="center"/>
      <protection hidden="1"/>
    </xf>
    <xf numFmtId="0" fontId="52" fillId="5" borderId="14" xfId="0" applyFont="1" applyFill="1" applyBorder="1" applyAlignment="1" applyProtection="1">
      <alignment horizontal="center" vertical="center"/>
      <protection hidden="1"/>
    </xf>
    <xf numFmtId="0" fontId="52" fillId="5" borderId="17" xfId="0" applyFont="1" applyFill="1" applyBorder="1" applyAlignment="1" applyProtection="1">
      <alignment horizontal="center" vertical="center"/>
      <protection hidden="1"/>
    </xf>
    <xf numFmtId="0" fontId="52" fillId="5" borderId="15" xfId="0" applyFont="1" applyFill="1" applyBorder="1" applyAlignment="1" applyProtection="1">
      <alignment horizontal="center" vertical="center"/>
      <protection hidden="1"/>
    </xf>
    <xf numFmtId="0" fontId="165" fillId="2" borderId="34" xfId="0" applyFont="1" applyFill="1" applyBorder="1" applyAlignment="1" applyProtection="1">
      <alignment horizontal="left" vertical="center" wrapText="1"/>
      <protection hidden="1"/>
    </xf>
    <xf numFmtId="0" fontId="165" fillId="2" borderId="35" xfId="0" applyFont="1" applyFill="1" applyBorder="1" applyAlignment="1" applyProtection="1">
      <alignment horizontal="left" vertical="center" wrapText="1"/>
      <protection hidden="1"/>
    </xf>
    <xf numFmtId="0" fontId="65" fillId="14" borderId="34" xfId="0" applyFont="1" applyFill="1" applyBorder="1" applyAlignment="1" applyProtection="1">
      <alignment horizontal="center" vertical="center"/>
      <protection hidden="1"/>
    </xf>
    <xf numFmtId="0" fontId="65" fillId="14" borderId="35" xfId="0" applyFont="1" applyFill="1" applyBorder="1" applyAlignment="1" applyProtection="1">
      <alignment horizontal="center" vertical="center"/>
      <protection hidden="1"/>
    </xf>
    <xf numFmtId="0" fontId="165" fillId="2" borderId="34" xfId="0" applyFont="1" applyFill="1" applyBorder="1" applyAlignment="1" applyProtection="1">
      <alignment horizontal="justify" vertical="center" wrapText="1"/>
      <protection hidden="1"/>
    </xf>
    <xf numFmtId="0" fontId="165" fillId="2" borderId="35" xfId="0" applyFont="1" applyFill="1" applyBorder="1" applyAlignment="1" applyProtection="1">
      <alignment horizontal="justify" vertical="center" wrapText="1"/>
      <protection hidden="1"/>
    </xf>
    <xf numFmtId="0" fontId="165" fillId="2" borderId="39" xfId="0" applyFont="1" applyFill="1" applyBorder="1" applyAlignment="1" applyProtection="1">
      <alignment horizontal="left" vertical="center" wrapText="1"/>
      <protection hidden="1"/>
    </xf>
    <xf numFmtId="0" fontId="65" fillId="14" borderId="39" xfId="0" applyFont="1" applyFill="1" applyBorder="1" applyAlignment="1" applyProtection="1">
      <alignment horizontal="center" vertical="center"/>
      <protection hidden="1"/>
    </xf>
    <xf numFmtId="0" fontId="165" fillId="6" borderId="6" xfId="0" applyFont="1" applyFill="1" applyBorder="1" applyAlignment="1" applyProtection="1">
      <alignment horizontal="justify" vertical="center" wrapText="1"/>
      <protection hidden="1"/>
    </xf>
    <xf numFmtId="0" fontId="165" fillId="6" borderId="22" xfId="0" applyFont="1" applyFill="1" applyBorder="1" applyAlignment="1" applyProtection="1">
      <alignment horizontal="left" vertical="center" wrapText="1"/>
      <protection hidden="1"/>
    </xf>
    <xf numFmtId="0" fontId="165" fillId="6" borderId="23" xfId="0" applyFont="1" applyFill="1" applyBorder="1" applyAlignment="1" applyProtection="1">
      <alignment horizontal="left" vertical="center" wrapText="1"/>
      <protection hidden="1"/>
    </xf>
    <xf numFmtId="0" fontId="165" fillId="6" borderId="24" xfId="0" applyFont="1" applyFill="1" applyBorder="1" applyAlignment="1" applyProtection="1">
      <alignment horizontal="left" vertical="center" wrapText="1"/>
      <protection hidden="1"/>
    </xf>
    <xf numFmtId="0" fontId="165" fillId="6" borderId="42" xfId="0" applyFont="1" applyFill="1" applyBorder="1" applyAlignment="1" applyProtection="1">
      <alignment horizontal="left" vertical="center" wrapText="1"/>
      <protection hidden="1"/>
    </xf>
    <xf numFmtId="0" fontId="165" fillId="6" borderId="60" xfId="0" applyFont="1" applyFill="1" applyBorder="1" applyAlignment="1" applyProtection="1">
      <alignment horizontal="left" vertical="center" wrapText="1"/>
      <protection hidden="1"/>
    </xf>
    <xf numFmtId="0" fontId="165" fillId="6" borderId="56" xfId="0" applyFont="1" applyFill="1" applyBorder="1" applyAlignment="1" applyProtection="1">
      <alignment horizontal="left" vertical="center" wrapText="1"/>
      <protection hidden="1"/>
    </xf>
    <xf numFmtId="0" fontId="12" fillId="3" borderId="34" xfId="0" applyFont="1" applyFill="1" applyBorder="1" applyAlignment="1" applyProtection="1">
      <alignment horizontal="center" vertical="center"/>
      <protection locked="0" hidden="1"/>
    </xf>
    <xf numFmtId="0" fontId="12" fillId="3" borderId="35" xfId="0" applyFont="1" applyFill="1" applyBorder="1" applyAlignment="1" applyProtection="1">
      <alignment horizontal="center" vertical="center"/>
      <protection locked="0" hidden="1"/>
    </xf>
    <xf numFmtId="0" fontId="4" fillId="2" borderId="12"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0" fontId="14" fillId="5" borderId="12"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protection hidden="1"/>
    </xf>
    <xf numFmtId="0" fontId="14" fillId="5" borderId="12" xfId="0" applyFont="1" applyFill="1" applyBorder="1" applyAlignment="1" applyProtection="1">
      <alignment horizontal="center" vertical="center"/>
      <protection hidden="1"/>
    </xf>
    <xf numFmtId="0" fontId="14" fillId="5" borderId="14" xfId="0" applyFont="1" applyFill="1" applyBorder="1" applyAlignment="1" applyProtection="1">
      <alignment horizontal="center" vertical="center"/>
      <protection hidden="1"/>
    </xf>
    <xf numFmtId="0" fontId="14" fillId="5" borderId="15" xfId="0"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protection hidden="1"/>
    </xf>
    <xf numFmtId="0" fontId="11" fillId="4" borderId="29" xfId="0" applyFont="1" applyFill="1" applyBorder="1" applyAlignment="1" applyProtection="1">
      <alignment horizontal="center" vertical="center"/>
      <protection hidden="1"/>
    </xf>
    <xf numFmtId="0" fontId="11" fillId="4" borderId="3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protection hidden="1"/>
    </xf>
    <xf numFmtId="0" fontId="98" fillId="3" borderId="6" xfId="0" applyFont="1" applyFill="1" applyBorder="1" applyAlignment="1" applyProtection="1">
      <alignment horizontal="center" vertical="center"/>
      <protection locked="0" hidden="1"/>
    </xf>
    <xf numFmtId="0" fontId="20" fillId="6" borderId="6" xfId="0" applyFont="1" applyFill="1" applyBorder="1" applyAlignment="1" applyProtection="1">
      <alignment horizontal="left" vertical="center" wrapText="1"/>
      <protection hidden="1"/>
    </xf>
    <xf numFmtId="0" fontId="33" fillId="3" borderId="6" xfId="0" applyFont="1" applyFill="1" applyBorder="1" applyAlignment="1" applyProtection="1">
      <alignment horizontal="center" vertical="center"/>
      <protection locked="0" hidden="1"/>
    </xf>
    <xf numFmtId="0" fontId="33" fillId="3" borderId="18" xfId="0" applyFont="1" applyFill="1" applyBorder="1" applyAlignment="1" applyProtection="1">
      <alignment horizontal="center" vertical="center"/>
      <protection locked="0" hidden="1"/>
    </xf>
    <xf numFmtId="0" fontId="19" fillId="4" borderId="0" xfId="0" applyFont="1" applyFill="1" applyAlignment="1" applyProtection="1">
      <alignment horizontal="justify" vertical="center"/>
      <protection hidden="1"/>
    </xf>
    <xf numFmtId="0" fontId="4" fillId="2" borderId="12" xfId="0" applyFont="1" applyFill="1" applyBorder="1" applyAlignment="1" applyProtection="1">
      <alignment horizontal="center"/>
      <protection hidden="1"/>
    </xf>
    <xf numFmtId="0" fontId="4" fillId="2" borderId="0" xfId="0" applyFont="1" applyFill="1" applyBorder="1" applyAlignment="1" applyProtection="1">
      <alignment horizontal="center"/>
      <protection hidden="1"/>
    </xf>
    <xf numFmtId="0" fontId="4" fillId="2" borderId="13" xfId="0" applyFont="1" applyFill="1" applyBorder="1" applyAlignment="1" applyProtection="1">
      <alignment horizontal="center"/>
      <protection hidden="1"/>
    </xf>
    <xf numFmtId="0" fontId="13" fillId="3" borderId="6" xfId="0" applyFont="1" applyFill="1" applyBorder="1" applyAlignment="1" applyProtection="1">
      <alignment horizontal="center" vertical="center"/>
      <protection locked="0" hidden="1"/>
    </xf>
    <xf numFmtId="0" fontId="20" fillId="6" borderId="6" xfId="0" applyFont="1" applyFill="1" applyBorder="1" applyAlignment="1" applyProtection="1">
      <alignment horizontal="justify" vertical="center"/>
      <protection hidden="1"/>
    </xf>
    <xf numFmtId="0" fontId="20" fillId="4" borderId="0" xfId="0" applyFont="1" applyFill="1" applyAlignment="1" applyProtection="1">
      <alignment horizontal="justify"/>
      <protection hidden="1"/>
    </xf>
    <xf numFmtId="0" fontId="19" fillId="4" borderId="0" xfId="0" applyFont="1" applyFill="1" applyAlignment="1" applyProtection="1">
      <alignment horizontal="justify" vertical="center" wrapText="1"/>
      <protection hidden="1"/>
    </xf>
    <xf numFmtId="0" fontId="181" fillId="4" borderId="0" xfId="0" applyFont="1" applyFill="1" applyAlignment="1" applyProtection="1">
      <alignment horizontal="justify" vertical="center"/>
      <protection hidden="1"/>
    </xf>
    <xf numFmtId="0" fontId="20" fillId="4" borderId="0" xfId="0" applyFont="1" applyFill="1" applyBorder="1" applyAlignment="1" applyProtection="1">
      <alignment horizontal="left" vertical="center" wrapText="1"/>
      <protection hidden="1"/>
    </xf>
    <xf numFmtId="0" fontId="20" fillId="4" borderId="40" xfId="0" applyFont="1" applyFill="1" applyBorder="1" applyAlignment="1" applyProtection="1">
      <alignment horizontal="left" vertical="center" wrapText="1"/>
      <protection hidden="1"/>
    </xf>
    <xf numFmtId="0" fontId="86" fillId="4" borderId="0" xfId="0" applyFont="1" applyFill="1" applyAlignment="1" applyProtection="1">
      <alignment horizontal="justify" vertical="center"/>
      <protection hidden="1"/>
    </xf>
    <xf numFmtId="0" fontId="93" fillId="4" borderId="2" xfId="0" applyFont="1" applyFill="1" applyBorder="1" applyAlignment="1" applyProtection="1">
      <alignment horizontal="center" vertical="center"/>
      <protection hidden="1"/>
    </xf>
    <xf numFmtId="0" fontId="4" fillId="4" borderId="29" xfId="0" applyFont="1" applyFill="1" applyBorder="1" applyAlignment="1" applyProtection="1">
      <alignment horizontal="center" vertical="center"/>
      <protection hidden="1"/>
    </xf>
    <xf numFmtId="0" fontId="4" fillId="4" borderId="30" xfId="0" applyFont="1" applyFill="1" applyBorder="1" applyAlignment="1" applyProtection="1">
      <alignment horizontal="center" vertical="center"/>
      <protection hidden="1"/>
    </xf>
    <xf numFmtId="0" fontId="140" fillId="4" borderId="0" xfId="0" applyFont="1" applyFill="1" applyAlignment="1" applyProtection="1">
      <alignment horizontal="justify" vertical="center"/>
      <protection hidden="1"/>
    </xf>
    <xf numFmtId="0" fontId="20" fillId="6" borderId="18" xfId="0" applyFont="1" applyFill="1" applyBorder="1" applyAlignment="1" applyProtection="1">
      <alignment horizontal="left" vertical="center"/>
      <protection hidden="1"/>
    </xf>
    <xf numFmtId="0" fontId="20" fillId="6" borderId="19" xfId="0" applyFont="1" applyFill="1" applyBorder="1" applyAlignment="1" applyProtection="1">
      <alignment horizontal="left" vertical="center"/>
      <protection hidden="1"/>
    </xf>
    <xf numFmtId="0" fontId="20" fillId="6" borderId="20" xfId="0" applyFont="1" applyFill="1" applyBorder="1" applyAlignment="1" applyProtection="1">
      <alignment horizontal="left" vertical="center"/>
      <protection hidden="1"/>
    </xf>
    <xf numFmtId="0" fontId="20" fillId="6" borderId="6" xfId="0" applyFont="1" applyFill="1" applyBorder="1" applyAlignment="1" applyProtection="1">
      <alignment horizontal="left" vertical="center"/>
      <protection hidden="1"/>
    </xf>
    <xf numFmtId="0" fontId="77" fillId="4" borderId="0" xfId="0" applyFont="1" applyFill="1" applyAlignment="1" applyProtection="1">
      <alignment horizontal="justify" vertical="center"/>
      <protection hidden="1"/>
    </xf>
    <xf numFmtId="0" fontId="20" fillId="6" borderId="6" xfId="0" applyFont="1" applyFill="1" applyBorder="1" applyAlignment="1" applyProtection="1">
      <alignment horizontal="justify" wrapText="1"/>
      <protection hidden="1"/>
    </xf>
    <xf numFmtId="0" fontId="14" fillId="2" borderId="6" xfId="0" applyFont="1" applyFill="1" applyBorder="1" applyAlignment="1" applyProtection="1">
      <alignment horizontal="center"/>
      <protection hidden="1"/>
    </xf>
    <xf numFmtId="0" fontId="20" fillId="2" borderId="6" xfId="0" applyFont="1" applyFill="1" applyBorder="1" applyAlignment="1" applyProtection="1">
      <alignment horizontal="center"/>
      <protection hidden="1"/>
    </xf>
    <xf numFmtId="0" fontId="74" fillId="4" borderId="0" xfId="0" applyFont="1" applyFill="1" applyAlignment="1" applyProtection="1">
      <alignment horizontal="justify" vertical="center"/>
      <protection hidden="1"/>
    </xf>
    <xf numFmtId="0" fontId="4" fillId="6" borderId="18" xfId="0" applyFont="1" applyFill="1" applyBorder="1" applyAlignment="1" applyProtection="1">
      <alignment horizontal="center" vertical="center"/>
      <protection hidden="1"/>
    </xf>
    <xf numFmtId="0" fontId="4" fillId="6" borderId="19"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0" fontId="5" fillId="6" borderId="18" xfId="0" applyFont="1" applyFill="1" applyBorder="1" applyAlignment="1" applyProtection="1">
      <alignment horizontal="center" vertical="center"/>
      <protection hidden="1"/>
    </xf>
    <xf numFmtId="0" fontId="6" fillId="6" borderId="20" xfId="0" applyFont="1" applyFill="1" applyBorder="1" applyAlignment="1" applyProtection="1">
      <alignment horizontal="center" vertical="center"/>
      <protection hidden="1"/>
    </xf>
    <xf numFmtId="0" fontId="14" fillId="5" borderId="0"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14" fillId="5" borderId="14" xfId="0" applyFont="1" applyFill="1" applyBorder="1" applyAlignment="1" applyProtection="1">
      <alignment horizontal="center" vertical="center" wrapText="1"/>
      <protection hidden="1"/>
    </xf>
    <xf numFmtId="0" fontId="14" fillId="5" borderId="17" xfId="0" applyFont="1" applyFill="1" applyBorder="1" applyAlignment="1" applyProtection="1">
      <alignment horizontal="center" vertical="center" wrapText="1"/>
      <protection hidden="1"/>
    </xf>
    <xf numFmtId="0" fontId="14" fillId="5" borderId="15" xfId="0" applyFont="1" applyFill="1" applyBorder="1" applyAlignment="1" applyProtection="1">
      <alignment horizontal="center" vertical="center" wrapText="1"/>
      <protection hidden="1"/>
    </xf>
    <xf numFmtId="0" fontId="19" fillId="6" borderId="18" xfId="0" applyFont="1" applyFill="1" applyBorder="1" applyAlignment="1" applyProtection="1">
      <alignment horizontal="center" vertical="center"/>
      <protection hidden="1"/>
    </xf>
    <xf numFmtId="0" fontId="19" fillId="6" borderId="19" xfId="0" applyFont="1" applyFill="1" applyBorder="1" applyAlignment="1" applyProtection="1">
      <alignment horizontal="center" vertical="center"/>
      <protection hidden="1"/>
    </xf>
    <xf numFmtId="0" fontId="19" fillId="6" borderId="20" xfId="0" applyFont="1" applyFill="1" applyBorder="1" applyAlignment="1" applyProtection="1">
      <alignment horizontal="center" vertical="center"/>
      <protection hidden="1"/>
    </xf>
    <xf numFmtId="0" fontId="147" fillId="5" borderId="6" xfId="0" applyFont="1" applyFill="1" applyBorder="1" applyAlignment="1" applyProtection="1">
      <alignment horizontal="center" vertical="center" wrapText="1"/>
      <protection hidden="1"/>
    </xf>
    <xf numFmtId="0" fontId="20" fillId="6" borderId="18" xfId="0" applyFont="1" applyFill="1" applyBorder="1" applyAlignment="1" applyProtection="1">
      <alignment horizontal="left" vertical="center" wrapText="1"/>
      <protection hidden="1"/>
    </xf>
    <xf numFmtId="0" fontId="20" fillId="6" borderId="19" xfId="0" applyFont="1" applyFill="1" applyBorder="1" applyAlignment="1" applyProtection="1">
      <alignment horizontal="left" vertical="center" wrapText="1"/>
      <protection hidden="1"/>
    </xf>
    <xf numFmtId="0" fontId="20" fillId="6" borderId="20" xfId="0" applyFont="1" applyFill="1" applyBorder="1" applyAlignment="1" applyProtection="1">
      <alignment horizontal="left" vertical="center" wrapText="1"/>
      <protection hidden="1"/>
    </xf>
    <xf numFmtId="0" fontId="20" fillId="6" borderId="22" xfId="0" applyFont="1" applyFill="1" applyBorder="1" applyAlignment="1" applyProtection="1">
      <alignment horizontal="left" vertical="center" wrapText="1"/>
      <protection hidden="1"/>
    </xf>
    <xf numFmtId="0" fontId="20" fillId="6" borderId="23" xfId="0" applyFont="1" applyFill="1" applyBorder="1" applyAlignment="1" applyProtection="1">
      <alignment horizontal="left" vertical="center" wrapText="1"/>
      <protection hidden="1"/>
    </xf>
    <xf numFmtId="0" fontId="20" fillId="6" borderId="24" xfId="0" applyFont="1" applyFill="1" applyBorder="1" applyAlignment="1" applyProtection="1">
      <alignment horizontal="left" vertical="center" wrapText="1"/>
      <protection hidden="1"/>
    </xf>
    <xf numFmtId="0" fontId="20" fillId="6" borderId="42" xfId="0" applyFont="1" applyFill="1" applyBorder="1" applyAlignment="1" applyProtection="1">
      <alignment horizontal="left" vertical="center" wrapText="1"/>
      <protection hidden="1"/>
    </xf>
    <xf numFmtId="0" fontId="20" fillId="6" borderId="60" xfId="0" applyFont="1" applyFill="1" applyBorder="1" applyAlignment="1" applyProtection="1">
      <alignment horizontal="left" vertical="center" wrapText="1"/>
      <protection hidden="1"/>
    </xf>
    <xf numFmtId="0" fontId="20" fillId="6" borderId="56" xfId="0" applyFont="1" applyFill="1" applyBorder="1" applyAlignment="1" applyProtection="1">
      <alignment horizontal="left" vertical="center" wrapText="1"/>
      <protection hidden="1"/>
    </xf>
    <xf numFmtId="0" fontId="120" fillId="15" borderId="6" xfId="0" applyFont="1" applyFill="1" applyBorder="1" applyAlignment="1" applyProtection="1">
      <alignment horizontal="center" vertical="center" wrapText="1"/>
      <protection hidden="1"/>
    </xf>
    <xf numFmtId="0" fontId="137" fillId="5" borderId="6" xfId="0" applyFont="1" applyFill="1" applyBorder="1" applyAlignment="1" applyProtection="1">
      <alignment horizontal="center" vertical="center" wrapText="1"/>
      <protection hidden="1"/>
    </xf>
    <xf numFmtId="0" fontId="34" fillId="6" borderId="18" xfId="0" applyFont="1" applyFill="1" applyBorder="1" applyAlignment="1" applyProtection="1">
      <alignment horizontal="center" vertical="center"/>
      <protection hidden="1"/>
    </xf>
    <xf numFmtId="0" fontId="34" fillId="6" borderId="20" xfId="0" applyFont="1" applyFill="1" applyBorder="1" applyAlignment="1" applyProtection="1">
      <alignment horizontal="center" vertical="center"/>
      <protection hidden="1"/>
    </xf>
    <xf numFmtId="0" fontId="52" fillId="5" borderId="12" xfId="0" applyFont="1" applyFill="1" applyBorder="1" applyAlignment="1" applyProtection="1">
      <alignment horizontal="center" vertical="center" wrapText="1"/>
      <protection hidden="1"/>
    </xf>
    <xf numFmtId="0" fontId="56" fillId="4" borderId="0" xfId="0" applyFont="1" applyFill="1" applyAlignment="1" applyProtection="1">
      <alignment horizontal="center" vertical="center"/>
      <protection hidden="1"/>
    </xf>
    <xf numFmtId="0" fontId="165" fillId="6" borderId="34" xfId="0" applyFont="1" applyFill="1" applyBorder="1" applyAlignment="1" applyProtection="1">
      <alignment horizontal="justify" vertical="center" wrapText="1"/>
      <protection hidden="1"/>
    </xf>
    <xf numFmtId="0" fontId="165" fillId="6" borderId="35" xfId="0" applyFont="1" applyFill="1" applyBorder="1" applyAlignment="1" applyProtection="1">
      <alignment horizontal="justify" vertical="center" wrapText="1"/>
      <protection hidden="1"/>
    </xf>
    <xf numFmtId="0" fontId="13" fillId="3" borderId="34" xfId="0" applyFont="1" applyFill="1" applyBorder="1" applyAlignment="1" applyProtection="1">
      <alignment horizontal="center" vertical="center"/>
      <protection locked="0" hidden="1"/>
    </xf>
    <xf numFmtId="0" fontId="13" fillId="3" borderId="35" xfId="0" applyFont="1" applyFill="1" applyBorder="1" applyAlignment="1" applyProtection="1">
      <alignment horizontal="center" vertical="center"/>
      <protection locked="0" hidden="1"/>
    </xf>
    <xf numFmtId="0" fontId="21" fillId="4" borderId="0" xfId="0" applyFont="1" applyFill="1" applyBorder="1" applyAlignment="1" applyProtection="1">
      <alignment horizontal="left" vertical="center" wrapText="1"/>
      <protection hidden="1"/>
    </xf>
    <xf numFmtId="0" fontId="65" fillId="4" borderId="0" xfId="0" applyFont="1" applyFill="1" applyBorder="1" applyAlignment="1" applyProtection="1">
      <alignment horizontal="left" vertical="center" wrapText="1"/>
      <protection hidden="1"/>
    </xf>
    <xf numFmtId="0" fontId="65" fillId="4" borderId="40" xfId="0" applyFont="1" applyFill="1" applyBorder="1" applyAlignment="1" applyProtection="1">
      <alignment horizontal="left" vertical="center" wrapText="1"/>
      <protection hidden="1"/>
    </xf>
    <xf numFmtId="0" fontId="165" fillId="6" borderId="34" xfId="0" applyFont="1" applyFill="1" applyBorder="1" applyAlignment="1" applyProtection="1">
      <alignment horizontal="left" vertical="center" wrapText="1"/>
      <protection hidden="1"/>
    </xf>
    <xf numFmtId="0" fontId="165" fillId="6" borderId="35" xfId="0" applyFont="1" applyFill="1" applyBorder="1" applyAlignment="1" applyProtection="1">
      <alignment horizontal="left" vertical="center" wrapText="1"/>
      <protection hidden="1"/>
    </xf>
    <xf numFmtId="49" fontId="13" fillId="3" borderId="34" xfId="0" applyNumberFormat="1" applyFont="1" applyFill="1" applyBorder="1" applyAlignment="1" applyProtection="1">
      <alignment horizontal="center" vertical="center"/>
      <protection locked="0" hidden="1"/>
    </xf>
    <xf numFmtId="49" fontId="13" fillId="3" borderId="35" xfId="0" applyNumberFormat="1" applyFont="1" applyFill="1" applyBorder="1" applyAlignment="1" applyProtection="1">
      <alignment horizontal="center" vertical="center"/>
      <protection locked="0" hidden="1"/>
    </xf>
    <xf numFmtId="0" fontId="165" fillId="6" borderId="6" xfId="0" applyFont="1" applyFill="1" applyBorder="1" applyAlignment="1" applyProtection="1">
      <alignment horizontal="left" vertical="center"/>
      <protection hidden="1"/>
    </xf>
    <xf numFmtId="0" fontId="165" fillId="4" borderId="0" xfId="0" applyFont="1" applyFill="1" applyBorder="1" applyAlignment="1" applyProtection="1">
      <alignment horizontal="left" vertical="center"/>
      <protection hidden="1"/>
    </xf>
    <xf numFmtId="0" fontId="21" fillId="4" borderId="40" xfId="0" applyFont="1" applyFill="1" applyBorder="1" applyAlignment="1" applyProtection="1">
      <alignment horizontal="left" vertical="center" wrapText="1"/>
      <protection hidden="1"/>
    </xf>
    <xf numFmtId="0" fontId="165" fillId="4" borderId="0" xfId="0" applyFont="1" applyFill="1" applyBorder="1" applyAlignment="1" applyProtection="1">
      <alignment horizontal="left" vertical="center" wrapText="1"/>
      <protection hidden="1"/>
    </xf>
    <xf numFmtId="0" fontId="165" fillId="4" borderId="40" xfId="0" applyFont="1" applyFill="1" applyBorder="1" applyAlignment="1" applyProtection="1">
      <alignment horizontal="left" vertical="center" wrapText="1"/>
      <protection hidden="1"/>
    </xf>
    <xf numFmtId="0" fontId="39" fillId="4" borderId="0" xfId="0" applyFont="1" applyFill="1" applyAlignment="1" applyProtection="1">
      <alignment horizontal="justify" vertical="center"/>
      <protection hidden="1"/>
    </xf>
    <xf numFmtId="0" fontId="37" fillId="4" borderId="0" xfId="0" applyFont="1" applyFill="1" applyAlignment="1" applyProtection="1">
      <alignment horizontal="justify" vertical="center"/>
      <protection hidden="1"/>
    </xf>
    <xf numFmtId="0" fontId="28" fillId="15" borderId="31" xfId="0" applyFont="1" applyFill="1" applyBorder="1" applyAlignment="1" applyProtection="1">
      <alignment horizontal="center" vertical="center"/>
      <protection hidden="1"/>
    </xf>
    <xf numFmtId="0" fontId="28" fillId="15" borderId="32" xfId="0" applyFont="1" applyFill="1" applyBorder="1" applyAlignment="1" applyProtection="1">
      <alignment horizontal="center" vertical="center"/>
      <protection hidden="1"/>
    </xf>
    <xf numFmtId="0" fontId="28" fillId="15" borderId="33" xfId="0" applyFont="1" applyFill="1" applyBorder="1" applyAlignment="1" applyProtection="1">
      <alignment horizontal="center" vertical="center"/>
      <protection hidden="1"/>
    </xf>
    <xf numFmtId="0" fontId="38" fillId="4" borderId="0" xfId="0" applyFont="1" applyFill="1" applyAlignment="1" applyProtection="1">
      <alignment horizontal="justify" vertical="center"/>
      <protection hidden="1"/>
    </xf>
    <xf numFmtId="0" fontId="40" fillId="4" borderId="0" xfId="0" applyFont="1" applyFill="1" applyAlignment="1" applyProtection="1">
      <alignment horizontal="justify" vertical="center"/>
      <protection hidden="1"/>
    </xf>
    <xf numFmtId="0" fontId="20" fillId="4" borderId="0" xfId="0" applyFont="1" applyFill="1" applyAlignment="1" applyProtection="1">
      <alignment horizontal="center" vertical="center" wrapText="1"/>
      <protection hidden="1"/>
    </xf>
    <xf numFmtId="0" fontId="4" fillId="2" borderId="34" xfId="0" applyFont="1" applyFill="1" applyBorder="1" applyAlignment="1" applyProtection="1">
      <alignment horizontal="center" vertical="center"/>
      <protection hidden="1"/>
    </xf>
    <xf numFmtId="0" fontId="4" fillId="2" borderId="35" xfId="0" applyFont="1" applyFill="1" applyBorder="1" applyAlignment="1" applyProtection="1">
      <alignment horizontal="center" vertical="center"/>
      <protection hidden="1"/>
    </xf>
    <xf numFmtId="0" fontId="13" fillId="3" borderId="77" xfId="0" applyFont="1" applyFill="1" applyBorder="1" applyAlignment="1" applyProtection="1">
      <alignment horizontal="center" vertical="center"/>
      <protection locked="0" hidden="1"/>
    </xf>
    <xf numFmtId="0" fontId="13" fillId="3" borderId="78" xfId="0" applyFont="1" applyFill="1" applyBorder="1" applyAlignment="1" applyProtection="1">
      <alignment horizontal="center" vertical="center"/>
      <protection locked="0" hidden="1"/>
    </xf>
    <xf numFmtId="0" fontId="13" fillId="3" borderId="54" xfId="0" applyFont="1" applyFill="1" applyBorder="1" applyAlignment="1" applyProtection="1">
      <alignment horizontal="center" vertical="center"/>
      <protection locked="0" hidden="1"/>
    </xf>
    <xf numFmtId="0" fontId="13" fillId="3" borderId="55" xfId="0" applyFont="1" applyFill="1" applyBorder="1" applyAlignment="1" applyProtection="1">
      <alignment horizontal="center" vertical="center"/>
      <protection locked="0" hidden="1"/>
    </xf>
    <xf numFmtId="0" fontId="14" fillId="2" borderId="6" xfId="0" applyFont="1" applyFill="1" applyBorder="1" applyAlignment="1" applyProtection="1">
      <alignment horizontal="center" vertical="center"/>
      <protection hidden="1"/>
    </xf>
    <xf numFmtId="0" fontId="139" fillId="4" borderId="0" xfId="0" quotePrefix="1" applyFont="1" applyFill="1" applyAlignment="1" applyProtection="1">
      <alignment horizontal="justify"/>
      <protection hidden="1"/>
    </xf>
    <xf numFmtId="0" fontId="35" fillId="4" borderId="0" xfId="0" applyFont="1" applyFill="1" applyAlignment="1" applyProtection="1">
      <alignment horizontal="justify"/>
      <protection hidden="1"/>
    </xf>
    <xf numFmtId="0" fontId="165" fillId="6" borderId="6" xfId="0" applyFont="1" applyFill="1" applyBorder="1" applyAlignment="1" applyProtection="1">
      <alignment horizontal="left" vertical="center" wrapText="1"/>
      <protection hidden="1"/>
    </xf>
    <xf numFmtId="0" fontId="165" fillId="4" borderId="40" xfId="0" applyFont="1" applyFill="1" applyBorder="1" applyAlignment="1" applyProtection="1">
      <alignment horizontal="left" vertical="top" wrapText="1"/>
      <protection hidden="1"/>
    </xf>
    <xf numFmtId="0" fontId="13" fillId="3" borderId="22" xfId="0" applyFont="1" applyFill="1" applyBorder="1" applyAlignment="1" applyProtection="1">
      <alignment horizontal="center" vertical="center"/>
      <protection locked="0" hidden="1"/>
    </xf>
    <xf numFmtId="0" fontId="13" fillId="3" borderId="42" xfId="0" applyFont="1" applyFill="1" applyBorder="1" applyAlignment="1" applyProtection="1">
      <alignment horizontal="center" vertical="center"/>
      <protection locked="0" hidden="1"/>
    </xf>
    <xf numFmtId="0" fontId="20" fillId="6" borderId="34" xfId="0" applyFont="1" applyFill="1" applyBorder="1" applyAlignment="1" applyProtection="1">
      <alignment horizontal="left" vertical="center" wrapText="1"/>
      <protection hidden="1"/>
    </xf>
    <xf numFmtId="0" fontId="20" fillId="6" borderId="39" xfId="0" applyFont="1" applyFill="1" applyBorder="1" applyAlignment="1" applyProtection="1">
      <alignment horizontal="left" vertical="center" wrapText="1"/>
      <protection hidden="1"/>
    </xf>
    <xf numFmtId="0" fontId="20" fillId="6" borderId="35" xfId="0" applyFont="1" applyFill="1" applyBorder="1" applyAlignment="1" applyProtection="1">
      <alignment horizontal="left" vertical="center" wrapText="1"/>
      <protection hidden="1"/>
    </xf>
    <xf numFmtId="0" fontId="13" fillId="3" borderId="41" xfId="0" applyFont="1" applyFill="1" applyBorder="1" applyAlignment="1" applyProtection="1">
      <alignment horizontal="center" vertical="center"/>
      <protection locked="0" hidden="1"/>
    </xf>
    <xf numFmtId="0" fontId="42" fillId="4" borderId="0" xfId="0" applyFont="1" applyFill="1" applyAlignment="1" applyProtection="1">
      <alignment horizontal="justify"/>
      <protection hidden="1"/>
    </xf>
    <xf numFmtId="0" fontId="14" fillId="4" borderId="0" xfId="0" applyFont="1" applyFill="1" applyAlignment="1" applyProtection="1">
      <alignment horizontal="justify" wrapText="1"/>
      <protection hidden="1"/>
    </xf>
    <xf numFmtId="0" fontId="19" fillId="6" borderId="34" xfId="0" applyFont="1" applyFill="1" applyBorder="1" applyAlignment="1" applyProtection="1">
      <alignment horizontal="left" vertical="center" wrapText="1"/>
      <protection hidden="1"/>
    </xf>
    <xf numFmtId="0" fontId="118" fillId="4" borderId="0" xfId="0" applyFont="1" applyFill="1" applyAlignment="1" applyProtection="1">
      <alignment horizontal="justify"/>
      <protection hidden="1"/>
    </xf>
    <xf numFmtId="0" fontId="42" fillId="4" borderId="0" xfId="0" applyFont="1" applyFill="1" applyAlignment="1" applyProtection="1">
      <alignment horizontal="justify" wrapText="1"/>
      <protection hidden="1"/>
    </xf>
    <xf numFmtId="0" fontId="9" fillId="4" borderId="0" xfId="0" applyFont="1" applyFill="1" applyAlignment="1" applyProtection="1">
      <alignment horizontal="center" vertical="center" wrapText="1"/>
      <protection hidden="1"/>
    </xf>
    <xf numFmtId="0" fontId="118" fillId="4" borderId="0" xfId="0" applyFont="1" applyFill="1" applyAlignment="1" applyProtection="1">
      <alignment horizontal="center"/>
      <protection hidden="1"/>
    </xf>
    <xf numFmtId="0" fontId="165" fillId="4" borderId="0" xfId="0" applyFont="1" applyFill="1" applyAlignment="1" applyProtection="1">
      <alignment horizontal="center"/>
      <protection hidden="1"/>
    </xf>
    <xf numFmtId="49" fontId="13" fillId="3" borderId="22" xfId="0" applyNumberFormat="1" applyFont="1" applyFill="1" applyBorder="1" applyAlignment="1" applyProtection="1">
      <alignment horizontal="center" vertical="center"/>
      <protection locked="0" hidden="1"/>
    </xf>
    <xf numFmtId="49" fontId="13" fillId="3" borderId="42" xfId="0" applyNumberFormat="1" applyFont="1" applyFill="1" applyBorder="1" applyAlignment="1" applyProtection="1">
      <alignment horizontal="center" vertical="center"/>
      <protection locked="0" hidden="1"/>
    </xf>
    <xf numFmtId="0" fontId="42" fillId="4" borderId="0" xfId="0" applyFont="1" applyFill="1" applyAlignment="1" applyProtection="1">
      <alignment horizontal="justify" vertical="center"/>
      <protection hidden="1"/>
    </xf>
    <xf numFmtId="0" fontId="18" fillId="4" borderId="0" xfId="0" applyFont="1" applyFill="1" applyAlignment="1" applyProtection="1">
      <alignment horizontal="justify"/>
      <protection hidden="1"/>
    </xf>
    <xf numFmtId="0" fontId="16" fillId="4" borderId="0" xfId="0" applyFont="1" applyFill="1" applyAlignment="1" applyProtection="1">
      <alignment horizontal="center" vertical="center"/>
      <protection hidden="1"/>
    </xf>
    <xf numFmtId="0" fontId="20" fillId="4" borderId="0" xfId="0" applyFont="1" applyFill="1" applyAlignment="1" applyProtection="1">
      <alignment horizontal="justify" vertical="top"/>
      <protection hidden="1"/>
    </xf>
    <xf numFmtId="0" fontId="14" fillId="4" borderId="0" xfId="0" applyFont="1" applyFill="1" applyAlignment="1" applyProtection="1">
      <alignment horizontal="justify" vertical="center" wrapText="1"/>
      <protection hidden="1"/>
    </xf>
    <xf numFmtId="0" fontId="14" fillId="4" borderId="0" xfId="0" applyFont="1" applyFill="1" applyBorder="1" applyAlignment="1" applyProtection="1">
      <alignment horizontal="justify" vertical="top"/>
      <protection hidden="1"/>
    </xf>
    <xf numFmtId="0" fontId="15" fillId="4" borderId="0" xfId="0" applyFont="1" applyFill="1" applyBorder="1" applyAlignment="1" applyProtection="1">
      <alignment horizontal="justify" vertical="center"/>
      <protection hidden="1"/>
    </xf>
    <xf numFmtId="0" fontId="6" fillId="2" borderId="16" xfId="0" applyFont="1" applyFill="1" applyBorder="1" applyAlignment="1" applyProtection="1">
      <alignment horizontal="center" vertical="center" wrapText="1"/>
      <protection hidden="1"/>
    </xf>
    <xf numFmtId="0" fontId="61" fillId="2" borderId="16"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protection hidden="1"/>
    </xf>
    <xf numFmtId="0" fontId="3" fillId="2" borderId="43" xfId="0" applyFont="1" applyFill="1" applyBorder="1" applyAlignment="1" applyProtection="1">
      <alignment horizontal="right" vertical="center"/>
      <protection hidden="1"/>
    </xf>
    <xf numFmtId="0" fontId="20" fillId="4" borderId="44" xfId="0" applyFont="1" applyFill="1" applyBorder="1" applyAlignment="1" applyProtection="1">
      <alignment horizontal="left" vertical="center" wrapText="1"/>
      <protection hidden="1"/>
    </xf>
    <xf numFmtId="0" fontId="20" fillId="4" borderId="26" xfId="0" applyFont="1" applyFill="1" applyBorder="1" applyAlignment="1" applyProtection="1">
      <alignment horizontal="left" vertical="center" wrapText="1"/>
      <protection hidden="1"/>
    </xf>
    <xf numFmtId="0" fontId="20" fillId="4" borderId="45" xfId="0" applyFont="1" applyFill="1" applyBorder="1" applyAlignment="1" applyProtection="1">
      <alignment horizontal="left" vertical="center" wrapText="1"/>
      <protection hidden="1"/>
    </xf>
    <xf numFmtId="0" fontId="20" fillId="4" borderId="1" xfId="0" applyFont="1" applyFill="1" applyBorder="1" applyAlignment="1" applyProtection="1">
      <alignment horizontal="left" vertical="center" wrapText="1"/>
      <protection hidden="1"/>
    </xf>
    <xf numFmtId="0" fontId="20" fillId="4" borderId="46" xfId="0" applyFont="1" applyFill="1" applyBorder="1" applyAlignment="1" applyProtection="1">
      <alignment horizontal="left" vertical="center" wrapText="1"/>
      <protection hidden="1"/>
    </xf>
    <xf numFmtId="0" fontId="20" fillId="4" borderId="43" xfId="0" applyFont="1" applyFill="1" applyBorder="1" applyAlignment="1" applyProtection="1">
      <alignment horizontal="left" vertical="center" wrapText="1"/>
      <protection hidden="1"/>
    </xf>
    <xf numFmtId="0" fontId="20" fillId="4" borderId="47" xfId="0" applyFont="1" applyFill="1" applyBorder="1" applyAlignment="1" applyProtection="1">
      <alignment horizontal="left" vertical="center" wrapText="1"/>
      <protection hidden="1"/>
    </xf>
    <xf numFmtId="0" fontId="6" fillId="14" borderId="16" xfId="0" applyFont="1" applyFill="1" applyBorder="1" applyAlignment="1" applyProtection="1">
      <alignment horizontal="center" vertical="center" wrapText="1"/>
      <protection hidden="1"/>
    </xf>
    <xf numFmtId="0" fontId="99" fillId="2" borderId="16" xfId="0" applyFont="1" applyFill="1" applyBorder="1" applyAlignment="1" applyProtection="1">
      <alignment horizontal="center" vertical="center" wrapText="1"/>
      <protection hidden="1"/>
    </xf>
    <xf numFmtId="0" fontId="5" fillId="6" borderId="19" xfId="0" applyFont="1" applyFill="1" applyBorder="1" applyAlignment="1" applyProtection="1">
      <alignment horizontal="center" vertical="center"/>
      <protection hidden="1"/>
    </xf>
    <xf numFmtId="0" fontId="5" fillId="6" borderId="20" xfId="0" applyFont="1" applyFill="1" applyBorder="1" applyAlignment="1" applyProtection="1">
      <alignment horizontal="center" vertical="center"/>
      <protection hidden="1"/>
    </xf>
    <xf numFmtId="0" fontId="6" fillId="5" borderId="12" xfId="0" applyFont="1" applyFill="1" applyBorder="1" applyAlignment="1" applyProtection="1">
      <alignment horizontal="center" vertical="center" wrapText="1"/>
      <protection hidden="1"/>
    </xf>
    <xf numFmtId="0" fontId="6" fillId="5" borderId="13" xfId="0" applyFont="1" applyFill="1" applyBorder="1" applyAlignment="1" applyProtection="1">
      <alignment horizontal="center" vertical="center" wrapText="1"/>
      <protection hidden="1"/>
    </xf>
    <xf numFmtId="0" fontId="6" fillId="5" borderId="14" xfId="0" applyFont="1" applyFill="1" applyBorder="1" applyAlignment="1" applyProtection="1">
      <alignment horizontal="center" vertical="center" wrapText="1"/>
      <protection hidden="1"/>
    </xf>
    <xf numFmtId="0" fontId="6" fillId="5" borderId="15"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protection locked="0" hidden="1"/>
    </xf>
    <xf numFmtId="0" fontId="165" fillId="6" borderId="18" xfId="0" applyFont="1" applyFill="1" applyBorder="1" applyAlignment="1" applyProtection="1">
      <alignment horizontal="justify" vertical="center" wrapText="1"/>
      <protection hidden="1"/>
    </xf>
    <xf numFmtId="0" fontId="165" fillId="6" borderId="19" xfId="0" applyFont="1" applyFill="1" applyBorder="1" applyAlignment="1" applyProtection="1">
      <alignment horizontal="justify" vertical="center" wrapText="1"/>
      <protection hidden="1"/>
    </xf>
    <xf numFmtId="0" fontId="165" fillId="6" borderId="20" xfId="0" applyFont="1" applyFill="1" applyBorder="1" applyAlignment="1" applyProtection="1">
      <alignment horizontal="justify" vertical="center" wrapText="1"/>
      <protection hidden="1"/>
    </xf>
    <xf numFmtId="0" fontId="14" fillId="5" borderId="0" xfId="0" applyFont="1" applyFill="1" applyBorder="1" applyAlignment="1" applyProtection="1">
      <alignment horizontal="center" vertical="center"/>
      <protection hidden="1"/>
    </xf>
    <xf numFmtId="0" fontId="14" fillId="5" borderId="17" xfId="0" applyFont="1" applyFill="1" applyBorder="1" applyAlignment="1" applyProtection="1">
      <alignment horizontal="center" vertical="center"/>
      <protection hidden="1"/>
    </xf>
    <xf numFmtId="0" fontId="165" fillId="4" borderId="0" xfId="0" applyFont="1" applyFill="1" applyBorder="1" applyAlignment="1" applyProtection="1">
      <alignment horizontal="center" vertical="center" wrapText="1"/>
      <protection hidden="1"/>
    </xf>
    <xf numFmtId="0" fontId="165" fillId="6" borderId="22" xfId="0" applyFont="1" applyFill="1" applyBorder="1" applyAlignment="1" applyProtection="1">
      <alignment horizontal="left" vertical="top" wrapText="1"/>
      <protection hidden="1"/>
    </xf>
    <xf numFmtId="0" fontId="165" fillId="6" borderId="23" xfId="0" applyFont="1" applyFill="1" applyBorder="1" applyAlignment="1" applyProtection="1">
      <alignment horizontal="left" vertical="top" wrapText="1"/>
      <protection hidden="1"/>
    </xf>
    <xf numFmtId="0" fontId="165" fillId="6" borderId="24" xfId="0" applyFont="1" applyFill="1" applyBorder="1" applyAlignment="1" applyProtection="1">
      <alignment horizontal="left" vertical="top" wrapText="1"/>
      <protection hidden="1"/>
    </xf>
    <xf numFmtId="0" fontId="165" fillId="6" borderId="42" xfId="0" applyFont="1" applyFill="1" applyBorder="1" applyAlignment="1" applyProtection="1">
      <alignment horizontal="left" vertical="top" wrapText="1"/>
      <protection hidden="1"/>
    </xf>
    <xf numFmtId="0" fontId="165" fillId="6" borderId="60" xfId="0" applyFont="1" applyFill="1" applyBorder="1" applyAlignment="1" applyProtection="1">
      <alignment horizontal="left" vertical="top" wrapText="1"/>
      <protection hidden="1"/>
    </xf>
    <xf numFmtId="0" fontId="165" fillId="6" borderId="56" xfId="0" applyFont="1" applyFill="1" applyBorder="1" applyAlignment="1" applyProtection="1">
      <alignment horizontal="left" vertical="top" wrapText="1"/>
      <protection hidden="1"/>
    </xf>
    <xf numFmtId="0" fontId="3" fillId="7" borderId="21" xfId="0" applyFont="1" applyFill="1" applyBorder="1" applyAlignment="1" applyProtection="1">
      <alignment horizontal="center" vertical="center"/>
      <protection hidden="1"/>
    </xf>
    <xf numFmtId="0" fontId="77" fillId="7" borderId="6"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protection hidden="1"/>
    </xf>
    <xf numFmtId="0" fontId="3" fillId="2" borderId="19" xfId="0" applyFont="1" applyFill="1" applyBorder="1" applyAlignment="1" applyProtection="1">
      <alignment horizontal="center"/>
      <protection hidden="1"/>
    </xf>
    <xf numFmtId="0" fontId="3" fillId="2" borderId="20" xfId="0" applyFont="1" applyFill="1" applyBorder="1" applyAlignment="1" applyProtection="1">
      <alignment horizontal="center"/>
      <protection hidden="1"/>
    </xf>
    <xf numFmtId="0" fontId="4" fillId="7" borderId="21" xfId="0" applyFont="1" applyFill="1" applyBorder="1" applyAlignment="1" applyProtection="1">
      <alignment horizontal="center" vertical="center"/>
      <protection hidden="1"/>
    </xf>
    <xf numFmtId="0" fontId="59" fillId="7" borderId="6" xfId="0" applyFont="1" applyFill="1" applyBorder="1" applyAlignment="1" applyProtection="1">
      <alignment horizontal="center" vertical="center"/>
      <protection hidden="1"/>
    </xf>
    <xf numFmtId="0" fontId="20" fillId="6" borderId="22" xfId="0" applyFont="1" applyFill="1" applyBorder="1" applyAlignment="1" applyProtection="1">
      <alignment horizontal="left" vertical="center"/>
      <protection hidden="1"/>
    </xf>
    <xf numFmtId="0" fontId="20" fillId="6" borderId="23" xfId="0" applyFont="1" applyFill="1" applyBorder="1" applyAlignment="1" applyProtection="1">
      <alignment horizontal="left" vertical="center"/>
      <protection hidden="1"/>
    </xf>
    <xf numFmtId="0" fontId="20" fillId="6" borderId="24" xfId="0" applyFont="1" applyFill="1" applyBorder="1" applyAlignment="1" applyProtection="1">
      <alignment horizontal="left" vertical="center"/>
      <protection hidden="1"/>
    </xf>
    <xf numFmtId="0" fontId="20" fillId="6" borderId="42" xfId="0" applyFont="1" applyFill="1" applyBorder="1" applyAlignment="1" applyProtection="1">
      <alignment horizontal="left" vertical="center"/>
      <protection hidden="1"/>
    </xf>
    <xf numFmtId="0" fontId="20" fillId="6" borderId="60" xfId="0" applyFont="1" applyFill="1" applyBorder="1" applyAlignment="1" applyProtection="1">
      <alignment horizontal="left" vertical="center"/>
      <protection hidden="1"/>
    </xf>
    <xf numFmtId="0" fontId="20" fillId="6" borderId="56" xfId="0" applyFont="1" applyFill="1" applyBorder="1" applyAlignment="1" applyProtection="1">
      <alignment horizontal="left" vertical="center"/>
      <protection hidden="1"/>
    </xf>
    <xf numFmtId="0" fontId="20" fillId="4" borderId="0" xfId="0" applyFont="1" applyFill="1" applyBorder="1" applyAlignment="1" applyProtection="1">
      <alignment vertical="center" wrapText="1"/>
      <protection hidden="1"/>
    </xf>
    <xf numFmtId="0" fontId="6" fillId="2" borderId="22" xfId="0" applyFont="1" applyFill="1" applyBorder="1" applyAlignment="1" applyProtection="1">
      <alignment horizontal="center" vertical="center"/>
      <protection hidden="1"/>
    </xf>
    <xf numFmtId="0" fontId="6" fillId="2" borderId="54" xfId="0" applyFont="1" applyFill="1" applyBorder="1" applyAlignment="1" applyProtection="1">
      <alignment horizontal="center" vertical="center"/>
      <protection hidden="1"/>
    </xf>
    <xf numFmtId="0" fontId="6" fillId="2" borderId="42" xfId="0" applyFont="1" applyFill="1" applyBorder="1" applyAlignment="1" applyProtection="1">
      <alignment horizontal="center" vertical="center"/>
      <protection hidden="1"/>
    </xf>
    <xf numFmtId="0" fontId="6" fillId="2" borderId="5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protection hidden="1"/>
    </xf>
    <xf numFmtId="0" fontId="6" fillId="6" borderId="6" xfId="0" applyFont="1" applyFill="1" applyBorder="1" applyAlignment="1" applyProtection="1">
      <alignment horizontal="center" vertical="center" wrapText="1"/>
      <protection hidden="1"/>
    </xf>
    <xf numFmtId="0" fontId="6" fillId="6" borderId="6" xfId="0" applyFont="1" applyFill="1" applyBorder="1" applyAlignment="1" applyProtection="1">
      <alignment horizontal="center" vertical="center"/>
      <protection hidden="1"/>
    </xf>
    <xf numFmtId="0" fontId="12" fillId="3" borderId="6" xfId="0" applyFont="1" applyFill="1" applyBorder="1" applyAlignment="1" applyProtection="1">
      <alignment horizontal="center" vertical="center" wrapText="1"/>
      <protection locked="0" hidden="1"/>
    </xf>
    <xf numFmtId="0" fontId="6" fillId="14" borderId="6" xfId="0" applyFont="1" applyFill="1" applyBorder="1" applyAlignment="1" applyProtection="1">
      <alignment horizontal="center" vertical="center" wrapText="1"/>
      <protection hidden="1"/>
    </xf>
    <xf numFmtId="0" fontId="6" fillId="14" borderId="6" xfId="0" applyFont="1" applyFill="1" applyBorder="1" applyAlignment="1" applyProtection="1">
      <alignment horizontal="center" vertical="center"/>
      <protection hidden="1"/>
    </xf>
    <xf numFmtId="0" fontId="12" fillId="8" borderId="6" xfId="0" applyFont="1" applyFill="1" applyBorder="1" applyAlignment="1" applyProtection="1">
      <alignment horizontal="center" vertical="center"/>
      <protection hidden="1"/>
    </xf>
    <xf numFmtId="49" fontId="13" fillId="3" borderId="6" xfId="0" applyNumberFormat="1" applyFont="1" applyFill="1" applyBorder="1" applyAlignment="1" applyProtection="1">
      <alignment horizontal="center" vertical="center"/>
      <protection locked="0" hidden="1"/>
    </xf>
    <xf numFmtId="0" fontId="3" fillId="14" borderId="21" xfId="0" applyFont="1" applyFill="1" applyBorder="1" applyAlignment="1" applyProtection="1">
      <alignment horizontal="center"/>
      <protection hidden="1"/>
    </xf>
    <xf numFmtId="0" fontId="20" fillId="2" borderId="6" xfId="0" applyFont="1" applyFill="1" applyBorder="1" applyAlignment="1" applyProtection="1">
      <alignment horizontal="center" vertical="center"/>
      <protection hidden="1"/>
    </xf>
    <xf numFmtId="0" fontId="13" fillId="3" borderId="6" xfId="0" applyNumberFormat="1" applyFont="1" applyFill="1" applyBorder="1" applyAlignment="1" applyProtection="1">
      <alignment horizontal="center" vertical="center"/>
      <protection locked="0" hidden="1"/>
    </xf>
    <xf numFmtId="0" fontId="20" fillId="4" borderId="0" xfId="0" applyFont="1" applyFill="1" applyBorder="1" applyAlignment="1" applyProtection="1">
      <alignment horizontal="center" vertical="center" wrapText="1"/>
      <protection hidden="1"/>
    </xf>
    <xf numFmtId="0" fontId="3" fillId="6" borderId="22" xfId="0" applyFont="1" applyFill="1" applyBorder="1" applyAlignment="1" applyProtection="1">
      <alignment horizontal="center" vertical="center" wrapText="1"/>
      <protection hidden="1"/>
    </xf>
    <xf numFmtId="0" fontId="3" fillId="6" borderId="24" xfId="0" applyFont="1" applyFill="1" applyBorder="1" applyAlignment="1" applyProtection="1">
      <alignment horizontal="center" vertical="center" wrapText="1"/>
      <protection hidden="1"/>
    </xf>
    <xf numFmtId="0" fontId="3" fillId="6" borderId="41" xfId="0" applyFont="1" applyFill="1" applyBorder="1" applyAlignment="1" applyProtection="1">
      <alignment horizontal="center" vertical="center" wrapText="1"/>
      <protection hidden="1"/>
    </xf>
    <xf numFmtId="0" fontId="3" fillId="6" borderId="4" xfId="0" applyFont="1" applyFill="1" applyBorder="1" applyAlignment="1" applyProtection="1">
      <alignment horizontal="center" vertical="center" wrapText="1"/>
      <protection hidden="1"/>
    </xf>
    <xf numFmtId="0" fontId="3" fillId="6" borderId="42" xfId="0" applyFont="1" applyFill="1" applyBorder="1" applyAlignment="1" applyProtection="1">
      <alignment horizontal="center" vertical="center" wrapText="1"/>
      <protection hidden="1"/>
    </xf>
    <xf numFmtId="0" fontId="3" fillId="6" borderId="56" xfId="0" applyFont="1" applyFill="1" applyBorder="1" applyAlignment="1" applyProtection="1">
      <alignment horizontal="center" vertical="center" wrapText="1"/>
      <protection hidden="1"/>
    </xf>
    <xf numFmtId="0" fontId="2" fillId="2" borderId="18" xfId="0" applyFont="1" applyFill="1" applyBorder="1" applyAlignment="1" applyProtection="1">
      <alignment horizontal="center" vertical="center"/>
      <protection locked="0" hidden="1"/>
    </xf>
    <xf numFmtId="0" fontId="2" fillId="2" borderId="20" xfId="0" applyFont="1" applyFill="1" applyBorder="1" applyAlignment="1" applyProtection="1">
      <alignment horizontal="center" vertical="center"/>
      <protection locked="0" hidden="1"/>
    </xf>
    <xf numFmtId="0" fontId="111" fillId="4" borderId="23" xfId="0" applyFont="1" applyFill="1" applyBorder="1" applyAlignment="1" applyProtection="1">
      <alignment horizontal="center" vertical="center"/>
      <protection hidden="1"/>
    </xf>
    <xf numFmtId="0" fontId="112" fillId="4" borderId="0" xfId="0" applyFont="1" applyFill="1" applyAlignment="1" applyProtection="1">
      <alignment horizontal="center" vertical="center"/>
      <protection hidden="1"/>
    </xf>
    <xf numFmtId="0" fontId="113" fillId="4" borderId="0" xfId="0" applyFont="1" applyFill="1" applyAlignment="1" applyProtection="1">
      <alignment horizontal="justify" vertical="center"/>
      <protection hidden="1"/>
    </xf>
    <xf numFmtId="0" fontId="114" fillId="4" borderId="0" xfId="0" applyFont="1" applyFill="1" applyAlignment="1" applyProtection="1">
      <alignment horizontal="justify" vertical="center"/>
      <protection hidden="1"/>
    </xf>
    <xf numFmtId="0" fontId="135" fillId="4" borderId="0" xfId="0" applyFont="1" applyFill="1" applyAlignment="1" applyProtection="1">
      <alignment horizontal="justify" vertical="center" wrapText="1"/>
      <protection hidden="1"/>
    </xf>
    <xf numFmtId="0" fontId="68" fillId="4" borderId="0" xfId="0" applyFont="1" applyFill="1" applyAlignment="1" applyProtection="1">
      <alignment horizontal="justify" vertical="center" wrapText="1"/>
      <protection hidden="1"/>
    </xf>
    <xf numFmtId="0" fontId="102" fillId="4" borderId="0" xfId="0" applyFont="1" applyFill="1" applyAlignment="1" applyProtection="1">
      <alignment horizontal="justify" vertical="center" wrapText="1"/>
      <protection hidden="1"/>
    </xf>
    <xf numFmtId="0" fontId="4" fillId="6" borderId="6" xfId="0" applyFont="1" applyFill="1" applyBorder="1" applyAlignment="1" applyProtection="1">
      <alignment horizontal="left" vertical="center"/>
      <protection hidden="1"/>
    </xf>
    <xf numFmtId="0" fontId="20" fillId="4" borderId="0" xfId="0" applyFont="1" applyFill="1" applyBorder="1" applyAlignment="1" applyProtection="1">
      <alignment horizontal="left" vertical="top" wrapText="1"/>
      <protection hidden="1"/>
    </xf>
    <xf numFmtId="0" fontId="20" fillId="4" borderId="40" xfId="0" applyFont="1" applyFill="1" applyBorder="1" applyAlignment="1" applyProtection="1">
      <alignment horizontal="left" vertical="top" wrapText="1"/>
      <protection hidden="1"/>
    </xf>
    <xf numFmtId="0" fontId="165" fillId="4" borderId="0" xfId="0" applyFont="1" applyFill="1" applyBorder="1" applyAlignment="1" applyProtection="1">
      <alignment horizontal="center" wrapText="1"/>
      <protection hidden="1"/>
    </xf>
    <xf numFmtId="0" fontId="165" fillId="4" borderId="0" xfId="0" applyFont="1" applyFill="1" applyBorder="1" applyAlignment="1" applyProtection="1">
      <alignment horizontal="center" vertical="center"/>
      <protection hidden="1"/>
    </xf>
    <xf numFmtId="0" fontId="165" fillId="6" borderId="6" xfId="0" applyFont="1" applyFill="1" applyBorder="1" applyAlignment="1" applyProtection="1">
      <alignment vertical="center" wrapText="1"/>
      <protection hidden="1"/>
    </xf>
    <xf numFmtId="0" fontId="2" fillId="2" borderId="22" xfId="0" applyFont="1" applyFill="1" applyBorder="1" applyAlignment="1" applyProtection="1">
      <alignment horizontal="center" vertical="center"/>
      <protection locked="0" hidden="1"/>
    </xf>
    <xf numFmtId="0" fontId="2" fillId="2" borderId="24" xfId="0" applyFont="1" applyFill="1" applyBorder="1" applyAlignment="1" applyProtection="1">
      <alignment horizontal="center" vertical="center"/>
      <protection locked="0" hidden="1"/>
    </xf>
    <xf numFmtId="0" fontId="2" fillId="2" borderId="42" xfId="0" applyFont="1" applyFill="1" applyBorder="1" applyAlignment="1" applyProtection="1">
      <alignment horizontal="center" vertical="center"/>
      <protection locked="0" hidden="1"/>
    </xf>
    <xf numFmtId="0" fontId="2" fillId="2" borderId="56" xfId="0" applyFont="1" applyFill="1" applyBorder="1" applyAlignment="1" applyProtection="1">
      <alignment horizontal="center" vertical="center"/>
      <protection locked="0" hidden="1"/>
    </xf>
    <xf numFmtId="0" fontId="117" fillId="4" borderId="0" xfId="0" applyFont="1" applyFill="1" applyAlignment="1" applyProtection="1">
      <alignment horizontal="justify" vertical="center" wrapText="1"/>
      <protection hidden="1"/>
    </xf>
    <xf numFmtId="0" fontId="99" fillId="4" borderId="44" xfId="0" applyFont="1" applyFill="1" applyBorder="1" applyAlignment="1" applyProtection="1">
      <alignment horizontal="center" vertical="center" wrapText="1"/>
      <protection hidden="1"/>
    </xf>
    <xf numFmtId="0" fontId="99" fillId="4" borderId="26" xfId="0" applyFont="1" applyFill="1" applyBorder="1" applyAlignment="1" applyProtection="1">
      <alignment horizontal="center" vertical="center" wrapText="1"/>
      <protection hidden="1"/>
    </xf>
    <xf numFmtId="0" fontId="99" fillId="4" borderId="45" xfId="0" applyFont="1" applyFill="1" applyBorder="1" applyAlignment="1" applyProtection="1">
      <alignment horizontal="center" vertical="center" wrapText="1"/>
      <protection hidden="1"/>
    </xf>
    <xf numFmtId="0" fontId="99" fillId="4" borderId="1" xfId="0" applyFont="1" applyFill="1" applyBorder="1" applyAlignment="1" applyProtection="1">
      <alignment horizontal="center" vertical="center" wrapText="1"/>
      <protection hidden="1"/>
    </xf>
    <xf numFmtId="0" fontId="99" fillId="4" borderId="0" xfId="0" applyFont="1" applyFill="1" applyBorder="1" applyAlignment="1" applyProtection="1">
      <alignment horizontal="center" vertical="center" wrapText="1"/>
      <protection hidden="1"/>
    </xf>
    <xf numFmtId="0" fontId="99" fillId="4" borderId="40" xfId="0" applyFont="1" applyFill="1" applyBorder="1" applyAlignment="1" applyProtection="1">
      <alignment horizontal="center" vertical="center" wrapText="1"/>
      <protection hidden="1"/>
    </xf>
    <xf numFmtId="0" fontId="99" fillId="4" borderId="46" xfId="0" applyFont="1" applyFill="1" applyBorder="1" applyAlignment="1" applyProtection="1">
      <alignment horizontal="center" vertical="center" wrapText="1"/>
      <protection hidden="1"/>
    </xf>
    <xf numFmtId="0" fontId="99" fillId="4" borderId="43" xfId="0" applyFont="1" applyFill="1" applyBorder="1" applyAlignment="1" applyProtection="1">
      <alignment horizontal="center" vertical="center" wrapText="1"/>
      <protection hidden="1"/>
    </xf>
    <xf numFmtId="0" fontId="99" fillId="4" borderId="47" xfId="0" applyFont="1" applyFill="1" applyBorder="1" applyAlignment="1" applyProtection="1">
      <alignment horizontal="center" vertical="center" wrapText="1"/>
      <protection hidden="1"/>
    </xf>
    <xf numFmtId="49" fontId="48" fillId="3" borderId="34" xfId="0" applyNumberFormat="1" applyFont="1" applyFill="1" applyBorder="1" applyAlignment="1" applyProtection="1">
      <alignment horizontal="center" vertical="center"/>
      <protection locked="0" hidden="1"/>
    </xf>
    <xf numFmtId="49" fontId="48" fillId="3" borderId="39" xfId="0" applyNumberFormat="1" applyFont="1" applyFill="1" applyBorder="1" applyAlignment="1" applyProtection="1">
      <alignment horizontal="center" vertical="center"/>
      <protection locked="0" hidden="1"/>
    </xf>
    <xf numFmtId="49" fontId="48" fillId="3" borderId="35" xfId="0" applyNumberFormat="1" applyFont="1" applyFill="1" applyBorder="1" applyAlignment="1" applyProtection="1">
      <alignment horizontal="center" vertical="center"/>
      <protection locked="0" hidden="1"/>
    </xf>
    <xf numFmtId="0" fontId="3" fillId="7" borderId="25" xfId="0" applyFont="1" applyFill="1" applyBorder="1" applyAlignment="1" applyProtection="1">
      <alignment horizontal="center" vertical="center"/>
      <protection hidden="1"/>
    </xf>
    <xf numFmtId="0" fontId="31" fillId="4" borderId="0" xfId="0" applyFont="1" applyFill="1" applyAlignment="1" applyProtection="1">
      <alignment horizontal="center"/>
      <protection hidden="1"/>
    </xf>
    <xf numFmtId="0" fontId="111" fillId="4" borderId="23" xfId="0" applyFont="1" applyFill="1" applyBorder="1" applyAlignment="1" applyProtection="1">
      <alignment horizontal="center"/>
      <protection hidden="1"/>
    </xf>
    <xf numFmtId="0" fontId="111" fillId="4" borderId="0" xfId="0" applyFont="1" applyFill="1" applyAlignment="1" applyProtection="1">
      <alignment horizontal="center"/>
      <protection hidden="1"/>
    </xf>
    <xf numFmtId="0" fontId="66" fillId="6" borderId="6"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6" fillId="2" borderId="6" xfId="0" applyFont="1" applyFill="1" applyBorder="1" applyAlignment="1" applyProtection="1">
      <alignment horizontal="center" vertical="center"/>
      <protection hidden="1"/>
    </xf>
    <xf numFmtId="0" fontId="33" fillId="3" borderId="34" xfId="0" applyFont="1" applyFill="1" applyBorder="1" applyAlignment="1" applyProtection="1">
      <alignment horizontal="center" vertical="center"/>
      <protection locked="0" hidden="1"/>
    </xf>
    <xf numFmtId="0" fontId="33" fillId="3" borderId="39" xfId="0" applyFont="1" applyFill="1" applyBorder="1" applyAlignment="1" applyProtection="1">
      <alignment horizontal="center" vertical="center"/>
      <protection locked="0" hidden="1"/>
    </xf>
    <xf numFmtId="0" fontId="33" fillId="3" borderId="35" xfId="0" applyFont="1" applyFill="1" applyBorder="1" applyAlignment="1" applyProtection="1">
      <alignment horizontal="center" vertical="center"/>
      <protection locked="0" hidden="1"/>
    </xf>
    <xf numFmtId="0" fontId="165" fillId="6" borderId="39" xfId="0" applyFont="1" applyFill="1" applyBorder="1" applyAlignment="1" applyProtection="1">
      <alignment horizontal="left" vertical="center" wrapText="1"/>
      <protection hidden="1"/>
    </xf>
    <xf numFmtId="0" fontId="165" fillId="6" borderId="6" xfId="0" applyFont="1" applyFill="1" applyBorder="1" applyAlignment="1" applyProtection="1">
      <alignment horizontal="justify" vertical="center"/>
      <protection hidden="1"/>
    </xf>
    <xf numFmtId="0" fontId="121" fillId="4" borderId="0" xfId="0" applyFont="1" applyFill="1" applyAlignment="1" applyProtection="1">
      <alignment horizontal="justify" vertical="center"/>
      <protection hidden="1"/>
    </xf>
    <xf numFmtId="0" fontId="11" fillId="4" borderId="0" xfId="0" applyFont="1" applyFill="1" applyAlignment="1" applyProtection="1">
      <alignment horizontal="justify" vertical="center"/>
      <protection hidden="1"/>
    </xf>
    <xf numFmtId="0" fontId="93" fillId="4" borderId="0" xfId="0" applyFont="1" applyFill="1" applyAlignment="1" applyProtection="1">
      <alignment horizontal="justify" vertical="center"/>
      <protection hidden="1"/>
    </xf>
    <xf numFmtId="0" fontId="123" fillId="4" borderId="0" xfId="0" applyFont="1" applyFill="1" applyAlignment="1" applyProtection="1">
      <alignment horizontal="justify" vertical="center"/>
      <protection hidden="1"/>
    </xf>
    <xf numFmtId="0" fontId="122" fillId="4" borderId="0" xfId="0" applyFont="1" applyFill="1" applyAlignment="1" applyProtection="1">
      <alignment horizontal="justify" vertical="center"/>
      <protection hidden="1"/>
    </xf>
    <xf numFmtId="0" fontId="64" fillId="6" borderId="16" xfId="0" applyFont="1" applyFill="1" applyBorder="1" applyAlignment="1" applyProtection="1">
      <alignment horizontal="center" vertical="center"/>
      <protection hidden="1"/>
    </xf>
    <xf numFmtId="0" fontId="3" fillId="6" borderId="6" xfId="0" applyFont="1" applyFill="1" applyBorder="1" applyAlignment="1" applyProtection="1">
      <alignment horizontal="left" vertical="center" wrapText="1"/>
      <protection hidden="1"/>
    </xf>
    <xf numFmtId="0" fontId="66" fillId="2" borderId="6" xfId="0" applyFont="1" applyFill="1" applyBorder="1" applyAlignment="1" applyProtection="1">
      <alignment horizontal="center" vertical="center"/>
      <protection hidden="1"/>
    </xf>
    <xf numFmtId="0" fontId="125" fillId="2" borderId="26" xfId="0" applyFont="1" applyFill="1" applyBorder="1" applyAlignment="1" applyProtection="1">
      <alignment horizontal="center" vertical="center"/>
      <protection hidden="1"/>
    </xf>
    <xf numFmtId="0" fontId="125" fillId="2" borderId="43" xfId="0" applyFont="1" applyFill="1" applyBorder="1" applyAlignment="1" applyProtection="1">
      <alignment horizontal="center" vertical="center"/>
      <protection hidden="1"/>
    </xf>
    <xf numFmtId="0" fontId="4" fillId="4" borderId="16"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protection hidden="1"/>
    </xf>
    <xf numFmtId="10" fontId="29" fillId="6" borderId="31" xfId="1" applyNumberFormat="1" applyFont="1" applyFill="1" applyBorder="1" applyAlignment="1" applyProtection="1">
      <alignment horizontal="center" vertical="center"/>
      <protection hidden="1"/>
    </xf>
    <xf numFmtId="10" fontId="29" fillId="6" borderId="33" xfId="1" applyNumberFormat="1" applyFont="1" applyFill="1" applyBorder="1" applyAlignment="1" applyProtection="1">
      <alignment horizontal="center" vertical="center"/>
      <protection hidden="1"/>
    </xf>
    <xf numFmtId="0" fontId="41" fillId="4" borderId="31" xfId="0" applyFont="1" applyFill="1" applyBorder="1" applyAlignment="1" applyProtection="1">
      <alignment horizontal="right" vertical="center"/>
      <protection hidden="1"/>
    </xf>
    <xf numFmtId="0" fontId="41" fillId="4" borderId="32" xfId="0" applyFont="1" applyFill="1" applyBorder="1" applyAlignment="1" applyProtection="1">
      <alignment horizontal="right" vertical="center"/>
      <protection hidden="1"/>
    </xf>
    <xf numFmtId="0" fontId="41" fillId="4" borderId="33" xfId="0" applyFont="1" applyFill="1" applyBorder="1" applyAlignment="1" applyProtection="1">
      <alignment horizontal="right" vertical="center"/>
      <protection hidden="1"/>
    </xf>
    <xf numFmtId="0" fontId="41" fillId="6" borderId="31" xfId="0" applyFont="1" applyFill="1" applyBorder="1" applyAlignment="1" applyProtection="1">
      <alignment horizontal="center" vertical="center"/>
      <protection hidden="1"/>
    </xf>
    <xf numFmtId="0" fontId="41" fillId="6" borderId="32" xfId="0" applyFont="1" applyFill="1" applyBorder="1" applyAlignment="1" applyProtection="1">
      <alignment horizontal="center" vertical="center"/>
      <protection hidden="1"/>
    </xf>
    <xf numFmtId="0" fontId="41" fillId="6" borderId="33" xfId="0" applyFont="1" applyFill="1" applyBorder="1" applyAlignment="1" applyProtection="1">
      <alignment horizontal="center" vertical="center"/>
      <protection hidden="1"/>
    </xf>
    <xf numFmtId="0" fontId="41" fillId="15" borderId="31" xfId="0" applyFont="1" applyFill="1" applyBorder="1" applyAlignment="1" applyProtection="1">
      <alignment horizontal="center" vertical="center"/>
      <protection hidden="1"/>
    </xf>
    <xf numFmtId="0" fontId="41" fillId="15" borderId="32" xfId="0" applyFont="1" applyFill="1" applyBorder="1" applyAlignment="1" applyProtection="1">
      <alignment horizontal="center" vertical="center"/>
      <protection hidden="1"/>
    </xf>
    <xf numFmtId="0" fontId="41" fillId="15" borderId="33" xfId="0" applyFont="1" applyFill="1" applyBorder="1" applyAlignment="1" applyProtection="1">
      <alignment horizontal="center" vertical="center"/>
      <protection hidden="1"/>
    </xf>
    <xf numFmtId="0" fontId="116" fillId="8" borderId="0" xfId="0" applyFont="1" applyFill="1" applyAlignment="1" applyProtection="1">
      <alignment horizontal="center" vertical="center"/>
      <protection hidden="1"/>
    </xf>
    <xf numFmtId="0" fontId="155" fillId="2" borderId="0" xfId="2" applyFont="1" applyFill="1" applyAlignment="1" applyProtection="1">
      <alignment horizontal="center" vertical="center"/>
      <protection hidden="1"/>
    </xf>
    <xf numFmtId="0" fontId="31" fillId="4" borderId="0" xfId="0" applyFont="1" applyFill="1" applyAlignment="1" applyProtection="1">
      <alignment horizontal="justify" vertical="center"/>
      <protection hidden="1"/>
    </xf>
    <xf numFmtId="0" fontId="68" fillId="4" borderId="0" xfId="0" applyFont="1" applyFill="1" applyAlignment="1" applyProtection="1">
      <alignment horizontal="justify" vertical="center"/>
      <protection hidden="1"/>
    </xf>
    <xf numFmtId="0" fontId="127" fillId="6" borderId="3" xfId="0" applyFont="1" applyFill="1" applyBorder="1" applyAlignment="1" applyProtection="1">
      <alignment horizontal="center" vertical="center"/>
      <protection hidden="1"/>
    </xf>
    <xf numFmtId="0" fontId="127" fillId="6" borderId="27" xfId="0" applyFont="1" applyFill="1" applyBorder="1" applyAlignment="1" applyProtection="1">
      <alignment horizontal="center" vertical="center"/>
      <protection hidden="1"/>
    </xf>
    <xf numFmtId="0" fontId="52" fillId="6" borderId="44" xfId="0" applyFont="1" applyFill="1" applyBorder="1" applyAlignment="1" applyProtection="1">
      <alignment horizontal="center" vertical="center" wrapText="1"/>
      <protection hidden="1"/>
    </xf>
    <xf numFmtId="0" fontId="52" fillId="6" borderId="26" xfId="0" applyFont="1" applyFill="1" applyBorder="1" applyAlignment="1" applyProtection="1">
      <alignment horizontal="center" vertical="center" wrapText="1"/>
      <protection hidden="1"/>
    </xf>
    <xf numFmtId="0" fontId="52" fillId="6" borderId="45" xfId="0" applyFont="1" applyFill="1" applyBorder="1" applyAlignment="1" applyProtection="1">
      <alignment horizontal="center" vertical="center" wrapText="1"/>
      <protection hidden="1"/>
    </xf>
    <xf numFmtId="0" fontId="52" fillId="6" borderId="1" xfId="0" applyFont="1" applyFill="1" applyBorder="1" applyAlignment="1" applyProtection="1">
      <alignment horizontal="center" vertical="center" wrapText="1"/>
      <protection hidden="1"/>
    </xf>
    <xf numFmtId="0" fontId="52" fillId="6" borderId="0" xfId="0" applyFont="1" applyFill="1" applyBorder="1" applyAlignment="1" applyProtection="1">
      <alignment horizontal="center" vertical="center" wrapText="1"/>
      <protection hidden="1"/>
    </xf>
    <xf numFmtId="0" fontId="52" fillId="6" borderId="40" xfId="0" applyFont="1" applyFill="1" applyBorder="1" applyAlignment="1" applyProtection="1">
      <alignment horizontal="center" vertical="center" wrapText="1"/>
      <protection hidden="1"/>
    </xf>
    <xf numFmtId="0" fontId="52" fillId="6" borderId="46" xfId="0" applyFont="1" applyFill="1" applyBorder="1" applyAlignment="1" applyProtection="1">
      <alignment horizontal="center" vertical="center" wrapText="1"/>
      <protection hidden="1"/>
    </xf>
    <xf numFmtId="0" fontId="52" fillId="6" borderId="43" xfId="0" applyFont="1" applyFill="1" applyBorder="1" applyAlignment="1" applyProtection="1">
      <alignment horizontal="center" vertical="center" wrapText="1"/>
      <protection hidden="1"/>
    </xf>
    <xf numFmtId="0" fontId="52" fillId="6" borderId="47" xfId="0" applyFont="1" applyFill="1" applyBorder="1" applyAlignment="1" applyProtection="1">
      <alignment horizontal="center" vertical="center" wrapText="1"/>
      <protection hidden="1"/>
    </xf>
    <xf numFmtId="0" fontId="130" fillId="4" borderId="0" xfId="0" applyFont="1" applyFill="1" applyAlignment="1" applyProtection="1">
      <alignment horizontal="justify" vertical="center"/>
      <protection hidden="1"/>
    </xf>
    <xf numFmtId="0" fontId="41" fillId="4" borderId="57" xfId="0" applyFont="1" applyFill="1" applyBorder="1" applyAlignment="1" applyProtection="1">
      <alignment horizontal="center" vertical="center"/>
      <protection hidden="1"/>
    </xf>
    <xf numFmtId="0" fontId="41" fillId="4" borderId="58" xfId="0" applyFont="1" applyFill="1" applyBorder="1" applyAlignment="1" applyProtection="1">
      <alignment horizontal="center" vertical="center"/>
      <protection hidden="1"/>
    </xf>
    <xf numFmtId="0" fontId="41" fillId="4" borderId="59" xfId="0" applyFont="1" applyFill="1" applyBorder="1" applyAlignment="1" applyProtection="1">
      <alignment horizontal="center" vertical="center"/>
      <protection hidden="1"/>
    </xf>
    <xf numFmtId="0" fontId="29" fillId="4" borderId="31" xfId="0" applyFont="1" applyFill="1" applyBorder="1" applyAlignment="1" applyProtection="1">
      <alignment horizontal="right" vertical="center"/>
      <protection hidden="1"/>
    </xf>
    <xf numFmtId="0" fontId="29" fillId="4" borderId="33" xfId="0" applyFont="1" applyFill="1" applyBorder="1" applyAlignment="1" applyProtection="1">
      <alignment horizontal="right" vertical="center"/>
      <protection hidden="1"/>
    </xf>
    <xf numFmtId="0" fontId="99" fillId="2" borderId="16" xfId="0" applyFont="1" applyFill="1" applyBorder="1" applyAlignment="1" applyProtection="1">
      <alignment horizontal="center" vertical="center"/>
      <protection hidden="1"/>
    </xf>
    <xf numFmtId="0" fontId="3" fillId="4" borderId="0" xfId="0" applyFont="1" applyFill="1" applyAlignment="1" applyProtection="1">
      <alignment horizontal="justify" vertical="top" wrapText="1"/>
      <protection hidden="1"/>
    </xf>
    <xf numFmtId="0" fontId="20" fillId="6" borderId="41" xfId="0" applyFont="1" applyFill="1" applyBorder="1" applyAlignment="1" applyProtection="1">
      <alignment horizontal="left" vertical="center" wrapText="1"/>
      <protection hidden="1"/>
    </xf>
    <xf numFmtId="0" fontId="20" fillId="6" borderId="0" xfId="0" applyFont="1" applyFill="1" applyBorder="1" applyAlignment="1" applyProtection="1">
      <alignment horizontal="left" vertical="center" wrapText="1"/>
      <protection hidden="1"/>
    </xf>
    <xf numFmtId="0" fontId="20" fillId="6" borderId="4" xfId="0" applyFont="1" applyFill="1" applyBorder="1" applyAlignment="1" applyProtection="1">
      <alignment horizontal="left" vertical="center" wrapText="1"/>
      <protection hidden="1"/>
    </xf>
  </cellXfs>
  <cellStyles count="3">
    <cellStyle name="Κανονικό" xfId="0" builtinId="0"/>
    <cellStyle name="Ποσοστό" xfId="1" builtinId="5"/>
    <cellStyle name="Υπερ-σύνδεση" xfId="2" builtinId="8"/>
  </cellStyles>
  <dxfs count="0"/>
  <tableStyles count="0" defaultTableStyle="TableStyleMedium9" defaultPivotStyle="PivotStyleLight16"/>
  <colors>
    <mruColors>
      <color rgb="FF800000"/>
      <color rgb="FF990000"/>
      <color rgb="FFFF9900"/>
      <color rgb="FF3366FF"/>
      <color rgb="FFCC3300"/>
      <color rgb="FFFF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l-G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99"/>
                </a:solidFill>
                <a:latin typeface="Arial"/>
                <a:ea typeface="Arial"/>
                <a:cs typeface="Arial"/>
              </a:defRPr>
            </a:pPr>
            <a:r>
              <a:rPr lang="el-GR"/>
              <a:t>Καμπύλη ογκομέτρησης</a:t>
            </a:r>
          </a:p>
        </c:rich>
      </c:tx>
      <c:layout>
        <c:manualLayout>
          <c:xMode val="edge"/>
          <c:yMode val="edge"/>
          <c:x val="0.34127050252376018"/>
          <c:y val="3.5502958579881658E-2"/>
        </c:manualLayout>
      </c:layout>
      <c:overlay val="0"/>
      <c:spPr>
        <a:gradFill rotWithShape="0">
          <a:gsLst>
            <a:gs pos="0">
              <a:srgbClr val="800000"/>
            </a:gs>
            <a:gs pos="100000">
              <a:srgbClr val="800000">
                <a:gamma/>
                <a:shade val="0"/>
                <a:invGamma/>
              </a:srgbClr>
            </a:gs>
          </a:gsLst>
          <a:lin ang="2700000" scaled="1"/>
        </a:gradFill>
        <a:ln w="12700">
          <a:solidFill>
            <a:srgbClr val="FFFF99"/>
          </a:solidFill>
          <a:prstDash val="solid"/>
        </a:ln>
      </c:spPr>
    </c:title>
    <c:autoTitleDeleted val="0"/>
    <c:plotArea>
      <c:layout>
        <c:manualLayout>
          <c:layoutTarget val="inner"/>
          <c:xMode val="edge"/>
          <c:yMode val="edge"/>
          <c:x val="0.15079394297561496"/>
          <c:y val="0.14201183431952671"/>
          <c:w val="0.5952392485879533"/>
          <c:h val="0.60946745562130178"/>
        </c:manualLayout>
      </c:layout>
      <c:scatterChart>
        <c:scatterStyle val="smoothMarker"/>
        <c:varyColors val="0"/>
        <c:ser>
          <c:idx val="1"/>
          <c:order val="0"/>
          <c:spPr>
            <a:ln w="12700">
              <a:solidFill>
                <a:srgbClr val="FF0000"/>
              </a:solidFill>
              <a:prstDash val="solid"/>
            </a:ln>
          </c:spPr>
          <c:marker>
            <c:symbol val="circle"/>
            <c:size val="5"/>
            <c:spPr>
              <a:solidFill>
                <a:srgbClr val="00FF00"/>
              </a:solidFill>
              <a:ln>
                <a:solidFill>
                  <a:srgbClr val="00FF00"/>
                </a:solidFill>
                <a:prstDash val="solid"/>
              </a:ln>
            </c:spPr>
          </c:marker>
          <c:xVal>
            <c:numRef>
              <c:f>[1]Φύλλο1!$C$838:$C$861</c:f>
              <c:numCache>
                <c:formatCode>General</c:formatCode>
                <c:ptCount val="24"/>
                <c:pt idx="0">
                  <c:v>0</c:v>
                </c:pt>
                <c:pt idx="1">
                  <c:v>2</c:v>
                </c:pt>
                <c:pt idx="2">
                  <c:v>4</c:v>
                </c:pt>
                <c:pt idx="3">
                  <c:v>6</c:v>
                </c:pt>
                <c:pt idx="4">
                  <c:v>8</c:v>
                </c:pt>
                <c:pt idx="5">
                  <c:v>10</c:v>
                </c:pt>
                <c:pt idx="6">
                  <c:v>12</c:v>
                </c:pt>
                <c:pt idx="7">
                  <c:v>14</c:v>
                </c:pt>
                <c:pt idx="8">
                  <c:v>16</c:v>
                </c:pt>
                <c:pt idx="9">
                  <c:v>17</c:v>
                </c:pt>
                <c:pt idx="10">
                  <c:v>18</c:v>
                </c:pt>
                <c:pt idx="11">
                  <c:v>19</c:v>
                </c:pt>
                <c:pt idx="12">
                  <c:v>20</c:v>
                </c:pt>
                <c:pt idx="13">
                  <c:v>21</c:v>
                </c:pt>
                <c:pt idx="14">
                  <c:v>22</c:v>
                </c:pt>
                <c:pt idx="15">
                  <c:v>23</c:v>
                </c:pt>
                <c:pt idx="16">
                  <c:v>24</c:v>
                </c:pt>
                <c:pt idx="17">
                  <c:v>26</c:v>
                </c:pt>
                <c:pt idx="18">
                  <c:v>28</c:v>
                </c:pt>
                <c:pt idx="19">
                  <c:v>30</c:v>
                </c:pt>
                <c:pt idx="20">
                  <c:v>32</c:v>
                </c:pt>
                <c:pt idx="21">
                  <c:v>34</c:v>
                </c:pt>
                <c:pt idx="22">
                  <c:v>36</c:v>
                </c:pt>
                <c:pt idx="23">
                  <c:v>38</c:v>
                </c:pt>
              </c:numCache>
            </c:numRef>
          </c:xVal>
          <c:yVal>
            <c:numRef>
              <c:f>[1]Φύλλο1!$E$838:$E$861</c:f>
              <c:numCache>
                <c:formatCode>General</c:formatCode>
                <c:ptCount val="24"/>
                <c:pt idx="0">
                  <c:v>2.9</c:v>
                </c:pt>
                <c:pt idx="1">
                  <c:v>3.75</c:v>
                </c:pt>
                <c:pt idx="2">
                  <c:v>4.0999999999999996</c:v>
                </c:pt>
                <c:pt idx="3">
                  <c:v>4.33</c:v>
                </c:pt>
                <c:pt idx="4">
                  <c:v>4.5199999999999996</c:v>
                </c:pt>
                <c:pt idx="5">
                  <c:v>4.7</c:v>
                </c:pt>
                <c:pt idx="6">
                  <c:v>4.87</c:v>
                </c:pt>
                <c:pt idx="7">
                  <c:v>5.0599999999999996</c:v>
                </c:pt>
                <c:pt idx="8">
                  <c:v>5.3</c:v>
                </c:pt>
                <c:pt idx="9">
                  <c:v>5.45</c:v>
                </c:pt>
                <c:pt idx="10">
                  <c:v>5.65</c:v>
                </c:pt>
                <c:pt idx="11">
                  <c:v>5.97</c:v>
                </c:pt>
                <c:pt idx="12">
                  <c:v>8.67</c:v>
                </c:pt>
                <c:pt idx="13">
                  <c:v>11.33</c:v>
                </c:pt>
                <c:pt idx="14">
                  <c:v>11.63</c:v>
                </c:pt>
                <c:pt idx="15">
                  <c:v>11.79</c:v>
                </c:pt>
                <c:pt idx="16">
                  <c:v>11.91</c:v>
                </c:pt>
                <c:pt idx="17">
                  <c:v>12.07</c:v>
                </c:pt>
                <c:pt idx="18">
                  <c:v>12.18</c:v>
                </c:pt>
                <c:pt idx="19">
                  <c:v>12.26</c:v>
                </c:pt>
                <c:pt idx="20">
                  <c:v>12.32</c:v>
                </c:pt>
                <c:pt idx="21">
                  <c:v>12.37</c:v>
                </c:pt>
                <c:pt idx="22">
                  <c:v>12.42</c:v>
                </c:pt>
                <c:pt idx="23">
                  <c:v>12.45</c:v>
                </c:pt>
              </c:numCache>
            </c:numRef>
          </c:yVal>
          <c:smooth val="1"/>
        </c:ser>
        <c:dLbls>
          <c:showLegendKey val="0"/>
          <c:showVal val="0"/>
          <c:showCatName val="0"/>
          <c:showSerName val="0"/>
          <c:showPercent val="0"/>
          <c:showBubbleSize val="0"/>
        </c:dLbls>
        <c:axId val="-1782963968"/>
        <c:axId val="-1782963424"/>
      </c:scatterChart>
      <c:valAx>
        <c:axId val="-1782963968"/>
        <c:scaling>
          <c:orientation val="minMax"/>
        </c:scaling>
        <c:delete val="0"/>
        <c:axPos val="b"/>
        <c:majorGridlines>
          <c:spPr>
            <a:ln w="12700">
              <a:solidFill>
                <a:srgbClr val="FFFF99"/>
              </a:solidFill>
              <a:prstDash val="solid"/>
            </a:ln>
          </c:spPr>
        </c:majorGridlines>
        <c:minorGridlines>
          <c:spPr>
            <a:ln w="12700">
              <a:solidFill>
                <a:srgbClr val="FFFF99"/>
              </a:solidFill>
              <a:prstDash val="solid"/>
            </a:ln>
          </c:spPr>
        </c:minorGridlines>
        <c:title>
          <c:tx>
            <c:rich>
              <a:bodyPr/>
              <a:lstStyle/>
              <a:p>
                <a:pPr>
                  <a:defRPr sz="1100" b="0" i="0" u="none" strike="noStrike" baseline="0">
                    <a:solidFill>
                      <a:srgbClr val="FFFF99"/>
                    </a:solidFill>
                    <a:latin typeface="Arial"/>
                    <a:ea typeface="Arial"/>
                    <a:cs typeface="Arial"/>
                  </a:defRPr>
                </a:pPr>
                <a:r>
                  <a:rPr lang="en-US"/>
                  <a:t>V (</a:t>
                </a:r>
                <a:r>
                  <a:rPr lang="el-GR"/>
                  <a:t>δ/τος </a:t>
                </a:r>
                <a:r>
                  <a:rPr lang="en-US"/>
                  <a:t>NaOH </a:t>
                </a:r>
                <a:r>
                  <a:rPr lang="el-GR"/>
                  <a:t>σε </a:t>
                </a:r>
                <a:r>
                  <a:rPr lang="en-US"/>
                  <a:t>mL)</a:t>
                </a:r>
              </a:p>
            </c:rich>
          </c:tx>
          <c:layout>
            <c:manualLayout>
              <c:xMode val="edge"/>
              <c:yMode val="edge"/>
              <c:x val="0.29960375512260357"/>
              <c:y val="0.8550295857988166"/>
            </c:manualLayout>
          </c:layout>
          <c:overlay val="0"/>
          <c:spPr>
            <a:gradFill rotWithShape="0">
              <a:gsLst>
                <a:gs pos="0">
                  <a:srgbClr val="800000"/>
                </a:gs>
                <a:gs pos="100000">
                  <a:srgbClr val="800000">
                    <a:gamma/>
                    <a:shade val="0"/>
                    <a:invGamma/>
                  </a:srgbClr>
                </a:gs>
              </a:gsLst>
              <a:lin ang="2700000" scaled="1"/>
            </a:gradFill>
            <a:ln w="12700">
              <a:solidFill>
                <a:srgbClr val="FFFF99"/>
              </a:solidFill>
              <a:prstDash val="solid"/>
            </a:ln>
          </c:spPr>
        </c:title>
        <c:numFmt formatCode="General" sourceLinked="1"/>
        <c:majorTickMark val="out"/>
        <c:minorTickMark val="none"/>
        <c:tickLblPos val="nextTo"/>
        <c:spPr>
          <a:ln w="3175">
            <a:solidFill>
              <a:srgbClr val="FFFF99"/>
            </a:solidFill>
            <a:prstDash val="solid"/>
          </a:ln>
        </c:spPr>
        <c:txPr>
          <a:bodyPr rot="0" vert="horz"/>
          <a:lstStyle/>
          <a:p>
            <a:pPr>
              <a:defRPr sz="1100" b="0" i="0" u="none" strike="noStrike" baseline="0">
                <a:solidFill>
                  <a:srgbClr val="FFFF99"/>
                </a:solidFill>
                <a:latin typeface="Arial"/>
                <a:ea typeface="Arial"/>
                <a:cs typeface="Arial"/>
              </a:defRPr>
            </a:pPr>
            <a:endParaRPr lang="el-GR"/>
          </a:p>
        </c:txPr>
        <c:crossAx val="-1782963424"/>
        <c:crosses val="autoZero"/>
        <c:crossBetween val="midCat"/>
      </c:valAx>
      <c:valAx>
        <c:axId val="-1782963424"/>
        <c:scaling>
          <c:orientation val="minMax"/>
        </c:scaling>
        <c:delete val="0"/>
        <c:axPos val="l"/>
        <c:majorGridlines>
          <c:spPr>
            <a:ln w="12700">
              <a:solidFill>
                <a:srgbClr val="FFFF99"/>
              </a:solidFill>
              <a:prstDash val="solid"/>
            </a:ln>
          </c:spPr>
        </c:majorGridlines>
        <c:title>
          <c:tx>
            <c:rich>
              <a:bodyPr rot="0" vert="horz"/>
              <a:lstStyle/>
              <a:p>
                <a:pPr algn="ctr">
                  <a:defRPr sz="1100" b="0" i="0" u="none" strike="noStrike" baseline="0">
                    <a:solidFill>
                      <a:srgbClr val="FFFF99"/>
                    </a:solidFill>
                    <a:latin typeface="Arial"/>
                    <a:ea typeface="Arial"/>
                    <a:cs typeface="Arial"/>
                  </a:defRPr>
                </a:pPr>
                <a:r>
                  <a:rPr lang="en-US"/>
                  <a:t>pH</a:t>
                </a:r>
              </a:p>
            </c:rich>
          </c:tx>
          <c:layout>
            <c:manualLayout>
              <c:xMode val="edge"/>
              <c:yMode val="edge"/>
              <c:x val="4.365087822978328E-2"/>
              <c:y val="0.40828402366863908"/>
            </c:manualLayout>
          </c:layout>
          <c:overlay val="0"/>
          <c:spPr>
            <a:gradFill rotWithShape="0">
              <a:gsLst>
                <a:gs pos="0">
                  <a:srgbClr val="800000"/>
                </a:gs>
                <a:gs pos="100000">
                  <a:srgbClr val="800000">
                    <a:gamma/>
                    <a:shade val="0"/>
                    <a:invGamma/>
                  </a:srgbClr>
                </a:gs>
              </a:gsLst>
              <a:lin ang="2700000" scaled="1"/>
            </a:gradFill>
            <a:ln w="12700">
              <a:solidFill>
                <a:srgbClr val="FFFF99"/>
              </a:solidFill>
              <a:prstDash val="solid"/>
            </a:ln>
          </c:spPr>
        </c:title>
        <c:numFmt formatCode="General" sourceLinked="1"/>
        <c:majorTickMark val="out"/>
        <c:minorTickMark val="none"/>
        <c:tickLblPos val="nextTo"/>
        <c:spPr>
          <a:ln w="3175">
            <a:solidFill>
              <a:srgbClr val="FFFF99"/>
            </a:solidFill>
            <a:prstDash val="solid"/>
          </a:ln>
        </c:spPr>
        <c:txPr>
          <a:bodyPr rot="0" vert="horz"/>
          <a:lstStyle/>
          <a:p>
            <a:pPr>
              <a:defRPr sz="1100" b="0" i="0" u="none" strike="noStrike" baseline="0">
                <a:solidFill>
                  <a:srgbClr val="FFFF99"/>
                </a:solidFill>
                <a:latin typeface="Arial"/>
                <a:ea typeface="Arial"/>
                <a:cs typeface="Arial"/>
              </a:defRPr>
            </a:pPr>
            <a:endParaRPr lang="el-GR"/>
          </a:p>
        </c:txPr>
        <c:crossAx val="-1782963968"/>
        <c:crosses val="autoZero"/>
        <c:crossBetween val="midCat"/>
      </c:valAx>
      <c:spPr>
        <a:gradFill rotWithShape="0">
          <a:gsLst>
            <a:gs pos="0">
              <a:srgbClr val="333333"/>
            </a:gs>
            <a:gs pos="100000">
              <a:srgbClr val="333333">
                <a:gamma/>
                <a:tint val="89020"/>
                <a:invGamma/>
              </a:srgbClr>
            </a:gs>
          </a:gsLst>
          <a:lin ang="2700000" scaled="1"/>
        </a:gradFill>
        <a:ln w="12700">
          <a:solidFill>
            <a:srgbClr val="FFFF99"/>
          </a:solidFill>
          <a:prstDash val="solid"/>
        </a:ln>
      </c:spPr>
    </c:plotArea>
    <c:plotVisOnly val="1"/>
    <c:dispBlanksAs val="gap"/>
    <c:showDLblsOverMax val="0"/>
  </c:chart>
  <c:spPr>
    <a:gradFill rotWithShape="0">
      <a:gsLst>
        <a:gs pos="0">
          <a:srgbClr val="003300"/>
        </a:gs>
        <a:gs pos="100000">
          <a:srgbClr val="003300">
            <a:gamma/>
            <a:shade val="0"/>
            <a:invGamma/>
          </a:srgbClr>
        </a:gs>
      </a:gsLst>
      <a:lin ang="2700000" scaled="1"/>
    </a:gradFill>
    <a:ln w="12700">
      <a:solidFill>
        <a:srgbClr val="FFFF99"/>
      </a:solidFill>
      <a:prstDash val="solid"/>
    </a:ln>
  </c:spPr>
  <c:txPr>
    <a:bodyPr/>
    <a:lstStyle/>
    <a:p>
      <a:pPr>
        <a:defRPr sz="1100" b="0" i="0" u="none" strike="noStrike" baseline="0">
          <a:solidFill>
            <a:srgbClr val="FFFF99"/>
          </a:solidFill>
          <a:latin typeface="Arial"/>
          <a:ea typeface="Arial"/>
          <a:cs typeface="Arial"/>
        </a:defRPr>
      </a:pPr>
      <a:endParaRPr lang="el-GR"/>
    </a:p>
  </c:txPr>
  <c:printSettings>
    <c:headerFooter alignWithMargins="0"/>
    <c:pageMargins b="1" l="0.75000000000000033" r="0.75000000000000033" t="1" header="0.5" footer="0.5"/>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26.wmf"/></Relationships>
</file>

<file path=xl/drawings/_rels/drawing7.xml.rels><?xml version="1.0" encoding="UTF-8" standalone="yes"?>
<Relationships xmlns="http://schemas.openxmlformats.org/package/2006/relationships"><Relationship Id="rId3" Type="http://schemas.openxmlformats.org/officeDocument/2006/relationships/image" Target="../media/image78.png"/><Relationship Id="rId7" Type="http://schemas.openxmlformats.org/officeDocument/2006/relationships/image" Target="../media/image82.png"/><Relationship Id="rId2" Type="http://schemas.openxmlformats.org/officeDocument/2006/relationships/image" Target="../media/image77.pn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7.jpeg"/><Relationship Id="rId2" Type="http://schemas.openxmlformats.org/officeDocument/2006/relationships/image" Target="../media/image116.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image" Target="../media/image19.emf"/><Relationship Id="rId18" Type="http://schemas.openxmlformats.org/officeDocument/2006/relationships/image" Target="../media/image24.emf"/><Relationship Id="rId3" Type="http://schemas.openxmlformats.org/officeDocument/2006/relationships/image" Target="../media/image9.emf"/><Relationship Id="rId7" Type="http://schemas.openxmlformats.org/officeDocument/2006/relationships/image" Target="../media/image13.emf"/><Relationship Id="rId12" Type="http://schemas.openxmlformats.org/officeDocument/2006/relationships/image" Target="../media/image18.emf"/><Relationship Id="rId17" Type="http://schemas.openxmlformats.org/officeDocument/2006/relationships/image" Target="../media/image23.emf"/><Relationship Id="rId2" Type="http://schemas.openxmlformats.org/officeDocument/2006/relationships/image" Target="../media/image8.emf"/><Relationship Id="rId16" Type="http://schemas.openxmlformats.org/officeDocument/2006/relationships/image" Target="../media/image22.emf"/><Relationship Id="rId1" Type="http://schemas.openxmlformats.org/officeDocument/2006/relationships/image" Target="../media/image7.emf"/><Relationship Id="rId6" Type="http://schemas.openxmlformats.org/officeDocument/2006/relationships/image" Target="../media/image12.emf"/><Relationship Id="rId11" Type="http://schemas.openxmlformats.org/officeDocument/2006/relationships/image" Target="../media/image17.emf"/><Relationship Id="rId5" Type="http://schemas.openxmlformats.org/officeDocument/2006/relationships/image" Target="../media/image11.emf"/><Relationship Id="rId15" Type="http://schemas.openxmlformats.org/officeDocument/2006/relationships/image" Target="../media/image21.emf"/><Relationship Id="rId10" Type="http://schemas.openxmlformats.org/officeDocument/2006/relationships/image" Target="../media/image16.emf"/><Relationship Id="rId19" Type="http://schemas.openxmlformats.org/officeDocument/2006/relationships/image" Target="../media/image25.emf"/><Relationship Id="rId4" Type="http://schemas.openxmlformats.org/officeDocument/2006/relationships/image" Target="../media/image10.emf"/><Relationship Id="rId9" Type="http://schemas.openxmlformats.org/officeDocument/2006/relationships/image" Target="../media/image15.emf"/><Relationship Id="rId14" Type="http://schemas.openxmlformats.org/officeDocument/2006/relationships/image" Target="../media/image20.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34.emf"/><Relationship Id="rId13" Type="http://schemas.openxmlformats.org/officeDocument/2006/relationships/image" Target="../media/image39.emf"/><Relationship Id="rId18" Type="http://schemas.openxmlformats.org/officeDocument/2006/relationships/image" Target="../media/image44.emf"/><Relationship Id="rId3" Type="http://schemas.openxmlformats.org/officeDocument/2006/relationships/image" Target="../media/image29.emf"/><Relationship Id="rId21" Type="http://schemas.openxmlformats.org/officeDocument/2006/relationships/image" Target="../media/image47.emf"/><Relationship Id="rId7" Type="http://schemas.openxmlformats.org/officeDocument/2006/relationships/image" Target="../media/image33.emf"/><Relationship Id="rId12" Type="http://schemas.openxmlformats.org/officeDocument/2006/relationships/image" Target="../media/image38.emf"/><Relationship Id="rId17" Type="http://schemas.openxmlformats.org/officeDocument/2006/relationships/image" Target="../media/image43.emf"/><Relationship Id="rId2" Type="http://schemas.openxmlformats.org/officeDocument/2006/relationships/image" Target="../media/image28.emf"/><Relationship Id="rId16" Type="http://schemas.openxmlformats.org/officeDocument/2006/relationships/image" Target="../media/image42.emf"/><Relationship Id="rId20" Type="http://schemas.openxmlformats.org/officeDocument/2006/relationships/image" Target="../media/image46.emf"/><Relationship Id="rId1" Type="http://schemas.openxmlformats.org/officeDocument/2006/relationships/image" Target="../media/image27.emf"/><Relationship Id="rId6" Type="http://schemas.openxmlformats.org/officeDocument/2006/relationships/image" Target="../media/image32.emf"/><Relationship Id="rId11" Type="http://schemas.openxmlformats.org/officeDocument/2006/relationships/image" Target="../media/image37.emf"/><Relationship Id="rId24" Type="http://schemas.openxmlformats.org/officeDocument/2006/relationships/image" Target="../media/image50.emf"/><Relationship Id="rId5" Type="http://schemas.openxmlformats.org/officeDocument/2006/relationships/image" Target="../media/image31.emf"/><Relationship Id="rId15" Type="http://schemas.openxmlformats.org/officeDocument/2006/relationships/image" Target="../media/image41.emf"/><Relationship Id="rId23" Type="http://schemas.openxmlformats.org/officeDocument/2006/relationships/image" Target="../media/image49.emf"/><Relationship Id="rId10" Type="http://schemas.openxmlformats.org/officeDocument/2006/relationships/image" Target="../media/image36.emf"/><Relationship Id="rId19" Type="http://schemas.openxmlformats.org/officeDocument/2006/relationships/image" Target="../media/image45.emf"/><Relationship Id="rId4" Type="http://schemas.openxmlformats.org/officeDocument/2006/relationships/image" Target="../media/image30.emf"/><Relationship Id="rId9" Type="http://schemas.openxmlformats.org/officeDocument/2006/relationships/image" Target="../media/image35.emf"/><Relationship Id="rId14" Type="http://schemas.openxmlformats.org/officeDocument/2006/relationships/image" Target="../media/image40.emf"/><Relationship Id="rId22" Type="http://schemas.openxmlformats.org/officeDocument/2006/relationships/image" Target="../media/image48.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58.emf"/><Relationship Id="rId3" Type="http://schemas.openxmlformats.org/officeDocument/2006/relationships/image" Target="../media/image53.emf"/><Relationship Id="rId7" Type="http://schemas.openxmlformats.org/officeDocument/2006/relationships/image" Target="../media/image57.emf"/><Relationship Id="rId2" Type="http://schemas.openxmlformats.org/officeDocument/2006/relationships/image" Target="../media/image52.emf"/><Relationship Id="rId1" Type="http://schemas.openxmlformats.org/officeDocument/2006/relationships/image" Target="../media/image51.emf"/><Relationship Id="rId6" Type="http://schemas.openxmlformats.org/officeDocument/2006/relationships/image" Target="../media/image56.emf"/><Relationship Id="rId5" Type="http://schemas.openxmlformats.org/officeDocument/2006/relationships/image" Target="../media/image55.emf"/><Relationship Id="rId4" Type="http://schemas.openxmlformats.org/officeDocument/2006/relationships/image" Target="../media/image54.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66.emf"/><Relationship Id="rId13" Type="http://schemas.openxmlformats.org/officeDocument/2006/relationships/image" Target="../media/image71.emf"/><Relationship Id="rId3" Type="http://schemas.openxmlformats.org/officeDocument/2006/relationships/image" Target="../media/image61.emf"/><Relationship Id="rId7" Type="http://schemas.openxmlformats.org/officeDocument/2006/relationships/image" Target="../media/image65.emf"/><Relationship Id="rId12" Type="http://schemas.openxmlformats.org/officeDocument/2006/relationships/image" Target="../media/image70.emf"/><Relationship Id="rId17" Type="http://schemas.openxmlformats.org/officeDocument/2006/relationships/image" Target="../media/image75.emf"/><Relationship Id="rId2" Type="http://schemas.openxmlformats.org/officeDocument/2006/relationships/image" Target="../media/image60.emf"/><Relationship Id="rId16" Type="http://schemas.openxmlformats.org/officeDocument/2006/relationships/image" Target="../media/image74.emf"/><Relationship Id="rId1" Type="http://schemas.openxmlformats.org/officeDocument/2006/relationships/image" Target="../media/image59.emf"/><Relationship Id="rId6" Type="http://schemas.openxmlformats.org/officeDocument/2006/relationships/image" Target="../media/image64.emf"/><Relationship Id="rId11" Type="http://schemas.openxmlformats.org/officeDocument/2006/relationships/image" Target="../media/image69.emf"/><Relationship Id="rId5" Type="http://schemas.openxmlformats.org/officeDocument/2006/relationships/image" Target="../media/image63.emf"/><Relationship Id="rId15" Type="http://schemas.openxmlformats.org/officeDocument/2006/relationships/image" Target="../media/image73.emf"/><Relationship Id="rId10" Type="http://schemas.openxmlformats.org/officeDocument/2006/relationships/image" Target="../media/image68.emf"/><Relationship Id="rId4" Type="http://schemas.openxmlformats.org/officeDocument/2006/relationships/image" Target="../media/image62.emf"/><Relationship Id="rId9" Type="http://schemas.openxmlformats.org/officeDocument/2006/relationships/image" Target="../media/image67.emf"/><Relationship Id="rId14" Type="http://schemas.openxmlformats.org/officeDocument/2006/relationships/image" Target="../media/image72.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89.emf"/><Relationship Id="rId3" Type="http://schemas.openxmlformats.org/officeDocument/2006/relationships/image" Target="../media/image85.emf"/><Relationship Id="rId7" Type="http://schemas.openxmlformats.org/officeDocument/2006/relationships/image" Target="../media/image88.emf"/><Relationship Id="rId12" Type="http://schemas.openxmlformats.org/officeDocument/2006/relationships/image" Target="../media/image93.emf"/><Relationship Id="rId2" Type="http://schemas.openxmlformats.org/officeDocument/2006/relationships/image" Target="../media/image84.emf"/><Relationship Id="rId1" Type="http://schemas.openxmlformats.org/officeDocument/2006/relationships/image" Target="../media/image83.emf"/><Relationship Id="rId6" Type="http://schemas.openxmlformats.org/officeDocument/2006/relationships/image" Target="../media/image87.emf"/><Relationship Id="rId11" Type="http://schemas.openxmlformats.org/officeDocument/2006/relationships/image" Target="../media/image92.emf"/><Relationship Id="rId5" Type="http://schemas.openxmlformats.org/officeDocument/2006/relationships/image" Target="../media/image75.emf"/><Relationship Id="rId10" Type="http://schemas.openxmlformats.org/officeDocument/2006/relationships/image" Target="../media/image91.emf"/><Relationship Id="rId4" Type="http://schemas.openxmlformats.org/officeDocument/2006/relationships/image" Target="../media/image86.emf"/><Relationship Id="rId9" Type="http://schemas.openxmlformats.org/officeDocument/2006/relationships/image" Target="../media/image90.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101.emf"/><Relationship Id="rId13" Type="http://schemas.openxmlformats.org/officeDocument/2006/relationships/image" Target="../media/image106.wmf"/><Relationship Id="rId18" Type="http://schemas.openxmlformats.org/officeDocument/2006/relationships/image" Target="../media/image111.emf"/><Relationship Id="rId3" Type="http://schemas.openxmlformats.org/officeDocument/2006/relationships/image" Target="../media/image96.emf"/><Relationship Id="rId21" Type="http://schemas.openxmlformats.org/officeDocument/2006/relationships/image" Target="../media/image113.emf"/><Relationship Id="rId7" Type="http://schemas.openxmlformats.org/officeDocument/2006/relationships/image" Target="../media/image100.wmf"/><Relationship Id="rId12" Type="http://schemas.openxmlformats.org/officeDocument/2006/relationships/image" Target="../media/image105.emf"/><Relationship Id="rId17" Type="http://schemas.openxmlformats.org/officeDocument/2006/relationships/image" Target="../media/image110.emf"/><Relationship Id="rId2" Type="http://schemas.openxmlformats.org/officeDocument/2006/relationships/image" Target="../media/image95.emf"/><Relationship Id="rId16" Type="http://schemas.openxmlformats.org/officeDocument/2006/relationships/image" Target="../media/image109.wmf"/><Relationship Id="rId20" Type="http://schemas.openxmlformats.org/officeDocument/2006/relationships/image" Target="../media/image112.emf"/><Relationship Id="rId1" Type="http://schemas.openxmlformats.org/officeDocument/2006/relationships/image" Target="../media/image94.emf"/><Relationship Id="rId6" Type="http://schemas.openxmlformats.org/officeDocument/2006/relationships/image" Target="../media/image99.wmf"/><Relationship Id="rId11" Type="http://schemas.openxmlformats.org/officeDocument/2006/relationships/image" Target="../media/image104.emf"/><Relationship Id="rId5" Type="http://schemas.openxmlformats.org/officeDocument/2006/relationships/image" Target="../media/image98.emf"/><Relationship Id="rId15" Type="http://schemas.openxmlformats.org/officeDocument/2006/relationships/image" Target="../media/image108.wmf"/><Relationship Id="rId23" Type="http://schemas.openxmlformats.org/officeDocument/2006/relationships/image" Target="../media/image115.emf"/><Relationship Id="rId10" Type="http://schemas.openxmlformats.org/officeDocument/2006/relationships/image" Target="../media/image103.emf"/><Relationship Id="rId19" Type="http://schemas.openxmlformats.org/officeDocument/2006/relationships/image" Target="../media/image118.jpeg"/><Relationship Id="rId4" Type="http://schemas.openxmlformats.org/officeDocument/2006/relationships/image" Target="../media/image97.emf"/><Relationship Id="rId9" Type="http://schemas.openxmlformats.org/officeDocument/2006/relationships/image" Target="../media/image102.emf"/><Relationship Id="rId14" Type="http://schemas.openxmlformats.org/officeDocument/2006/relationships/image" Target="../media/image107.emf"/><Relationship Id="rId22" Type="http://schemas.openxmlformats.org/officeDocument/2006/relationships/image" Target="../media/image114.emf"/></Relationships>
</file>

<file path=xl/drawings/drawing1.xml><?xml version="1.0" encoding="utf-8"?>
<xdr:wsDr xmlns:xdr="http://schemas.openxmlformats.org/drawingml/2006/spreadsheetDrawing" xmlns:a="http://schemas.openxmlformats.org/drawingml/2006/main">
  <xdr:twoCellAnchor>
    <xdr:from>
      <xdr:col>7</xdr:col>
      <xdr:colOff>447675</xdr:colOff>
      <xdr:row>12</xdr:row>
      <xdr:rowOff>140892</xdr:rowOff>
    </xdr:from>
    <xdr:to>
      <xdr:col>7</xdr:col>
      <xdr:colOff>571500</xdr:colOff>
      <xdr:row>13</xdr:row>
      <xdr:rowOff>10717</xdr:rowOff>
    </xdr:to>
    <xdr:sp macro="" textlink="">
      <xdr:nvSpPr>
        <xdr:cNvPr id="2" name="Oval 1"/>
        <xdr:cNvSpPr>
          <a:spLocks noChangeArrowheads="1"/>
        </xdr:cNvSpPr>
      </xdr:nvSpPr>
      <xdr:spPr bwMode="auto">
        <a:xfrm>
          <a:off x="4937125" y="3188892"/>
          <a:ext cx="123825" cy="123825"/>
        </a:xfrm>
        <a:prstGeom prst="ellipse">
          <a:avLst/>
        </a:prstGeom>
        <a:gradFill rotWithShape="1">
          <a:gsLst>
            <a:gs pos="0">
              <a:srgbClr val="00CCFF"/>
            </a:gs>
            <a:gs pos="100000">
              <a:srgbClr val="00CCFF">
                <a:gamma/>
                <a:shade val="9804"/>
                <a:invGamma/>
              </a:srgbClr>
            </a:gs>
          </a:gsLst>
          <a:lin ang="2700000" scaled="1"/>
        </a:gradFill>
        <a:ln w="9525">
          <a:solidFill>
            <a:srgbClr val="000000"/>
          </a:solidFill>
          <a:round/>
          <a:headEnd/>
          <a:tailEnd/>
        </a:ln>
      </xdr:spPr>
    </xdr:sp>
    <xdr:clientData/>
  </xdr:twoCellAnchor>
  <xdr:twoCellAnchor>
    <xdr:from>
      <xdr:col>7</xdr:col>
      <xdr:colOff>447675</xdr:colOff>
      <xdr:row>17</xdr:row>
      <xdr:rowOff>147240</xdr:rowOff>
    </xdr:from>
    <xdr:to>
      <xdr:col>7</xdr:col>
      <xdr:colOff>571500</xdr:colOff>
      <xdr:row>18</xdr:row>
      <xdr:rowOff>21593</xdr:rowOff>
    </xdr:to>
    <xdr:sp macro="" textlink="">
      <xdr:nvSpPr>
        <xdr:cNvPr id="3" name="Oval 2"/>
        <xdr:cNvSpPr>
          <a:spLocks noChangeArrowheads="1"/>
        </xdr:cNvSpPr>
      </xdr:nvSpPr>
      <xdr:spPr bwMode="auto">
        <a:xfrm>
          <a:off x="4937125" y="4465240"/>
          <a:ext cx="123825" cy="128353"/>
        </a:xfrm>
        <a:prstGeom prst="ellipse">
          <a:avLst/>
        </a:prstGeom>
        <a:gradFill rotWithShape="1">
          <a:gsLst>
            <a:gs pos="0">
              <a:srgbClr val="00CCFF"/>
            </a:gs>
            <a:gs pos="100000">
              <a:srgbClr val="00CCFF">
                <a:gamma/>
                <a:shade val="9804"/>
                <a:invGamma/>
              </a:srgbClr>
            </a:gs>
          </a:gsLst>
          <a:lin ang="2700000" scaled="1"/>
        </a:gradFill>
        <a:ln w="9525">
          <a:solidFill>
            <a:srgbClr val="000000"/>
          </a:solidFill>
          <a:round/>
          <a:headEnd/>
          <a:tailEnd/>
        </a:ln>
      </xdr:spPr>
    </xdr:sp>
    <xdr:clientData/>
  </xdr:twoCellAnchor>
  <xdr:twoCellAnchor>
    <xdr:from>
      <xdr:col>7</xdr:col>
      <xdr:colOff>447675</xdr:colOff>
      <xdr:row>20</xdr:row>
      <xdr:rowOff>160735</xdr:rowOff>
    </xdr:from>
    <xdr:to>
      <xdr:col>7</xdr:col>
      <xdr:colOff>571500</xdr:colOff>
      <xdr:row>21</xdr:row>
      <xdr:rowOff>29135</xdr:rowOff>
    </xdr:to>
    <xdr:sp macro="" textlink="">
      <xdr:nvSpPr>
        <xdr:cNvPr id="4" name="Oval 3"/>
        <xdr:cNvSpPr>
          <a:spLocks noChangeArrowheads="1"/>
        </xdr:cNvSpPr>
      </xdr:nvSpPr>
      <xdr:spPr bwMode="auto">
        <a:xfrm>
          <a:off x="4937125" y="5240735"/>
          <a:ext cx="123825" cy="122400"/>
        </a:xfrm>
        <a:prstGeom prst="ellipse">
          <a:avLst/>
        </a:prstGeom>
        <a:gradFill rotWithShape="1">
          <a:gsLst>
            <a:gs pos="0">
              <a:srgbClr val="00CCFF"/>
            </a:gs>
            <a:gs pos="100000">
              <a:srgbClr val="00CCFF">
                <a:gamma/>
                <a:shade val="9804"/>
                <a:invGamma/>
              </a:srgbClr>
            </a:gs>
          </a:gsLst>
          <a:lin ang="2700000" scaled="1"/>
        </a:gradFill>
        <a:ln w="9525">
          <a:solidFill>
            <a:srgbClr val="000000"/>
          </a:solidFill>
          <a:round/>
          <a:headEnd/>
          <a:tailEnd/>
        </a:ln>
      </xdr:spPr>
    </xdr:sp>
    <xdr:clientData/>
  </xdr:twoCellAnchor>
  <xdr:twoCellAnchor>
    <xdr:from>
      <xdr:col>0</xdr:col>
      <xdr:colOff>476250</xdr:colOff>
      <xdr:row>26</xdr:row>
      <xdr:rowOff>202009</xdr:rowOff>
    </xdr:from>
    <xdr:to>
      <xdr:col>0</xdr:col>
      <xdr:colOff>584250</xdr:colOff>
      <xdr:row>27</xdr:row>
      <xdr:rowOff>56009</xdr:rowOff>
    </xdr:to>
    <xdr:sp macro="" textlink="">
      <xdr:nvSpPr>
        <xdr:cNvPr id="6" name="Oval 346"/>
        <xdr:cNvSpPr>
          <a:spLocks noChangeArrowheads="1"/>
        </xdr:cNvSpPr>
      </xdr:nvSpPr>
      <xdr:spPr bwMode="auto">
        <a:xfrm>
          <a:off x="476250" y="6806009"/>
          <a:ext cx="108000" cy="108000"/>
        </a:xfrm>
        <a:prstGeom prst="ellipse">
          <a:avLst/>
        </a:prstGeom>
        <a:gradFill rotWithShape="1">
          <a:gsLst>
            <a:gs pos="0">
              <a:srgbClr val="99CC00"/>
            </a:gs>
            <a:gs pos="100000">
              <a:srgbClr val="99CC00">
                <a:gamma/>
                <a:shade val="22353"/>
                <a:invGamma/>
              </a:srgbClr>
            </a:gs>
          </a:gsLst>
          <a:lin ang="2700000" scaled="1"/>
        </a:gradFill>
        <a:ln w="9525">
          <a:solidFill>
            <a:srgbClr val="000000"/>
          </a:solidFill>
          <a:round/>
          <a:headEnd/>
          <a:tailEnd/>
        </a:ln>
      </xdr:spPr>
    </xdr:sp>
    <xdr:clientData/>
  </xdr:twoCellAnchor>
  <xdr:twoCellAnchor>
    <xdr:from>
      <xdr:col>0</xdr:col>
      <xdr:colOff>466725</xdr:colOff>
      <xdr:row>30</xdr:row>
      <xdr:rowOff>166687</xdr:rowOff>
    </xdr:from>
    <xdr:to>
      <xdr:col>0</xdr:col>
      <xdr:colOff>574725</xdr:colOff>
      <xdr:row>31</xdr:row>
      <xdr:rowOff>26640</xdr:rowOff>
    </xdr:to>
    <xdr:sp macro="" textlink="">
      <xdr:nvSpPr>
        <xdr:cNvPr id="7" name="Oval 347"/>
        <xdr:cNvSpPr>
          <a:spLocks noChangeArrowheads="1"/>
        </xdr:cNvSpPr>
      </xdr:nvSpPr>
      <xdr:spPr bwMode="auto">
        <a:xfrm>
          <a:off x="466725" y="7786687"/>
          <a:ext cx="108000" cy="113953"/>
        </a:xfrm>
        <a:prstGeom prst="ellipse">
          <a:avLst/>
        </a:prstGeom>
        <a:gradFill rotWithShape="1">
          <a:gsLst>
            <a:gs pos="0">
              <a:srgbClr val="99CC00"/>
            </a:gs>
            <a:gs pos="100000">
              <a:srgbClr val="99CC00">
                <a:gamma/>
                <a:shade val="22353"/>
                <a:invGamma/>
              </a:srgbClr>
            </a:gs>
          </a:gsLst>
          <a:lin ang="2700000" scaled="1"/>
        </a:gradFill>
        <a:ln w="9525">
          <a:solidFill>
            <a:srgbClr val="000000"/>
          </a:solidFill>
          <a:round/>
          <a:headEnd/>
          <a:tailEnd/>
        </a:ln>
      </xdr:spPr>
    </xdr:sp>
    <xdr:clientData/>
  </xdr:twoCellAnchor>
  <xdr:twoCellAnchor>
    <xdr:from>
      <xdr:col>0</xdr:col>
      <xdr:colOff>463550</xdr:colOff>
      <xdr:row>33</xdr:row>
      <xdr:rowOff>35716</xdr:rowOff>
    </xdr:from>
    <xdr:to>
      <xdr:col>0</xdr:col>
      <xdr:colOff>571550</xdr:colOff>
      <xdr:row>33</xdr:row>
      <xdr:rowOff>149669</xdr:rowOff>
    </xdr:to>
    <xdr:sp macro="" textlink="">
      <xdr:nvSpPr>
        <xdr:cNvPr id="8" name="Oval 348"/>
        <xdr:cNvSpPr>
          <a:spLocks noChangeArrowheads="1"/>
        </xdr:cNvSpPr>
      </xdr:nvSpPr>
      <xdr:spPr bwMode="auto">
        <a:xfrm>
          <a:off x="463550" y="8417716"/>
          <a:ext cx="108000" cy="113953"/>
        </a:xfrm>
        <a:prstGeom prst="ellipse">
          <a:avLst/>
        </a:prstGeom>
        <a:gradFill rotWithShape="1">
          <a:gsLst>
            <a:gs pos="0">
              <a:srgbClr val="99CC00"/>
            </a:gs>
            <a:gs pos="100000">
              <a:srgbClr val="99CC00">
                <a:gamma/>
                <a:shade val="22353"/>
                <a:invGamma/>
              </a:srgbClr>
            </a:gs>
          </a:gsLst>
          <a:lin ang="2700000" scaled="1"/>
        </a:gradFill>
        <a:ln w="9525">
          <a:solidFill>
            <a:srgbClr val="000000"/>
          </a:solidFill>
          <a:round/>
          <a:headEnd/>
          <a:tailEnd/>
        </a:ln>
      </xdr:spPr>
    </xdr:sp>
    <xdr:clientData/>
  </xdr:twoCellAnchor>
  <xdr:twoCellAnchor>
    <xdr:from>
      <xdr:col>6</xdr:col>
      <xdr:colOff>304006</xdr:colOff>
      <xdr:row>51</xdr:row>
      <xdr:rowOff>139702</xdr:rowOff>
    </xdr:from>
    <xdr:to>
      <xdr:col>6</xdr:col>
      <xdr:colOff>580231</xdr:colOff>
      <xdr:row>52</xdr:row>
      <xdr:rowOff>130177</xdr:rowOff>
    </xdr:to>
    <xdr:sp macro="" textlink="">
      <xdr:nvSpPr>
        <xdr:cNvPr id="9" name="AutoShape 349"/>
        <xdr:cNvSpPr>
          <a:spLocks noChangeArrowheads="1"/>
        </xdr:cNvSpPr>
      </xdr:nvSpPr>
      <xdr:spPr bwMode="auto">
        <a:xfrm>
          <a:off x="4152106" y="13093702"/>
          <a:ext cx="276225" cy="244475"/>
        </a:xfrm>
        <a:prstGeom prst="rightArrow">
          <a:avLst>
            <a:gd name="adj1" fmla="val 55556"/>
            <a:gd name="adj2" fmla="val 66667"/>
          </a:avLst>
        </a:prstGeom>
        <a:gradFill rotWithShape="1">
          <a:gsLst>
            <a:gs pos="0">
              <a:srgbClr val="FF0000">
                <a:gamma/>
                <a:shade val="12157"/>
                <a:invGamma/>
              </a:srgbClr>
            </a:gs>
            <a:gs pos="100000">
              <a:srgbClr val="FF0000"/>
            </a:gs>
          </a:gsLst>
          <a:lin ang="2700000" scaled="1"/>
        </a:gradFill>
        <a:ln w="9525">
          <a:solidFill>
            <a:srgbClr val="000000"/>
          </a:solidFill>
          <a:miter lim="800000"/>
          <a:headEnd/>
          <a:tailEnd/>
        </a:ln>
      </xdr:spPr>
    </xdr:sp>
    <xdr:clientData/>
  </xdr:twoCellAnchor>
  <xdr:twoCellAnchor>
    <xdr:from>
      <xdr:col>6</xdr:col>
      <xdr:colOff>323850</xdr:colOff>
      <xdr:row>97</xdr:row>
      <xdr:rowOff>133351</xdr:rowOff>
    </xdr:from>
    <xdr:to>
      <xdr:col>6</xdr:col>
      <xdr:colOff>600075</xdr:colOff>
      <xdr:row>98</xdr:row>
      <xdr:rowOff>123826</xdr:rowOff>
    </xdr:to>
    <xdr:sp macro="" textlink="">
      <xdr:nvSpPr>
        <xdr:cNvPr id="10" name="AutoShape 350"/>
        <xdr:cNvSpPr>
          <a:spLocks noChangeArrowheads="1"/>
        </xdr:cNvSpPr>
      </xdr:nvSpPr>
      <xdr:spPr bwMode="auto">
        <a:xfrm>
          <a:off x="4171950" y="24771351"/>
          <a:ext cx="276225" cy="244475"/>
        </a:xfrm>
        <a:prstGeom prst="rightArrow">
          <a:avLst>
            <a:gd name="adj1" fmla="val 55556"/>
            <a:gd name="adj2" fmla="val 66667"/>
          </a:avLst>
        </a:prstGeom>
        <a:gradFill rotWithShape="1">
          <a:gsLst>
            <a:gs pos="0">
              <a:srgbClr val="FF0000">
                <a:gamma/>
                <a:shade val="12157"/>
                <a:invGamma/>
              </a:srgbClr>
            </a:gs>
            <a:gs pos="100000">
              <a:srgbClr val="FF0000"/>
            </a:gs>
          </a:gsLst>
          <a:lin ang="2700000" scaled="1"/>
        </a:gradFill>
        <a:ln w="9525">
          <a:solidFill>
            <a:srgbClr val="000000"/>
          </a:solidFill>
          <a:miter lim="800000"/>
          <a:headEnd/>
          <a:tailEnd/>
        </a:ln>
      </xdr:spPr>
    </xdr:sp>
    <xdr:clientData/>
  </xdr:twoCellAnchor>
  <xdr:twoCellAnchor>
    <xdr:from>
      <xdr:col>6</xdr:col>
      <xdr:colOff>313531</xdr:colOff>
      <xdr:row>71</xdr:row>
      <xdr:rowOff>97632</xdr:rowOff>
    </xdr:from>
    <xdr:to>
      <xdr:col>6</xdr:col>
      <xdr:colOff>585391</xdr:colOff>
      <xdr:row>72</xdr:row>
      <xdr:rowOff>69057</xdr:rowOff>
    </xdr:to>
    <xdr:sp macro="" textlink="">
      <xdr:nvSpPr>
        <xdr:cNvPr id="11" name="AutoShape 351"/>
        <xdr:cNvSpPr>
          <a:spLocks noChangeArrowheads="1"/>
        </xdr:cNvSpPr>
      </xdr:nvSpPr>
      <xdr:spPr bwMode="auto">
        <a:xfrm>
          <a:off x="4161631" y="18639632"/>
          <a:ext cx="271860" cy="225425"/>
        </a:xfrm>
        <a:prstGeom prst="rightArrow">
          <a:avLst>
            <a:gd name="adj1" fmla="val 55556"/>
            <a:gd name="adj2" fmla="val 66667"/>
          </a:avLst>
        </a:prstGeom>
        <a:gradFill rotWithShape="1">
          <a:gsLst>
            <a:gs pos="0">
              <a:srgbClr val="FF0000">
                <a:gamma/>
                <a:shade val="12157"/>
                <a:invGamma/>
              </a:srgbClr>
            </a:gs>
            <a:gs pos="100000">
              <a:srgbClr val="FF0000"/>
            </a:gs>
          </a:gsLst>
          <a:lin ang="2700000" scaled="1"/>
        </a:gradFill>
        <a:ln w="9525">
          <a:solidFill>
            <a:srgbClr val="000000"/>
          </a:solidFill>
          <a:miter lim="800000"/>
          <a:headEnd/>
          <a:tailEnd/>
        </a:ln>
      </xdr:spPr>
    </xdr:sp>
    <xdr:clientData/>
  </xdr:twoCellAnchor>
  <xdr:twoCellAnchor>
    <xdr:from>
      <xdr:col>7</xdr:col>
      <xdr:colOff>123825</xdr:colOff>
      <xdr:row>124</xdr:row>
      <xdr:rowOff>158750</xdr:rowOff>
    </xdr:from>
    <xdr:to>
      <xdr:col>10</xdr:col>
      <xdr:colOff>390525</xdr:colOff>
      <xdr:row>126</xdr:row>
      <xdr:rowOff>15875</xdr:rowOff>
    </xdr:to>
    <xdr:sp macro="" textlink="">
      <xdr:nvSpPr>
        <xdr:cNvPr id="12" name="Text Box 435"/>
        <xdr:cNvSpPr txBox="1">
          <a:spLocks noChangeArrowheads="1"/>
        </xdr:cNvSpPr>
      </xdr:nvSpPr>
      <xdr:spPr bwMode="auto">
        <a:xfrm>
          <a:off x="4613275" y="31654750"/>
          <a:ext cx="2190750" cy="365125"/>
        </a:xfrm>
        <a:prstGeom prst="rect">
          <a:avLst/>
        </a:prstGeom>
        <a:gradFill rotWithShape="1">
          <a:gsLst>
            <a:gs pos="0">
              <a:srgbClr val="800000"/>
            </a:gs>
            <a:gs pos="100000">
              <a:srgbClr val="800000">
                <a:gamma/>
                <a:shade val="17255"/>
                <a:invGamma/>
              </a:srgbClr>
            </a:gs>
          </a:gsLst>
          <a:lin ang="2700000" scaled="1"/>
        </a:gra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CC00"/>
              </a:solidFill>
              <a:latin typeface="Arial"/>
              <a:cs typeface="Arial"/>
            </a:rPr>
            <a:t>ΚΑΘΟΔΟΣ:  </a:t>
          </a:r>
          <a:r>
            <a:rPr lang="en-US" sz="1100" b="1" i="0" strike="noStrike">
              <a:solidFill>
                <a:srgbClr val="FFCC00"/>
              </a:solidFill>
              <a:latin typeface="Arial"/>
              <a:cs typeface="Arial"/>
            </a:rPr>
            <a:t>Na</a:t>
          </a:r>
          <a:r>
            <a:rPr lang="en-US" sz="1100" b="1" i="0" strike="noStrike" baseline="30000">
              <a:solidFill>
                <a:srgbClr val="FFCC00"/>
              </a:solidFill>
              <a:latin typeface="Arial"/>
              <a:cs typeface="Arial"/>
            </a:rPr>
            <a:t>+</a:t>
          </a:r>
          <a:r>
            <a:rPr lang="en-US" sz="1100" b="1" i="0" strike="noStrike">
              <a:solidFill>
                <a:srgbClr val="FFCC00"/>
              </a:solidFill>
              <a:latin typeface="Arial"/>
              <a:cs typeface="Arial"/>
            </a:rPr>
            <a:t>  +  e  </a:t>
          </a:r>
          <a:r>
            <a:rPr lang="en-US" sz="1100" b="1" i="0" strike="noStrike">
              <a:solidFill>
                <a:srgbClr val="FFCC00"/>
              </a:solidFill>
              <a:latin typeface="Symbol"/>
            </a:rPr>
            <a:t>®</a:t>
          </a:r>
          <a:r>
            <a:rPr lang="en-US" sz="1100" b="1" i="0" strike="noStrike">
              <a:solidFill>
                <a:srgbClr val="FFCC00"/>
              </a:solidFill>
              <a:latin typeface="Arial"/>
              <a:cs typeface="Arial"/>
            </a:rPr>
            <a:t>  Na</a:t>
          </a:r>
        </a:p>
      </xdr:txBody>
    </xdr:sp>
    <xdr:clientData/>
  </xdr:twoCellAnchor>
  <xdr:twoCellAnchor>
    <xdr:from>
      <xdr:col>7</xdr:col>
      <xdr:colOff>114300</xdr:colOff>
      <xdr:row>126</xdr:row>
      <xdr:rowOff>130175</xdr:rowOff>
    </xdr:from>
    <xdr:to>
      <xdr:col>10</xdr:col>
      <xdr:colOff>381000</xdr:colOff>
      <xdr:row>127</xdr:row>
      <xdr:rowOff>187325</xdr:rowOff>
    </xdr:to>
    <xdr:sp macro="" textlink="">
      <xdr:nvSpPr>
        <xdr:cNvPr id="13" name="Text Box 436"/>
        <xdr:cNvSpPr txBox="1">
          <a:spLocks noChangeArrowheads="1"/>
        </xdr:cNvSpPr>
      </xdr:nvSpPr>
      <xdr:spPr bwMode="auto">
        <a:xfrm>
          <a:off x="4603750" y="32134175"/>
          <a:ext cx="2190750" cy="311150"/>
        </a:xfrm>
        <a:prstGeom prst="rect">
          <a:avLst/>
        </a:prstGeom>
        <a:gradFill rotWithShape="1">
          <a:gsLst>
            <a:gs pos="0">
              <a:srgbClr val="800000"/>
            </a:gs>
            <a:gs pos="100000">
              <a:srgbClr val="800000">
                <a:gamma/>
                <a:shade val="17255"/>
                <a:invGamma/>
              </a:srgbClr>
            </a:gs>
          </a:gsLst>
          <a:lin ang="2700000" scaled="1"/>
        </a:gra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CC00"/>
              </a:solidFill>
              <a:latin typeface="Arial"/>
              <a:cs typeface="Arial"/>
            </a:rPr>
            <a:t>ΑΝΟΔΟΣ:  </a:t>
          </a:r>
          <a:r>
            <a:rPr lang="en-US" sz="1100" b="1" i="0" strike="noStrike">
              <a:solidFill>
                <a:srgbClr val="FFCC00"/>
              </a:solidFill>
              <a:latin typeface="Arial"/>
              <a:cs typeface="Arial"/>
            </a:rPr>
            <a:t>Cl</a:t>
          </a:r>
          <a:r>
            <a:rPr lang="en-US" sz="1100" b="1" i="0" strike="noStrike" baseline="30000">
              <a:solidFill>
                <a:srgbClr val="FFCC00"/>
              </a:solidFill>
              <a:latin typeface="Arial"/>
              <a:cs typeface="Arial"/>
            </a:rPr>
            <a:t>–</a:t>
          </a:r>
          <a:r>
            <a:rPr lang="en-US" sz="1100" b="1" i="0" strike="noStrike">
              <a:solidFill>
                <a:srgbClr val="FFCC00"/>
              </a:solidFill>
              <a:latin typeface="Arial"/>
              <a:cs typeface="Arial"/>
            </a:rPr>
            <a:t>  –  e  </a:t>
          </a:r>
          <a:r>
            <a:rPr lang="en-US" sz="1100" b="1" i="0" strike="noStrike">
              <a:solidFill>
                <a:srgbClr val="FFCC00"/>
              </a:solidFill>
              <a:latin typeface="Symbol"/>
            </a:rPr>
            <a:t>®</a:t>
          </a:r>
          <a:r>
            <a:rPr lang="en-US" sz="1100" b="1" i="0" strike="noStrike">
              <a:solidFill>
                <a:srgbClr val="FFCC00"/>
              </a:solidFill>
              <a:latin typeface="Arial"/>
              <a:cs typeface="Arial"/>
            </a:rPr>
            <a:t>  Cl</a:t>
          </a:r>
        </a:p>
      </xdr:txBody>
    </xdr:sp>
    <xdr:clientData/>
  </xdr:twoCellAnchor>
  <xdr:twoCellAnchor>
    <xdr:from>
      <xdr:col>7</xdr:col>
      <xdr:colOff>142875</xdr:colOff>
      <xdr:row>132</xdr:row>
      <xdr:rowOff>12700</xdr:rowOff>
    </xdr:from>
    <xdr:to>
      <xdr:col>11</xdr:col>
      <xdr:colOff>9525</xdr:colOff>
      <xdr:row>133</xdr:row>
      <xdr:rowOff>69850</xdr:rowOff>
    </xdr:to>
    <xdr:sp macro="" textlink="">
      <xdr:nvSpPr>
        <xdr:cNvPr id="14" name="Text Box 437"/>
        <xdr:cNvSpPr txBox="1">
          <a:spLocks noChangeArrowheads="1"/>
        </xdr:cNvSpPr>
      </xdr:nvSpPr>
      <xdr:spPr bwMode="auto">
        <a:xfrm>
          <a:off x="4632325" y="33540700"/>
          <a:ext cx="2432050" cy="311150"/>
        </a:xfrm>
        <a:prstGeom prst="rect">
          <a:avLst/>
        </a:prstGeom>
        <a:gradFill rotWithShape="1">
          <a:gsLst>
            <a:gs pos="0">
              <a:srgbClr val="808000"/>
            </a:gs>
            <a:gs pos="100000">
              <a:srgbClr val="808000">
                <a:gamma/>
                <a:shade val="12157"/>
                <a:invGamma/>
              </a:srgbClr>
            </a:gs>
          </a:gsLst>
          <a:lin ang="2700000" scaled="1"/>
        </a:gra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FF"/>
              </a:solidFill>
              <a:latin typeface="Arial"/>
              <a:cs typeface="Arial"/>
            </a:rPr>
            <a:t>ΚΑΘΟΔΟΣ:  2</a:t>
          </a:r>
          <a:r>
            <a:rPr lang="en-US" sz="1100" b="1" i="0" strike="noStrike">
              <a:solidFill>
                <a:srgbClr val="FFFFFF"/>
              </a:solidFill>
              <a:latin typeface="Arial"/>
              <a:cs typeface="Arial"/>
            </a:rPr>
            <a:t>Na</a:t>
          </a:r>
          <a:r>
            <a:rPr lang="en-US" sz="1100" b="1" i="0" strike="noStrike" baseline="30000">
              <a:solidFill>
                <a:srgbClr val="FFFFFF"/>
              </a:solidFill>
              <a:latin typeface="Arial"/>
              <a:cs typeface="Arial"/>
            </a:rPr>
            <a:t>+</a:t>
          </a:r>
          <a:r>
            <a:rPr lang="en-US" sz="1100" b="1" i="0" strike="noStrike">
              <a:solidFill>
                <a:srgbClr val="FFFFFF"/>
              </a:solidFill>
              <a:latin typeface="Arial"/>
              <a:cs typeface="Arial"/>
            </a:rPr>
            <a:t>  +  2e  </a:t>
          </a:r>
          <a:r>
            <a:rPr lang="en-US" sz="1100" b="1" i="0" strike="noStrike">
              <a:solidFill>
                <a:srgbClr val="FFFFFF"/>
              </a:solidFill>
              <a:latin typeface="Symbol"/>
            </a:rPr>
            <a:t>®</a:t>
          </a:r>
          <a:r>
            <a:rPr lang="en-US" sz="1100" b="1" i="0" strike="noStrike">
              <a:solidFill>
                <a:srgbClr val="FFFFFF"/>
              </a:solidFill>
              <a:latin typeface="Arial"/>
              <a:cs typeface="Arial"/>
            </a:rPr>
            <a:t>  2Na</a:t>
          </a:r>
        </a:p>
      </xdr:txBody>
    </xdr:sp>
    <xdr:clientData/>
  </xdr:twoCellAnchor>
  <xdr:twoCellAnchor>
    <xdr:from>
      <xdr:col>7</xdr:col>
      <xdr:colOff>133350</xdr:colOff>
      <xdr:row>133</xdr:row>
      <xdr:rowOff>200025</xdr:rowOff>
    </xdr:from>
    <xdr:to>
      <xdr:col>12</xdr:col>
      <xdr:colOff>352425</xdr:colOff>
      <xdr:row>135</xdr:row>
      <xdr:rowOff>3175</xdr:rowOff>
    </xdr:to>
    <xdr:sp macro="" textlink="">
      <xdr:nvSpPr>
        <xdr:cNvPr id="15" name="Text Box 438"/>
        <xdr:cNvSpPr txBox="1">
          <a:spLocks noChangeArrowheads="1"/>
        </xdr:cNvSpPr>
      </xdr:nvSpPr>
      <xdr:spPr bwMode="auto">
        <a:xfrm>
          <a:off x="4622800" y="33982025"/>
          <a:ext cx="3425825" cy="311150"/>
        </a:xfrm>
        <a:prstGeom prst="rect">
          <a:avLst/>
        </a:prstGeom>
        <a:gradFill rotWithShape="1">
          <a:gsLst>
            <a:gs pos="0">
              <a:srgbClr val="808000"/>
            </a:gs>
            <a:gs pos="100000">
              <a:srgbClr val="808000">
                <a:gamma/>
                <a:shade val="12157"/>
                <a:invGamma/>
              </a:srgbClr>
            </a:gs>
          </a:gsLst>
          <a:lin ang="2700000" scaled="1"/>
        </a:gra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FF"/>
              </a:solidFill>
              <a:latin typeface="Arial"/>
              <a:cs typeface="Arial"/>
            </a:rPr>
            <a:t>ΑΝΟΔΟΣ:  2</a:t>
          </a:r>
          <a:r>
            <a:rPr lang="en-US" sz="1100" b="1" i="0" strike="noStrike">
              <a:solidFill>
                <a:srgbClr val="FFFFFF"/>
              </a:solidFill>
              <a:latin typeface="Arial"/>
              <a:cs typeface="Arial"/>
            </a:rPr>
            <a:t>Cl</a:t>
          </a:r>
          <a:r>
            <a:rPr lang="en-US" sz="1100" b="1" i="0" strike="noStrike" baseline="30000">
              <a:solidFill>
                <a:srgbClr val="FFFFFF"/>
              </a:solidFill>
              <a:latin typeface="Arial"/>
              <a:cs typeface="Arial"/>
            </a:rPr>
            <a:t>–</a:t>
          </a:r>
          <a:r>
            <a:rPr lang="en-US" sz="1100" b="1" i="0" strike="noStrike">
              <a:solidFill>
                <a:srgbClr val="FFFFFF"/>
              </a:solidFill>
              <a:latin typeface="Arial"/>
              <a:cs typeface="Arial"/>
            </a:rPr>
            <a:t>  –  2e  </a:t>
          </a:r>
          <a:r>
            <a:rPr lang="en-US" sz="1100" b="1" i="0" strike="noStrike">
              <a:solidFill>
                <a:srgbClr val="FFFFFF"/>
              </a:solidFill>
              <a:latin typeface="Symbol"/>
            </a:rPr>
            <a:t>®</a:t>
          </a:r>
          <a:r>
            <a:rPr lang="en-US" sz="1100" b="1" i="0" strike="noStrike">
              <a:solidFill>
                <a:srgbClr val="FFFFFF"/>
              </a:solidFill>
              <a:latin typeface="Arial"/>
              <a:cs typeface="Arial"/>
            </a:rPr>
            <a:t>  2Cl  </a:t>
          </a:r>
          <a:r>
            <a:rPr lang="el-GR" sz="1100" b="1" i="0" strike="noStrike">
              <a:solidFill>
                <a:srgbClr val="FFFFFF"/>
              </a:solidFill>
              <a:latin typeface="Arial"/>
              <a:cs typeface="Arial"/>
            </a:rPr>
            <a:t>και  2</a:t>
          </a:r>
          <a:r>
            <a:rPr lang="en-US" sz="1100" b="1" i="0" strike="noStrike">
              <a:solidFill>
                <a:srgbClr val="FFFFFF"/>
              </a:solidFill>
              <a:latin typeface="Arial"/>
              <a:cs typeface="Arial"/>
            </a:rPr>
            <a:t>Cl  </a:t>
          </a:r>
          <a:r>
            <a:rPr lang="en-US" sz="1100" b="1" i="0" strike="noStrike">
              <a:solidFill>
                <a:srgbClr val="FFFFFF"/>
              </a:solidFill>
              <a:latin typeface="Symbol"/>
            </a:rPr>
            <a:t>®</a:t>
          </a:r>
          <a:r>
            <a:rPr lang="en-US" sz="1100" b="1" i="0" strike="noStrike">
              <a:solidFill>
                <a:srgbClr val="FFFFFF"/>
              </a:solidFill>
              <a:latin typeface="Arial"/>
              <a:cs typeface="Arial"/>
            </a:rPr>
            <a:t>  Cl</a:t>
          </a:r>
          <a:r>
            <a:rPr lang="en-US" sz="1100" b="1" i="0" strike="noStrike" baseline="-25000">
              <a:solidFill>
                <a:srgbClr val="FFFFFF"/>
              </a:solidFill>
              <a:latin typeface="Arial"/>
              <a:cs typeface="Arial"/>
            </a:rPr>
            <a:t>2</a:t>
          </a:r>
        </a:p>
      </xdr:txBody>
    </xdr:sp>
    <xdr:clientData/>
  </xdr:twoCellAnchor>
  <xdr:twoCellAnchor>
    <xdr:from>
      <xdr:col>7</xdr:col>
      <xdr:colOff>19050</xdr:colOff>
      <xdr:row>144</xdr:row>
      <xdr:rowOff>185342</xdr:rowOff>
    </xdr:from>
    <xdr:to>
      <xdr:col>8</xdr:col>
      <xdr:colOff>0</xdr:colOff>
      <xdr:row>145</xdr:row>
      <xdr:rowOff>248445</xdr:rowOff>
    </xdr:to>
    <xdr:sp macro="" textlink="">
      <xdr:nvSpPr>
        <xdr:cNvPr id="16" name="Text Box 461"/>
        <xdr:cNvSpPr txBox="1">
          <a:spLocks noChangeArrowheads="1"/>
        </xdr:cNvSpPr>
      </xdr:nvSpPr>
      <xdr:spPr bwMode="auto">
        <a:xfrm>
          <a:off x="4508500" y="36761342"/>
          <a:ext cx="622300" cy="317103"/>
        </a:xfrm>
        <a:prstGeom prst="rect">
          <a:avLst/>
        </a:prstGeom>
        <a:gradFill rotWithShape="1">
          <a:gsLst>
            <a:gs pos="0">
              <a:srgbClr val="003300"/>
            </a:gs>
            <a:gs pos="100000">
              <a:srgbClr val="003300">
                <a:gamma/>
                <a:tint val="61569"/>
                <a:invGamma/>
              </a:srgbClr>
            </a:gs>
          </a:gsLst>
          <a:lin ang="2700000" scaled="1"/>
        </a:gra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FF"/>
              </a:solidFill>
              <a:latin typeface="Arial"/>
              <a:cs typeface="Arial"/>
            </a:rPr>
            <a:t>Σχόλιο</a:t>
          </a:r>
        </a:p>
      </xdr:txBody>
    </xdr:sp>
    <xdr:clientData/>
  </xdr:twoCellAnchor>
  <xdr:twoCellAnchor>
    <xdr:from>
      <xdr:col>0</xdr:col>
      <xdr:colOff>276225</xdr:colOff>
      <xdr:row>47</xdr:row>
      <xdr:rowOff>114300</xdr:rowOff>
    </xdr:from>
    <xdr:to>
      <xdr:col>6</xdr:col>
      <xdr:colOff>238125</xdr:colOff>
      <xdr:row>53</xdr:row>
      <xdr:rowOff>138906</xdr:rowOff>
    </xdr:to>
    <xdr:grpSp>
      <xdr:nvGrpSpPr>
        <xdr:cNvPr id="18" name="305 - Ομάδα"/>
        <xdr:cNvGrpSpPr/>
      </xdr:nvGrpSpPr>
      <xdr:grpSpPr>
        <a:xfrm>
          <a:off x="276225" y="12052300"/>
          <a:ext cx="3810000" cy="1548606"/>
          <a:chOff x="495300" y="9544050"/>
          <a:chExt cx="3619500" cy="1476375"/>
        </a:xfrm>
      </xdr:grpSpPr>
      <xdr:grpSp>
        <xdr:nvGrpSpPr>
          <xdr:cNvPr id="19" name="Group 196"/>
          <xdr:cNvGrpSpPr>
            <a:grpSpLocks/>
          </xdr:cNvGrpSpPr>
        </xdr:nvGrpSpPr>
        <xdr:grpSpPr bwMode="auto">
          <a:xfrm>
            <a:off x="1409700" y="9877425"/>
            <a:ext cx="1447800" cy="1143000"/>
            <a:chOff x="84" y="966"/>
            <a:chExt cx="152" cy="120"/>
          </a:xfrm>
        </xdr:grpSpPr>
        <xdr:grpSp>
          <xdr:nvGrpSpPr>
            <xdr:cNvPr id="26" name="Group 191"/>
            <xdr:cNvGrpSpPr>
              <a:grpSpLocks/>
            </xdr:cNvGrpSpPr>
          </xdr:nvGrpSpPr>
          <xdr:grpSpPr bwMode="auto">
            <a:xfrm>
              <a:off x="190" y="1001"/>
              <a:ext cx="46" cy="39"/>
              <a:chOff x="243" y="965"/>
              <a:chExt cx="46" cy="39"/>
            </a:xfrm>
          </xdr:grpSpPr>
          <xdr:grpSp>
            <xdr:nvGrpSpPr>
              <xdr:cNvPr id="117" name="Group 190"/>
              <xdr:cNvGrpSpPr>
                <a:grpSpLocks/>
              </xdr:cNvGrpSpPr>
            </xdr:nvGrpSpPr>
            <xdr:grpSpPr bwMode="auto">
              <a:xfrm>
                <a:off x="243" y="976"/>
                <a:ext cx="15" cy="13"/>
                <a:chOff x="225" y="978"/>
                <a:chExt cx="15" cy="13"/>
              </a:xfrm>
            </xdr:grpSpPr>
            <xdr:sp macro="" textlink="">
              <xdr:nvSpPr>
                <xdr:cNvPr id="131" name="Oval 180"/>
                <xdr:cNvSpPr>
                  <a:spLocks noChangeArrowheads="1"/>
                </xdr:cNvSpPr>
              </xdr:nvSpPr>
              <xdr:spPr bwMode="auto">
                <a:xfrm>
                  <a:off x="231" y="983"/>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32" name="Oval 181"/>
                <xdr:cNvSpPr>
                  <a:spLocks noChangeArrowheads="1"/>
                </xdr:cNvSpPr>
              </xdr:nvSpPr>
              <xdr:spPr bwMode="auto">
                <a:xfrm>
                  <a:off x="225" y="978"/>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33" name="Oval 182"/>
                <xdr:cNvSpPr>
                  <a:spLocks noChangeArrowheads="1"/>
                </xdr:cNvSpPr>
              </xdr:nvSpPr>
              <xdr:spPr bwMode="auto">
                <a:xfrm>
                  <a:off x="232" y="978"/>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nvGrpSpPr>
              <xdr:cNvPr id="118" name="Group 188"/>
              <xdr:cNvGrpSpPr>
                <a:grpSpLocks/>
              </xdr:cNvGrpSpPr>
            </xdr:nvGrpSpPr>
            <xdr:grpSpPr bwMode="auto">
              <a:xfrm rot="1233363">
                <a:off x="257" y="965"/>
                <a:ext cx="15" cy="16"/>
                <a:chOff x="346" y="1024"/>
                <a:chExt cx="15" cy="16"/>
              </a:xfrm>
            </xdr:grpSpPr>
            <xdr:sp macro="" textlink="">
              <xdr:nvSpPr>
                <xdr:cNvPr id="128" name="Oval 184"/>
                <xdr:cNvSpPr>
                  <a:spLocks noChangeArrowheads="1"/>
                </xdr:cNvSpPr>
              </xdr:nvSpPr>
              <xdr:spPr bwMode="auto">
                <a:xfrm>
                  <a:off x="348" y="1032"/>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29" name="Oval 185"/>
                <xdr:cNvSpPr>
                  <a:spLocks noChangeArrowheads="1"/>
                </xdr:cNvSpPr>
              </xdr:nvSpPr>
              <xdr:spPr bwMode="auto">
                <a:xfrm>
                  <a:off x="346" y="1024"/>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30" name="Oval 186"/>
                <xdr:cNvSpPr>
                  <a:spLocks noChangeArrowheads="1"/>
                </xdr:cNvSpPr>
              </xdr:nvSpPr>
              <xdr:spPr bwMode="auto">
                <a:xfrm>
                  <a:off x="353" y="1028"/>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sp macro="" textlink="">
            <xdr:nvSpPr>
              <xdr:cNvPr id="119" name="Oval 31"/>
              <xdr:cNvSpPr>
                <a:spLocks noChangeArrowheads="1"/>
              </xdr:cNvSpPr>
            </xdr:nvSpPr>
            <xdr:spPr bwMode="auto">
              <a:xfrm>
                <a:off x="256" y="976"/>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grpSp>
            <xdr:nvGrpSpPr>
              <xdr:cNvPr id="120" name="Group 187"/>
              <xdr:cNvGrpSpPr>
                <a:grpSpLocks/>
              </xdr:cNvGrpSpPr>
            </xdr:nvGrpSpPr>
            <xdr:grpSpPr bwMode="auto">
              <a:xfrm>
                <a:off x="272" y="976"/>
                <a:ext cx="17" cy="15"/>
                <a:chOff x="272" y="976"/>
                <a:chExt cx="17" cy="15"/>
              </a:xfrm>
            </xdr:grpSpPr>
            <xdr:sp macro="" textlink="">
              <xdr:nvSpPr>
                <xdr:cNvPr id="125" name="Oval 141"/>
                <xdr:cNvSpPr>
                  <a:spLocks noChangeArrowheads="1"/>
                </xdr:cNvSpPr>
              </xdr:nvSpPr>
              <xdr:spPr bwMode="auto">
                <a:xfrm>
                  <a:off x="277" y="983"/>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26" name="Oval 142"/>
                <xdr:cNvSpPr>
                  <a:spLocks noChangeArrowheads="1"/>
                </xdr:cNvSpPr>
              </xdr:nvSpPr>
              <xdr:spPr bwMode="auto">
                <a:xfrm>
                  <a:off x="277" y="976"/>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27" name="Oval 143"/>
                <xdr:cNvSpPr>
                  <a:spLocks noChangeArrowheads="1"/>
                </xdr:cNvSpPr>
              </xdr:nvSpPr>
              <xdr:spPr bwMode="auto">
                <a:xfrm>
                  <a:off x="272" y="978"/>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nvGrpSpPr>
              <xdr:cNvPr id="121" name="Group 174"/>
              <xdr:cNvGrpSpPr>
                <a:grpSpLocks/>
              </xdr:cNvGrpSpPr>
            </xdr:nvGrpSpPr>
            <xdr:grpSpPr bwMode="auto">
              <a:xfrm>
                <a:off x="254" y="989"/>
                <a:ext cx="19" cy="15"/>
                <a:chOff x="254" y="993"/>
                <a:chExt cx="19" cy="15"/>
              </a:xfrm>
            </xdr:grpSpPr>
            <xdr:sp macro="" textlink="">
              <xdr:nvSpPr>
                <xdr:cNvPr id="122" name="Oval 147"/>
                <xdr:cNvSpPr>
                  <a:spLocks noChangeArrowheads="1"/>
                </xdr:cNvSpPr>
              </xdr:nvSpPr>
              <xdr:spPr bwMode="auto">
                <a:xfrm>
                  <a:off x="254" y="993"/>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23" name="Oval 145"/>
                <xdr:cNvSpPr>
                  <a:spLocks noChangeArrowheads="1"/>
                </xdr:cNvSpPr>
              </xdr:nvSpPr>
              <xdr:spPr bwMode="auto">
                <a:xfrm>
                  <a:off x="265" y="996"/>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24" name="Oval 146"/>
                <xdr:cNvSpPr>
                  <a:spLocks noChangeArrowheads="1"/>
                </xdr:cNvSpPr>
              </xdr:nvSpPr>
              <xdr:spPr bwMode="auto">
                <a:xfrm>
                  <a:off x="257" y="996"/>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grpSp>
        </xdr:grpSp>
        <xdr:grpSp>
          <xdr:nvGrpSpPr>
            <xdr:cNvPr id="27" name="Group 172"/>
            <xdr:cNvGrpSpPr>
              <a:grpSpLocks/>
            </xdr:cNvGrpSpPr>
          </xdr:nvGrpSpPr>
          <xdr:grpSpPr bwMode="auto">
            <a:xfrm>
              <a:off x="180" y="966"/>
              <a:ext cx="36" cy="32"/>
              <a:chOff x="223" y="851"/>
              <a:chExt cx="36" cy="32"/>
            </a:xfrm>
          </xdr:grpSpPr>
          <xdr:grpSp>
            <xdr:nvGrpSpPr>
              <xdr:cNvPr id="97" name="Group 133"/>
              <xdr:cNvGrpSpPr>
                <a:grpSpLocks/>
              </xdr:cNvGrpSpPr>
            </xdr:nvGrpSpPr>
            <xdr:grpSpPr bwMode="auto">
              <a:xfrm>
                <a:off x="224" y="867"/>
                <a:ext cx="16" cy="16"/>
                <a:chOff x="296" y="992"/>
                <a:chExt cx="16" cy="16"/>
              </a:xfrm>
            </xdr:grpSpPr>
            <xdr:sp macro="" textlink="">
              <xdr:nvSpPr>
                <xdr:cNvPr id="114" name="Oval 130"/>
                <xdr:cNvSpPr>
                  <a:spLocks noChangeArrowheads="1"/>
                </xdr:cNvSpPr>
              </xdr:nvSpPr>
              <xdr:spPr bwMode="auto">
                <a:xfrm>
                  <a:off x="300" y="1000"/>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15" name="Oval 131"/>
                <xdr:cNvSpPr>
                  <a:spLocks noChangeArrowheads="1"/>
                </xdr:cNvSpPr>
              </xdr:nvSpPr>
              <xdr:spPr bwMode="auto">
                <a:xfrm>
                  <a:off x="300" y="992"/>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16" name="Oval 132"/>
                <xdr:cNvSpPr>
                  <a:spLocks noChangeArrowheads="1"/>
                </xdr:cNvSpPr>
              </xdr:nvSpPr>
              <xdr:spPr bwMode="auto">
                <a:xfrm>
                  <a:off x="296" y="993"/>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nvGrpSpPr>
              <xdr:cNvPr id="98" name="Group 171"/>
              <xdr:cNvGrpSpPr>
                <a:grpSpLocks/>
              </xdr:cNvGrpSpPr>
            </xdr:nvGrpSpPr>
            <xdr:grpSpPr bwMode="auto">
              <a:xfrm>
                <a:off x="223" y="851"/>
                <a:ext cx="36" cy="30"/>
                <a:chOff x="177" y="851"/>
                <a:chExt cx="36" cy="30"/>
              </a:xfrm>
            </xdr:grpSpPr>
            <xdr:grpSp>
              <xdr:nvGrpSpPr>
                <xdr:cNvPr id="99" name="Group 170"/>
                <xdr:cNvGrpSpPr>
                  <a:grpSpLocks/>
                </xdr:cNvGrpSpPr>
              </xdr:nvGrpSpPr>
              <xdr:grpSpPr bwMode="auto">
                <a:xfrm>
                  <a:off x="188" y="859"/>
                  <a:ext cx="25" cy="22"/>
                  <a:chOff x="187" y="888"/>
                  <a:chExt cx="25" cy="22"/>
                </a:xfrm>
              </xdr:grpSpPr>
              <xdr:sp macro="" textlink="">
                <xdr:nvSpPr>
                  <xdr:cNvPr id="109" name="Oval 109"/>
                  <xdr:cNvSpPr>
                    <a:spLocks noChangeArrowheads="1"/>
                  </xdr:cNvSpPr>
                </xdr:nvSpPr>
                <xdr:spPr bwMode="auto">
                  <a:xfrm flipV="1">
                    <a:off x="187" y="88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nvGrpSpPr>
                  <xdr:cNvPr id="110" name="Group 136"/>
                  <xdr:cNvGrpSpPr>
                    <a:grpSpLocks/>
                  </xdr:cNvGrpSpPr>
                </xdr:nvGrpSpPr>
                <xdr:grpSpPr bwMode="auto">
                  <a:xfrm>
                    <a:off x="193" y="895"/>
                    <a:ext cx="19" cy="15"/>
                    <a:chOff x="198" y="842"/>
                    <a:chExt cx="19" cy="15"/>
                  </a:xfrm>
                </xdr:grpSpPr>
                <xdr:sp macro="" textlink="">
                  <xdr:nvSpPr>
                    <xdr:cNvPr id="111" name="Oval 119"/>
                    <xdr:cNvSpPr>
                      <a:spLocks noChangeArrowheads="1"/>
                    </xdr:cNvSpPr>
                  </xdr:nvSpPr>
                  <xdr:spPr bwMode="auto">
                    <a:xfrm rot="2610686">
                      <a:off x="209" y="845"/>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12" name="Oval 117"/>
                    <xdr:cNvSpPr>
                      <a:spLocks noChangeArrowheads="1"/>
                    </xdr:cNvSpPr>
                  </xdr:nvSpPr>
                  <xdr:spPr bwMode="auto">
                    <a:xfrm rot="2610686">
                      <a:off x="200" y="842"/>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13" name="Oval 118"/>
                    <xdr:cNvSpPr>
                      <a:spLocks noChangeArrowheads="1"/>
                    </xdr:cNvSpPr>
                  </xdr:nvSpPr>
                  <xdr:spPr bwMode="auto">
                    <a:xfrm rot="2610686">
                      <a:off x="198" y="849"/>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grpSp>
              <xdr:nvGrpSpPr>
                <xdr:cNvPr id="100" name="Group 169"/>
                <xdr:cNvGrpSpPr>
                  <a:grpSpLocks/>
                </xdr:cNvGrpSpPr>
              </xdr:nvGrpSpPr>
              <xdr:grpSpPr bwMode="auto">
                <a:xfrm>
                  <a:off x="177" y="851"/>
                  <a:ext cx="35" cy="16"/>
                  <a:chOff x="177" y="881"/>
                  <a:chExt cx="35" cy="16"/>
                </a:xfrm>
              </xdr:grpSpPr>
              <xdr:grpSp>
                <xdr:nvGrpSpPr>
                  <xdr:cNvPr id="101" name="Group 135"/>
                  <xdr:cNvGrpSpPr>
                    <a:grpSpLocks/>
                  </xdr:cNvGrpSpPr>
                </xdr:nvGrpSpPr>
                <xdr:grpSpPr bwMode="auto">
                  <a:xfrm>
                    <a:off x="194" y="881"/>
                    <a:ext cx="18" cy="13"/>
                    <a:chOff x="265" y="905"/>
                    <a:chExt cx="18" cy="13"/>
                  </a:xfrm>
                </xdr:grpSpPr>
                <xdr:sp macro="" textlink="">
                  <xdr:nvSpPr>
                    <xdr:cNvPr id="106" name="Oval 124"/>
                    <xdr:cNvSpPr>
                      <a:spLocks noChangeArrowheads="1"/>
                    </xdr:cNvSpPr>
                  </xdr:nvSpPr>
                  <xdr:spPr bwMode="auto">
                    <a:xfrm>
                      <a:off x="265" y="905"/>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07" name="Oval 122"/>
                    <xdr:cNvSpPr>
                      <a:spLocks noChangeArrowheads="1"/>
                    </xdr:cNvSpPr>
                  </xdr:nvSpPr>
                  <xdr:spPr bwMode="auto">
                    <a:xfrm>
                      <a:off x="275" y="906"/>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08" name="Oval 123"/>
                    <xdr:cNvSpPr>
                      <a:spLocks noChangeArrowheads="1"/>
                    </xdr:cNvSpPr>
                  </xdr:nvSpPr>
                  <xdr:spPr bwMode="auto">
                    <a:xfrm>
                      <a:off x="267" y="906"/>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grpSp>
              <xdr:grpSp>
                <xdr:nvGrpSpPr>
                  <xdr:cNvPr id="102" name="Group 139"/>
                  <xdr:cNvGrpSpPr>
                    <a:grpSpLocks/>
                  </xdr:cNvGrpSpPr>
                </xdr:nvGrpSpPr>
                <xdr:grpSpPr bwMode="auto">
                  <a:xfrm>
                    <a:off x="177" y="881"/>
                    <a:ext cx="15" cy="16"/>
                    <a:chOff x="246" y="880"/>
                    <a:chExt cx="15" cy="16"/>
                  </a:xfrm>
                </xdr:grpSpPr>
                <xdr:sp macro="" textlink="">
                  <xdr:nvSpPr>
                    <xdr:cNvPr id="103" name="Oval 126"/>
                    <xdr:cNvSpPr>
                      <a:spLocks noChangeArrowheads="1"/>
                    </xdr:cNvSpPr>
                  </xdr:nvSpPr>
                  <xdr:spPr bwMode="auto">
                    <a:xfrm>
                      <a:off x="250" y="880"/>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04" name="Oval 127"/>
                    <xdr:cNvSpPr>
                      <a:spLocks noChangeArrowheads="1"/>
                    </xdr:cNvSpPr>
                  </xdr:nvSpPr>
                  <xdr:spPr bwMode="auto">
                    <a:xfrm>
                      <a:off x="249" y="884"/>
                      <a:ext cx="12" cy="12"/>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05" name="Oval 128"/>
                    <xdr:cNvSpPr>
                      <a:spLocks noChangeArrowheads="1"/>
                    </xdr:cNvSpPr>
                  </xdr:nvSpPr>
                  <xdr:spPr bwMode="auto">
                    <a:xfrm>
                      <a:off x="246" y="884"/>
                      <a:ext cx="8" cy="8"/>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grpSp>
        </xdr:grpSp>
        <xdr:grpSp>
          <xdr:nvGrpSpPr>
            <xdr:cNvPr id="28" name="Group 195"/>
            <xdr:cNvGrpSpPr>
              <a:grpSpLocks/>
            </xdr:cNvGrpSpPr>
          </xdr:nvGrpSpPr>
          <xdr:grpSpPr bwMode="auto">
            <a:xfrm>
              <a:off x="84" y="982"/>
              <a:ext cx="116" cy="104"/>
              <a:chOff x="84" y="982"/>
              <a:chExt cx="116" cy="104"/>
            </a:xfrm>
          </xdr:grpSpPr>
          <xdr:grpSp>
            <xdr:nvGrpSpPr>
              <xdr:cNvPr id="29" name="Group 194"/>
              <xdr:cNvGrpSpPr>
                <a:grpSpLocks/>
              </xdr:cNvGrpSpPr>
            </xdr:nvGrpSpPr>
            <xdr:grpSpPr bwMode="auto">
              <a:xfrm>
                <a:off x="118" y="982"/>
                <a:ext cx="82" cy="82"/>
                <a:chOff x="119" y="895"/>
                <a:chExt cx="82" cy="82"/>
              </a:xfrm>
            </xdr:grpSpPr>
            <xdr:sp macro="" textlink="">
              <xdr:nvSpPr>
                <xdr:cNvPr id="83" name="Oval 101"/>
                <xdr:cNvSpPr>
                  <a:spLocks noChangeArrowheads="1"/>
                </xdr:cNvSpPr>
              </xdr:nvSpPr>
              <xdr:spPr bwMode="auto">
                <a:xfrm flipV="1">
                  <a:off x="123" y="95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4" name="Oval 102"/>
                <xdr:cNvSpPr>
                  <a:spLocks noChangeArrowheads="1"/>
                </xdr:cNvSpPr>
              </xdr:nvSpPr>
              <xdr:spPr bwMode="auto">
                <a:xfrm flipV="1">
                  <a:off x="140" y="956"/>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85" name="Oval 103"/>
                <xdr:cNvSpPr>
                  <a:spLocks noChangeArrowheads="1"/>
                </xdr:cNvSpPr>
              </xdr:nvSpPr>
              <xdr:spPr bwMode="auto">
                <a:xfrm flipV="1">
                  <a:off x="143" y="93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6" name="Oval 104"/>
                <xdr:cNvSpPr>
                  <a:spLocks noChangeArrowheads="1"/>
                </xdr:cNvSpPr>
              </xdr:nvSpPr>
              <xdr:spPr bwMode="auto">
                <a:xfrm flipV="1">
                  <a:off x="163" y="95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7" name="Oval 105"/>
                <xdr:cNvSpPr>
                  <a:spLocks noChangeArrowheads="1"/>
                </xdr:cNvSpPr>
              </xdr:nvSpPr>
              <xdr:spPr bwMode="auto">
                <a:xfrm flipV="1">
                  <a:off x="184" y="93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8" name="Oval 106"/>
                <xdr:cNvSpPr>
                  <a:spLocks noChangeArrowheads="1"/>
                </xdr:cNvSpPr>
              </xdr:nvSpPr>
              <xdr:spPr bwMode="auto">
                <a:xfrm flipV="1">
                  <a:off x="123" y="91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9" name="Oval 107"/>
                <xdr:cNvSpPr>
                  <a:spLocks noChangeArrowheads="1"/>
                </xdr:cNvSpPr>
              </xdr:nvSpPr>
              <xdr:spPr bwMode="auto">
                <a:xfrm flipV="1">
                  <a:off x="163" y="91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90" name="Oval 108"/>
                <xdr:cNvSpPr>
                  <a:spLocks noChangeArrowheads="1"/>
                </xdr:cNvSpPr>
              </xdr:nvSpPr>
              <xdr:spPr bwMode="auto">
                <a:xfrm flipV="1">
                  <a:off x="143" y="898"/>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91" name="Oval 110"/>
                <xdr:cNvSpPr>
                  <a:spLocks noChangeArrowheads="1"/>
                </xdr:cNvSpPr>
              </xdr:nvSpPr>
              <xdr:spPr bwMode="auto">
                <a:xfrm flipV="1">
                  <a:off x="120" y="936"/>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92" name="Oval 111"/>
                <xdr:cNvSpPr>
                  <a:spLocks noChangeArrowheads="1"/>
                </xdr:cNvSpPr>
              </xdr:nvSpPr>
              <xdr:spPr bwMode="auto">
                <a:xfrm flipV="1">
                  <a:off x="160" y="935"/>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93" name="Oval 112"/>
                <xdr:cNvSpPr>
                  <a:spLocks noChangeArrowheads="1"/>
                </xdr:cNvSpPr>
              </xdr:nvSpPr>
              <xdr:spPr bwMode="auto">
                <a:xfrm flipV="1">
                  <a:off x="180" y="956"/>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94" name="Oval 114"/>
                <xdr:cNvSpPr>
                  <a:spLocks noChangeArrowheads="1"/>
                </xdr:cNvSpPr>
              </xdr:nvSpPr>
              <xdr:spPr bwMode="auto">
                <a:xfrm flipV="1">
                  <a:off x="140" y="915"/>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95" name="Oval 115"/>
                <xdr:cNvSpPr>
                  <a:spLocks noChangeArrowheads="1"/>
                </xdr:cNvSpPr>
              </xdr:nvSpPr>
              <xdr:spPr bwMode="auto">
                <a:xfrm flipV="1">
                  <a:off x="119" y="895"/>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96" name="Oval 116"/>
                <xdr:cNvSpPr>
                  <a:spLocks noChangeArrowheads="1"/>
                </xdr:cNvSpPr>
              </xdr:nvSpPr>
              <xdr:spPr bwMode="auto">
                <a:xfrm flipV="1">
                  <a:off x="160" y="895"/>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grpSp>
          <xdr:grpSp>
            <xdr:nvGrpSpPr>
              <xdr:cNvPr id="30" name="Group 193"/>
              <xdr:cNvGrpSpPr>
                <a:grpSpLocks/>
              </xdr:cNvGrpSpPr>
            </xdr:nvGrpSpPr>
            <xdr:grpSpPr bwMode="auto">
              <a:xfrm>
                <a:off x="84" y="991"/>
                <a:ext cx="105" cy="95"/>
                <a:chOff x="84" y="991"/>
                <a:chExt cx="105" cy="95"/>
              </a:xfrm>
            </xdr:grpSpPr>
            <xdr:grpSp>
              <xdr:nvGrpSpPr>
                <xdr:cNvPr id="31" name="Group 83"/>
                <xdr:cNvGrpSpPr>
                  <a:grpSpLocks/>
                </xdr:cNvGrpSpPr>
              </xdr:nvGrpSpPr>
              <xdr:grpSpPr bwMode="auto">
                <a:xfrm>
                  <a:off x="107" y="991"/>
                  <a:ext cx="82" cy="82"/>
                  <a:chOff x="84" y="910"/>
                  <a:chExt cx="82" cy="82"/>
                </a:xfrm>
              </xdr:grpSpPr>
              <xdr:sp macro="" textlink="">
                <xdr:nvSpPr>
                  <xdr:cNvPr id="67" name="Oval 84"/>
                  <xdr:cNvSpPr>
                    <a:spLocks noChangeArrowheads="1"/>
                  </xdr:cNvSpPr>
                </xdr:nvSpPr>
                <xdr:spPr bwMode="auto">
                  <a:xfrm>
                    <a:off x="88" y="91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68" name="Oval 85"/>
                  <xdr:cNvSpPr>
                    <a:spLocks noChangeArrowheads="1"/>
                  </xdr:cNvSpPr>
                </xdr:nvSpPr>
                <xdr:spPr bwMode="auto">
                  <a:xfrm>
                    <a:off x="105" y="91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69" name="Oval 86"/>
                  <xdr:cNvSpPr>
                    <a:spLocks noChangeArrowheads="1"/>
                  </xdr:cNvSpPr>
                </xdr:nvSpPr>
                <xdr:spPr bwMode="auto">
                  <a:xfrm>
                    <a:off x="108" y="93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70" name="Oval 87"/>
                  <xdr:cNvSpPr>
                    <a:spLocks noChangeArrowheads="1"/>
                  </xdr:cNvSpPr>
                </xdr:nvSpPr>
                <xdr:spPr bwMode="auto">
                  <a:xfrm>
                    <a:off x="128" y="91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71" name="Oval 88"/>
                  <xdr:cNvSpPr>
                    <a:spLocks noChangeArrowheads="1"/>
                  </xdr:cNvSpPr>
                </xdr:nvSpPr>
                <xdr:spPr bwMode="auto">
                  <a:xfrm>
                    <a:off x="149" y="93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72" name="Oval 89"/>
                  <xdr:cNvSpPr>
                    <a:spLocks noChangeArrowheads="1"/>
                  </xdr:cNvSpPr>
                </xdr:nvSpPr>
                <xdr:spPr bwMode="auto">
                  <a:xfrm>
                    <a:off x="88" y="95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73" name="Oval 90"/>
                  <xdr:cNvSpPr>
                    <a:spLocks noChangeArrowheads="1"/>
                  </xdr:cNvSpPr>
                </xdr:nvSpPr>
                <xdr:spPr bwMode="auto">
                  <a:xfrm>
                    <a:off x="128" y="95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74" name="Oval 91"/>
                  <xdr:cNvSpPr>
                    <a:spLocks noChangeArrowheads="1"/>
                  </xdr:cNvSpPr>
                </xdr:nvSpPr>
                <xdr:spPr bwMode="auto">
                  <a:xfrm>
                    <a:off x="108" y="97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75" name="Oval 92"/>
                  <xdr:cNvSpPr>
                    <a:spLocks noChangeArrowheads="1"/>
                  </xdr:cNvSpPr>
                </xdr:nvSpPr>
                <xdr:spPr bwMode="auto">
                  <a:xfrm>
                    <a:off x="148" y="97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76" name="Oval 93"/>
                  <xdr:cNvSpPr>
                    <a:spLocks noChangeArrowheads="1"/>
                  </xdr:cNvSpPr>
                </xdr:nvSpPr>
                <xdr:spPr bwMode="auto">
                  <a:xfrm>
                    <a:off x="85" y="93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77" name="Oval 94"/>
                  <xdr:cNvSpPr>
                    <a:spLocks noChangeArrowheads="1"/>
                  </xdr:cNvSpPr>
                </xdr:nvSpPr>
                <xdr:spPr bwMode="auto">
                  <a:xfrm>
                    <a:off x="125" y="93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78" name="Oval 95"/>
                  <xdr:cNvSpPr>
                    <a:spLocks noChangeArrowheads="1"/>
                  </xdr:cNvSpPr>
                </xdr:nvSpPr>
                <xdr:spPr bwMode="auto">
                  <a:xfrm>
                    <a:off x="145" y="91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79" name="Oval 96"/>
                  <xdr:cNvSpPr>
                    <a:spLocks noChangeArrowheads="1"/>
                  </xdr:cNvSpPr>
                </xdr:nvSpPr>
                <xdr:spPr bwMode="auto">
                  <a:xfrm>
                    <a:off x="145" y="95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80" name="Oval 97"/>
                  <xdr:cNvSpPr>
                    <a:spLocks noChangeArrowheads="1"/>
                  </xdr:cNvSpPr>
                </xdr:nvSpPr>
                <xdr:spPr bwMode="auto">
                  <a:xfrm>
                    <a:off x="105" y="95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81" name="Oval 98"/>
                  <xdr:cNvSpPr>
                    <a:spLocks noChangeArrowheads="1"/>
                  </xdr:cNvSpPr>
                </xdr:nvSpPr>
                <xdr:spPr bwMode="auto">
                  <a:xfrm>
                    <a:off x="84" y="97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82" name="Oval 99"/>
                  <xdr:cNvSpPr>
                    <a:spLocks noChangeArrowheads="1"/>
                  </xdr:cNvSpPr>
                </xdr:nvSpPr>
                <xdr:spPr bwMode="auto">
                  <a:xfrm>
                    <a:off x="125" y="97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grpSp>
            <xdr:grpSp>
              <xdr:nvGrpSpPr>
                <xdr:cNvPr id="32" name="Group 192"/>
                <xdr:cNvGrpSpPr>
                  <a:grpSpLocks/>
                </xdr:cNvGrpSpPr>
              </xdr:nvGrpSpPr>
              <xdr:grpSpPr bwMode="auto">
                <a:xfrm>
                  <a:off x="84" y="997"/>
                  <a:ext cx="95" cy="89"/>
                  <a:chOff x="84" y="997"/>
                  <a:chExt cx="95" cy="89"/>
                </a:xfrm>
              </xdr:grpSpPr>
              <xdr:grpSp>
                <xdr:nvGrpSpPr>
                  <xdr:cNvPr id="33" name="Group 66"/>
                  <xdr:cNvGrpSpPr>
                    <a:grpSpLocks/>
                  </xdr:cNvGrpSpPr>
                </xdr:nvGrpSpPr>
                <xdr:grpSpPr bwMode="auto">
                  <a:xfrm flipV="1">
                    <a:off x="97" y="997"/>
                    <a:ext cx="82" cy="82"/>
                    <a:chOff x="84" y="910"/>
                    <a:chExt cx="82" cy="82"/>
                  </a:xfrm>
                </xdr:grpSpPr>
                <xdr:sp macro="" textlink="">
                  <xdr:nvSpPr>
                    <xdr:cNvPr id="51" name="Oval 67"/>
                    <xdr:cNvSpPr>
                      <a:spLocks noChangeArrowheads="1"/>
                    </xdr:cNvSpPr>
                  </xdr:nvSpPr>
                  <xdr:spPr bwMode="auto">
                    <a:xfrm>
                      <a:off x="88" y="91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2" name="Oval 68"/>
                    <xdr:cNvSpPr>
                      <a:spLocks noChangeArrowheads="1"/>
                    </xdr:cNvSpPr>
                  </xdr:nvSpPr>
                  <xdr:spPr bwMode="auto">
                    <a:xfrm>
                      <a:off x="105" y="91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53" name="Oval 69"/>
                    <xdr:cNvSpPr>
                      <a:spLocks noChangeArrowheads="1"/>
                    </xdr:cNvSpPr>
                  </xdr:nvSpPr>
                  <xdr:spPr bwMode="auto">
                    <a:xfrm>
                      <a:off x="108" y="93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4" name="Oval 70"/>
                    <xdr:cNvSpPr>
                      <a:spLocks noChangeArrowheads="1"/>
                    </xdr:cNvSpPr>
                  </xdr:nvSpPr>
                  <xdr:spPr bwMode="auto">
                    <a:xfrm>
                      <a:off x="128" y="91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5" name="Oval 71"/>
                    <xdr:cNvSpPr>
                      <a:spLocks noChangeArrowheads="1"/>
                    </xdr:cNvSpPr>
                  </xdr:nvSpPr>
                  <xdr:spPr bwMode="auto">
                    <a:xfrm>
                      <a:off x="149" y="93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6" name="Oval 72"/>
                    <xdr:cNvSpPr>
                      <a:spLocks noChangeArrowheads="1"/>
                    </xdr:cNvSpPr>
                  </xdr:nvSpPr>
                  <xdr:spPr bwMode="auto">
                    <a:xfrm>
                      <a:off x="88" y="95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7" name="Oval 73"/>
                    <xdr:cNvSpPr>
                      <a:spLocks noChangeArrowheads="1"/>
                    </xdr:cNvSpPr>
                  </xdr:nvSpPr>
                  <xdr:spPr bwMode="auto">
                    <a:xfrm>
                      <a:off x="128" y="95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8" name="Oval 74"/>
                    <xdr:cNvSpPr>
                      <a:spLocks noChangeArrowheads="1"/>
                    </xdr:cNvSpPr>
                  </xdr:nvSpPr>
                  <xdr:spPr bwMode="auto">
                    <a:xfrm>
                      <a:off x="108" y="97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9" name="Oval 75"/>
                    <xdr:cNvSpPr>
                      <a:spLocks noChangeArrowheads="1"/>
                    </xdr:cNvSpPr>
                  </xdr:nvSpPr>
                  <xdr:spPr bwMode="auto">
                    <a:xfrm>
                      <a:off x="148" y="97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60" name="Oval 76"/>
                    <xdr:cNvSpPr>
                      <a:spLocks noChangeArrowheads="1"/>
                    </xdr:cNvSpPr>
                  </xdr:nvSpPr>
                  <xdr:spPr bwMode="auto">
                    <a:xfrm>
                      <a:off x="85" y="93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61" name="Oval 77"/>
                    <xdr:cNvSpPr>
                      <a:spLocks noChangeArrowheads="1"/>
                    </xdr:cNvSpPr>
                  </xdr:nvSpPr>
                  <xdr:spPr bwMode="auto">
                    <a:xfrm>
                      <a:off x="125" y="93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62" name="Oval 78"/>
                    <xdr:cNvSpPr>
                      <a:spLocks noChangeArrowheads="1"/>
                    </xdr:cNvSpPr>
                  </xdr:nvSpPr>
                  <xdr:spPr bwMode="auto">
                    <a:xfrm>
                      <a:off x="145" y="91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63" name="Oval 79"/>
                    <xdr:cNvSpPr>
                      <a:spLocks noChangeArrowheads="1"/>
                    </xdr:cNvSpPr>
                  </xdr:nvSpPr>
                  <xdr:spPr bwMode="auto">
                    <a:xfrm>
                      <a:off x="145" y="95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64" name="Oval 80"/>
                    <xdr:cNvSpPr>
                      <a:spLocks noChangeArrowheads="1"/>
                    </xdr:cNvSpPr>
                  </xdr:nvSpPr>
                  <xdr:spPr bwMode="auto">
                    <a:xfrm>
                      <a:off x="105" y="95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65" name="Oval 81"/>
                    <xdr:cNvSpPr>
                      <a:spLocks noChangeArrowheads="1"/>
                    </xdr:cNvSpPr>
                  </xdr:nvSpPr>
                  <xdr:spPr bwMode="auto">
                    <a:xfrm>
                      <a:off x="84" y="97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66" name="Oval 82"/>
                    <xdr:cNvSpPr>
                      <a:spLocks noChangeArrowheads="1"/>
                    </xdr:cNvSpPr>
                  </xdr:nvSpPr>
                  <xdr:spPr bwMode="auto">
                    <a:xfrm>
                      <a:off x="125" y="97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grpSp>
              <xdr:grpSp>
                <xdr:nvGrpSpPr>
                  <xdr:cNvPr id="34" name="Group 65"/>
                  <xdr:cNvGrpSpPr>
                    <a:grpSpLocks/>
                  </xdr:cNvGrpSpPr>
                </xdr:nvGrpSpPr>
                <xdr:grpSpPr bwMode="auto">
                  <a:xfrm>
                    <a:off x="84" y="1004"/>
                    <a:ext cx="82" cy="82"/>
                    <a:chOff x="84" y="910"/>
                    <a:chExt cx="82" cy="82"/>
                  </a:xfrm>
                </xdr:grpSpPr>
                <xdr:sp macro="" textlink="">
                  <xdr:nvSpPr>
                    <xdr:cNvPr id="35" name="Oval 4"/>
                    <xdr:cNvSpPr>
                      <a:spLocks noChangeArrowheads="1"/>
                    </xdr:cNvSpPr>
                  </xdr:nvSpPr>
                  <xdr:spPr bwMode="auto">
                    <a:xfrm>
                      <a:off x="88" y="91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36" name="Oval 17"/>
                    <xdr:cNvSpPr>
                      <a:spLocks noChangeArrowheads="1"/>
                    </xdr:cNvSpPr>
                  </xdr:nvSpPr>
                  <xdr:spPr bwMode="auto">
                    <a:xfrm>
                      <a:off x="105" y="91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37" name="Oval 18"/>
                    <xdr:cNvSpPr>
                      <a:spLocks noChangeArrowheads="1"/>
                    </xdr:cNvSpPr>
                  </xdr:nvSpPr>
                  <xdr:spPr bwMode="auto">
                    <a:xfrm>
                      <a:off x="108" y="93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38" name="Oval 19"/>
                    <xdr:cNvSpPr>
                      <a:spLocks noChangeArrowheads="1"/>
                    </xdr:cNvSpPr>
                  </xdr:nvSpPr>
                  <xdr:spPr bwMode="auto">
                    <a:xfrm>
                      <a:off x="128" y="91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39" name="Oval 22"/>
                    <xdr:cNvSpPr>
                      <a:spLocks noChangeArrowheads="1"/>
                    </xdr:cNvSpPr>
                  </xdr:nvSpPr>
                  <xdr:spPr bwMode="auto">
                    <a:xfrm>
                      <a:off x="149" y="93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40" name="Oval 23"/>
                    <xdr:cNvSpPr>
                      <a:spLocks noChangeArrowheads="1"/>
                    </xdr:cNvSpPr>
                  </xdr:nvSpPr>
                  <xdr:spPr bwMode="auto">
                    <a:xfrm>
                      <a:off x="88" y="95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41" name="Oval 24"/>
                    <xdr:cNvSpPr>
                      <a:spLocks noChangeArrowheads="1"/>
                    </xdr:cNvSpPr>
                  </xdr:nvSpPr>
                  <xdr:spPr bwMode="auto">
                    <a:xfrm>
                      <a:off x="128" y="95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42" name="Oval 25"/>
                    <xdr:cNvSpPr>
                      <a:spLocks noChangeArrowheads="1"/>
                    </xdr:cNvSpPr>
                  </xdr:nvSpPr>
                  <xdr:spPr bwMode="auto">
                    <a:xfrm>
                      <a:off x="108" y="97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43" name="Oval 26"/>
                    <xdr:cNvSpPr>
                      <a:spLocks noChangeArrowheads="1"/>
                    </xdr:cNvSpPr>
                  </xdr:nvSpPr>
                  <xdr:spPr bwMode="auto">
                    <a:xfrm>
                      <a:off x="148" y="974"/>
                      <a:ext cx="15" cy="15"/>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44" name="Oval 29"/>
                    <xdr:cNvSpPr>
                      <a:spLocks noChangeArrowheads="1"/>
                    </xdr:cNvSpPr>
                  </xdr:nvSpPr>
                  <xdr:spPr bwMode="auto">
                    <a:xfrm>
                      <a:off x="85" y="93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45" name="Oval 30"/>
                    <xdr:cNvSpPr>
                      <a:spLocks noChangeArrowheads="1"/>
                    </xdr:cNvSpPr>
                  </xdr:nvSpPr>
                  <xdr:spPr bwMode="auto">
                    <a:xfrm>
                      <a:off x="125" y="93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46" name="Oval 34"/>
                    <xdr:cNvSpPr>
                      <a:spLocks noChangeArrowheads="1"/>
                    </xdr:cNvSpPr>
                  </xdr:nvSpPr>
                  <xdr:spPr bwMode="auto">
                    <a:xfrm>
                      <a:off x="145" y="91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47" name="Oval 35"/>
                    <xdr:cNvSpPr>
                      <a:spLocks noChangeArrowheads="1"/>
                    </xdr:cNvSpPr>
                  </xdr:nvSpPr>
                  <xdr:spPr bwMode="auto">
                    <a:xfrm>
                      <a:off x="145" y="950"/>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48" name="Oval 36"/>
                    <xdr:cNvSpPr>
                      <a:spLocks noChangeArrowheads="1"/>
                    </xdr:cNvSpPr>
                  </xdr:nvSpPr>
                  <xdr:spPr bwMode="auto">
                    <a:xfrm>
                      <a:off x="105" y="95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49" name="Oval 37"/>
                    <xdr:cNvSpPr>
                      <a:spLocks noChangeArrowheads="1"/>
                    </xdr:cNvSpPr>
                  </xdr:nvSpPr>
                  <xdr:spPr bwMode="auto">
                    <a:xfrm>
                      <a:off x="84" y="97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50" name="Oval 38"/>
                    <xdr:cNvSpPr>
                      <a:spLocks noChangeArrowheads="1"/>
                    </xdr:cNvSpPr>
                  </xdr:nvSpPr>
                  <xdr:spPr bwMode="auto">
                    <a:xfrm>
                      <a:off x="125" y="971"/>
                      <a:ext cx="21" cy="21"/>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grpSp>
            </xdr:grpSp>
          </xdr:grpSp>
        </xdr:grpSp>
      </xdr:grpSp>
      <xdr:grpSp>
        <xdr:nvGrpSpPr>
          <xdr:cNvPr id="20" name="303 - Ομάδα"/>
          <xdr:cNvGrpSpPr/>
        </xdr:nvGrpSpPr>
        <xdr:grpSpPr>
          <a:xfrm>
            <a:off x="2552700" y="9544050"/>
            <a:ext cx="1562100" cy="676275"/>
            <a:chOff x="2552700" y="9544050"/>
            <a:chExt cx="1562100" cy="676275"/>
          </a:xfrm>
        </xdr:grpSpPr>
        <xdr:sp macro="" textlink="">
          <xdr:nvSpPr>
            <xdr:cNvPr id="24" name="Text Box 203"/>
            <xdr:cNvSpPr txBox="1">
              <a:spLocks noChangeArrowheads="1"/>
            </xdr:cNvSpPr>
          </xdr:nvSpPr>
          <xdr:spPr bwMode="auto">
            <a:xfrm>
              <a:off x="2552700" y="9544050"/>
              <a:ext cx="1562100" cy="219075"/>
            </a:xfrm>
            <a:prstGeom prst="rect">
              <a:avLst/>
            </a:prstGeom>
            <a:solidFill>
              <a:srgbClr val="000000"/>
            </a:solidFill>
            <a:ln w="9525">
              <a:solidFill>
                <a:srgbClr val="3366FF"/>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9900"/>
                  </a:solidFill>
                  <a:latin typeface="Arial"/>
                  <a:cs typeface="Arial"/>
                </a:rPr>
                <a:t>εφυδατωμένο</a:t>
              </a:r>
              <a:r>
                <a:rPr lang="el-GR" sz="1000" b="0" i="0" strike="noStrike">
                  <a:solidFill>
                    <a:srgbClr val="000000"/>
                  </a:solidFill>
                  <a:latin typeface="Arial"/>
                  <a:cs typeface="Arial"/>
                </a:rPr>
                <a:t> </a:t>
              </a:r>
              <a:r>
                <a:rPr lang="el-GR" sz="1000" b="0" i="0" strike="noStrike">
                  <a:solidFill>
                    <a:srgbClr val="FFFF99"/>
                  </a:solidFill>
                  <a:latin typeface="Arial"/>
                  <a:cs typeface="Arial"/>
                </a:rPr>
                <a:t>ανιόν</a:t>
              </a:r>
              <a:r>
                <a:rPr lang="el-GR" sz="1000" b="0" i="0" strike="noStrike">
                  <a:solidFill>
                    <a:srgbClr val="000000"/>
                  </a:solidFill>
                  <a:latin typeface="Arial"/>
                  <a:cs typeface="Arial"/>
                </a:rPr>
                <a:t> </a:t>
              </a:r>
              <a:r>
                <a:rPr lang="en-US" sz="1000" b="1" i="0" strike="noStrike">
                  <a:solidFill>
                    <a:srgbClr val="FF9900"/>
                  </a:solidFill>
                  <a:latin typeface="Arial"/>
                  <a:cs typeface="Arial"/>
                </a:rPr>
                <a:t>Cl</a:t>
              </a:r>
              <a:r>
                <a:rPr lang="en-US" sz="1000" b="1" i="0" strike="noStrike" baseline="30000">
                  <a:solidFill>
                    <a:srgbClr val="FF9900"/>
                  </a:solidFill>
                  <a:latin typeface="Arial"/>
                  <a:cs typeface="Arial"/>
                </a:rPr>
                <a:t>–</a:t>
              </a:r>
              <a:r>
                <a:rPr lang="en-US" sz="1000" b="1" i="0" strike="noStrike">
                  <a:solidFill>
                    <a:srgbClr val="FF9900"/>
                  </a:solidFill>
                  <a:latin typeface="Arial"/>
                  <a:cs typeface="Arial"/>
                </a:rPr>
                <a:t>.</a:t>
              </a:r>
            </a:p>
          </xdr:txBody>
        </xdr:sp>
        <xdr:sp macro="" textlink="">
          <xdr:nvSpPr>
            <xdr:cNvPr id="25" name="Line 207"/>
            <xdr:cNvSpPr>
              <a:spLocks noChangeShapeType="1"/>
            </xdr:cNvSpPr>
          </xdr:nvSpPr>
          <xdr:spPr bwMode="auto">
            <a:xfrm flipH="1">
              <a:off x="2828925" y="9763125"/>
              <a:ext cx="457200" cy="457200"/>
            </a:xfrm>
            <a:prstGeom prst="line">
              <a:avLst/>
            </a:prstGeom>
            <a:noFill/>
            <a:ln w="9525">
              <a:solidFill>
                <a:srgbClr val="3366FF"/>
              </a:solidFill>
              <a:round/>
              <a:headEnd/>
              <a:tailEnd type="triangle" w="med" len="med"/>
            </a:ln>
          </xdr:spPr>
        </xdr:sp>
      </xdr:grpSp>
      <xdr:grpSp>
        <xdr:nvGrpSpPr>
          <xdr:cNvPr id="21" name="302 - Ομάδα"/>
          <xdr:cNvGrpSpPr/>
        </xdr:nvGrpSpPr>
        <xdr:grpSpPr>
          <a:xfrm>
            <a:off x="495300" y="9544050"/>
            <a:ext cx="1790700" cy="352425"/>
            <a:chOff x="495300" y="9544050"/>
            <a:chExt cx="1790700" cy="352425"/>
          </a:xfrm>
        </xdr:grpSpPr>
        <xdr:sp macro="" textlink="">
          <xdr:nvSpPr>
            <xdr:cNvPr id="22" name="Text Box 199"/>
            <xdr:cNvSpPr txBox="1">
              <a:spLocks noChangeArrowheads="1"/>
            </xdr:cNvSpPr>
          </xdr:nvSpPr>
          <xdr:spPr bwMode="auto">
            <a:xfrm>
              <a:off x="495300" y="9544050"/>
              <a:ext cx="1562100" cy="219075"/>
            </a:xfrm>
            <a:prstGeom prst="rect">
              <a:avLst/>
            </a:prstGeom>
            <a:solidFill>
              <a:srgbClr val="000000"/>
            </a:solidFill>
            <a:ln w="9525">
              <a:solidFill>
                <a:srgbClr val="3366FF"/>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9900"/>
                  </a:solidFill>
                  <a:latin typeface="Arial"/>
                  <a:cs typeface="Arial"/>
                </a:rPr>
                <a:t>εφυδατωμένο</a:t>
              </a:r>
              <a:r>
                <a:rPr lang="el-GR" sz="1000" b="0" i="0" strike="noStrike">
                  <a:solidFill>
                    <a:srgbClr val="000000"/>
                  </a:solidFill>
                  <a:latin typeface="Arial"/>
                  <a:cs typeface="Arial"/>
                </a:rPr>
                <a:t> </a:t>
              </a:r>
              <a:r>
                <a:rPr lang="el-GR" sz="1000" b="0" i="0" strike="noStrike">
                  <a:solidFill>
                    <a:srgbClr val="FFFF99"/>
                  </a:solidFill>
                  <a:latin typeface="Arial"/>
                  <a:cs typeface="Arial"/>
                </a:rPr>
                <a:t>κατιόν</a:t>
              </a:r>
              <a:r>
                <a:rPr lang="el-GR" sz="1000" b="0" i="0" strike="noStrike">
                  <a:solidFill>
                    <a:srgbClr val="000000"/>
                  </a:solidFill>
                  <a:latin typeface="Arial"/>
                  <a:cs typeface="Arial"/>
                </a:rPr>
                <a:t> </a:t>
              </a:r>
              <a:r>
                <a:rPr lang="en-US" sz="1000" b="1" i="0" strike="noStrike">
                  <a:solidFill>
                    <a:srgbClr val="FF9900"/>
                  </a:solidFill>
                  <a:latin typeface="Arial"/>
                  <a:cs typeface="Arial"/>
                </a:rPr>
                <a:t>Na</a:t>
              </a:r>
              <a:r>
                <a:rPr lang="en-US" sz="1000" b="1" i="0" strike="noStrike" baseline="30000">
                  <a:solidFill>
                    <a:srgbClr val="FF9900"/>
                  </a:solidFill>
                  <a:latin typeface="Arial"/>
                  <a:cs typeface="Arial"/>
                </a:rPr>
                <a:t>+</a:t>
              </a:r>
              <a:r>
                <a:rPr lang="en-US" sz="1000" b="1" i="0" strike="noStrike">
                  <a:solidFill>
                    <a:srgbClr val="FF9900"/>
                  </a:solidFill>
                  <a:latin typeface="Arial"/>
                  <a:cs typeface="Arial"/>
                </a:rPr>
                <a:t>.</a:t>
              </a:r>
            </a:p>
          </xdr:txBody>
        </xdr:sp>
        <xdr:sp macro="" textlink="">
          <xdr:nvSpPr>
            <xdr:cNvPr id="23" name="Line 208"/>
            <xdr:cNvSpPr>
              <a:spLocks noChangeShapeType="1"/>
            </xdr:cNvSpPr>
          </xdr:nvSpPr>
          <xdr:spPr bwMode="auto">
            <a:xfrm>
              <a:off x="2057400" y="9782175"/>
              <a:ext cx="228600" cy="114300"/>
            </a:xfrm>
            <a:prstGeom prst="line">
              <a:avLst/>
            </a:prstGeom>
            <a:noFill/>
            <a:ln w="9525">
              <a:solidFill>
                <a:srgbClr val="3366FF"/>
              </a:solidFill>
              <a:round/>
              <a:headEnd/>
              <a:tailEnd type="triangle" w="med" len="med"/>
            </a:ln>
          </xdr:spPr>
        </xdr:sp>
      </xdr:grpSp>
    </xdr:grpSp>
    <xdr:clientData/>
  </xdr:twoCellAnchor>
  <xdr:twoCellAnchor>
    <xdr:from>
      <xdr:col>1</xdr:col>
      <xdr:colOff>200024</xdr:colOff>
      <xdr:row>56</xdr:row>
      <xdr:rowOff>76200</xdr:rowOff>
    </xdr:from>
    <xdr:to>
      <xdr:col>1</xdr:col>
      <xdr:colOff>590550</xdr:colOff>
      <xdr:row>57</xdr:row>
      <xdr:rowOff>44154</xdr:rowOff>
    </xdr:to>
    <xdr:grpSp>
      <xdr:nvGrpSpPr>
        <xdr:cNvPr id="134" name="456 - Ομάδα"/>
        <xdr:cNvGrpSpPr/>
      </xdr:nvGrpSpPr>
      <xdr:grpSpPr>
        <a:xfrm>
          <a:off x="841374" y="14300200"/>
          <a:ext cx="390526" cy="221954"/>
          <a:chOff x="800099" y="12096750"/>
          <a:chExt cx="390526" cy="195097"/>
        </a:xfrm>
      </xdr:grpSpPr>
      <xdr:sp macro="" textlink="">
        <xdr:nvSpPr>
          <xdr:cNvPr id="135" name="Oval 113"/>
          <xdr:cNvSpPr>
            <a:spLocks noChangeArrowheads="1"/>
          </xdr:cNvSpPr>
        </xdr:nvSpPr>
        <xdr:spPr bwMode="auto">
          <a:xfrm flipV="1">
            <a:off x="800099" y="12096750"/>
            <a:ext cx="216000" cy="195097"/>
          </a:xfrm>
          <a:prstGeom prst="ellipse">
            <a:avLst/>
          </a:prstGeom>
          <a:gradFill rotWithShape="1">
            <a:gsLst>
              <a:gs pos="0">
                <a:srgbClr val="99CC00"/>
              </a:gs>
              <a:gs pos="100000">
                <a:srgbClr val="99CC00">
                  <a:gamma/>
                  <a:shade val="9804"/>
                  <a:invGamma/>
                </a:srgbClr>
              </a:gs>
            </a:gsLst>
            <a:lin ang="2700000" scaled="1"/>
          </a:gradFill>
          <a:ln w="9525">
            <a:solidFill>
              <a:srgbClr val="000000"/>
            </a:solidFill>
            <a:round/>
            <a:headEnd/>
            <a:tailEnd/>
          </a:ln>
        </xdr:spPr>
      </xdr:sp>
      <xdr:sp macro="" textlink="">
        <xdr:nvSpPr>
          <xdr:cNvPr id="136" name="Line 157"/>
          <xdr:cNvSpPr>
            <a:spLocks noChangeShapeType="1"/>
          </xdr:cNvSpPr>
        </xdr:nvSpPr>
        <xdr:spPr bwMode="auto">
          <a:xfrm>
            <a:off x="838200" y="12211050"/>
            <a:ext cx="123825" cy="0"/>
          </a:xfrm>
          <a:prstGeom prst="line">
            <a:avLst/>
          </a:prstGeom>
          <a:noFill/>
          <a:ln w="19050">
            <a:solidFill>
              <a:srgbClr val="FF0000"/>
            </a:solidFill>
            <a:round/>
            <a:headEnd/>
            <a:tailEnd/>
          </a:ln>
        </xdr:spPr>
      </xdr:sp>
      <xdr:sp macro="" textlink="">
        <xdr:nvSpPr>
          <xdr:cNvPr id="137" name="Line 211"/>
          <xdr:cNvSpPr>
            <a:spLocks noChangeShapeType="1"/>
          </xdr:cNvSpPr>
        </xdr:nvSpPr>
        <xdr:spPr bwMode="auto">
          <a:xfrm flipH="1">
            <a:off x="1047750" y="12163425"/>
            <a:ext cx="142875" cy="19050"/>
          </a:xfrm>
          <a:prstGeom prst="line">
            <a:avLst/>
          </a:prstGeom>
          <a:noFill/>
          <a:ln w="19050">
            <a:solidFill>
              <a:srgbClr val="3366FF"/>
            </a:solidFill>
            <a:round/>
            <a:headEnd/>
            <a:tailEnd type="triangle" w="med" len="med"/>
          </a:ln>
        </xdr:spPr>
      </xdr:sp>
    </xdr:grpSp>
    <xdr:clientData/>
  </xdr:twoCellAnchor>
  <xdr:twoCellAnchor>
    <xdr:from>
      <xdr:col>1</xdr:col>
      <xdr:colOff>266699</xdr:colOff>
      <xdr:row>54</xdr:row>
      <xdr:rowOff>142899</xdr:rowOff>
    </xdr:from>
    <xdr:to>
      <xdr:col>1</xdr:col>
      <xdr:colOff>590550</xdr:colOff>
      <xdr:row>55</xdr:row>
      <xdr:rowOff>38852</xdr:rowOff>
    </xdr:to>
    <xdr:grpSp>
      <xdr:nvGrpSpPr>
        <xdr:cNvPr id="138" name="443 - Ομάδα"/>
        <xdr:cNvGrpSpPr/>
      </xdr:nvGrpSpPr>
      <xdr:grpSpPr>
        <a:xfrm>
          <a:off x="908049" y="13858899"/>
          <a:ext cx="323851" cy="149953"/>
          <a:chOff x="2438399" y="10201274"/>
          <a:chExt cx="323851" cy="132923"/>
        </a:xfrm>
      </xdr:grpSpPr>
      <xdr:grpSp>
        <xdr:nvGrpSpPr>
          <xdr:cNvPr id="139" name="442 - Ομάδα"/>
          <xdr:cNvGrpSpPr/>
        </xdr:nvGrpSpPr>
        <xdr:grpSpPr>
          <a:xfrm>
            <a:off x="2438399" y="10201274"/>
            <a:ext cx="323851" cy="132923"/>
            <a:chOff x="2438399" y="10201274"/>
            <a:chExt cx="323851" cy="132923"/>
          </a:xfrm>
        </xdr:grpSpPr>
        <xdr:sp macro="" textlink="">
          <xdr:nvSpPr>
            <xdr:cNvPr id="141" name="Oval 152"/>
            <xdr:cNvSpPr>
              <a:spLocks noChangeArrowheads="1"/>
            </xdr:cNvSpPr>
          </xdr:nvSpPr>
          <xdr:spPr bwMode="auto">
            <a:xfrm>
              <a:off x="2438399" y="10201274"/>
              <a:ext cx="144000" cy="132923"/>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142" name="Line 212"/>
            <xdr:cNvSpPr>
              <a:spLocks noChangeShapeType="1"/>
            </xdr:cNvSpPr>
          </xdr:nvSpPr>
          <xdr:spPr bwMode="auto">
            <a:xfrm flipH="1" flipV="1">
              <a:off x="2609850" y="10296525"/>
              <a:ext cx="152400" cy="19050"/>
            </a:xfrm>
            <a:prstGeom prst="line">
              <a:avLst/>
            </a:prstGeom>
            <a:noFill/>
            <a:ln w="19050">
              <a:solidFill>
                <a:srgbClr val="3366FF"/>
              </a:solidFill>
              <a:round/>
              <a:headEnd/>
              <a:tailEnd type="triangle" w="med" len="med"/>
            </a:ln>
          </xdr:spPr>
        </xdr:sp>
        <xdr:cxnSp macro="">
          <xdr:nvCxnSpPr>
            <xdr:cNvPr id="143" name="441 - Ευθεία γραμμή σύνδεσης"/>
            <xdr:cNvCxnSpPr/>
          </xdr:nvCxnSpPr>
          <xdr:spPr>
            <a:xfrm rot="5400000">
              <a:off x="2460600" y="10274325"/>
              <a:ext cx="108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0" name="434 - Ευθεία γραμμή σύνδεσης"/>
          <xdr:cNvCxnSpPr/>
        </xdr:nvCxnSpPr>
        <xdr:spPr>
          <a:xfrm rot="10800000">
            <a:off x="2454225" y="10277475"/>
            <a:ext cx="108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466725</xdr:colOff>
      <xdr:row>58</xdr:row>
      <xdr:rowOff>28576</xdr:rowOff>
    </xdr:from>
    <xdr:to>
      <xdr:col>1</xdr:col>
      <xdr:colOff>441375</xdr:colOff>
      <xdr:row>60</xdr:row>
      <xdr:rowOff>69454</xdr:rowOff>
    </xdr:to>
    <xdr:grpSp>
      <xdr:nvGrpSpPr>
        <xdr:cNvPr id="144" name="460 - Ομάδα"/>
        <xdr:cNvGrpSpPr/>
      </xdr:nvGrpSpPr>
      <xdr:grpSpPr>
        <a:xfrm>
          <a:off x="466725" y="14760576"/>
          <a:ext cx="616000" cy="548878"/>
          <a:chOff x="428625" y="12382500"/>
          <a:chExt cx="584250" cy="485775"/>
        </a:xfrm>
      </xdr:grpSpPr>
      <xdr:grpSp>
        <xdr:nvGrpSpPr>
          <xdr:cNvPr id="145" name="459 - Ομάδα"/>
          <xdr:cNvGrpSpPr/>
        </xdr:nvGrpSpPr>
        <xdr:grpSpPr>
          <a:xfrm>
            <a:off x="428625" y="12382500"/>
            <a:ext cx="584250" cy="485775"/>
            <a:chOff x="428625" y="12382500"/>
            <a:chExt cx="584250" cy="485775"/>
          </a:xfrm>
        </xdr:grpSpPr>
        <xdr:grpSp>
          <xdr:nvGrpSpPr>
            <xdr:cNvPr id="147" name="Group 344"/>
            <xdr:cNvGrpSpPr>
              <a:grpSpLocks/>
            </xdr:cNvGrpSpPr>
          </xdr:nvGrpSpPr>
          <xdr:grpSpPr bwMode="auto">
            <a:xfrm>
              <a:off x="571500" y="12382500"/>
              <a:ext cx="276225" cy="485775"/>
              <a:chOff x="78" y="1224"/>
              <a:chExt cx="29" cy="51"/>
            </a:xfrm>
          </xdr:grpSpPr>
          <xdr:grpSp>
            <xdr:nvGrpSpPr>
              <xdr:cNvPr id="150" name="Group 197"/>
              <xdr:cNvGrpSpPr>
                <a:grpSpLocks/>
              </xdr:cNvGrpSpPr>
            </xdr:nvGrpSpPr>
            <xdr:grpSpPr bwMode="auto">
              <a:xfrm>
                <a:off x="78" y="1237"/>
                <a:ext cx="29" cy="24"/>
                <a:chOff x="78" y="1237"/>
                <a:chExt cx="29" cy="24"/>
              </a:xfrm>
            </xdr:grpSpPr>
            <xdr:sp macro="" textlink="">
              <xdr:nvSpPr>
                <xdr:cNvPr id="152" name="Oval 149"/>
                <xdr:cNvSpPr>
                  <a:spLocks noChangeArrowheads="1"/>
                </xdr:cNvSpPr>
              </xdr:nvSpPr>
              <xdr:spPr bwMode="auto">
                <a:xfrm>
                  <a:off x="85" y="1237"/>
                  <a:ext cx="13" cy="13"/>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53" name="Oval 150"/>
                <xdr:cNvSpPr>
                  <a:spLocks noChangeArrowheads="1"/>
                </xdr:cNvSpPr>
              </xdr:nvSpPr>
              <xdr:spPr bwMode="auto">
                <a:xfrm>
                  <a:off x="87" y="1241"/>
                  <a:ext cx="20" cy="20"/>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54" name="Oval 151"/>
                <xdr:cNvSpPr>
                  <a:spLocks noChangeArrowheads="1"/>
                </xdr:cNvSpPr>
              </xdr:nvSpPr>
              <xdr:spPr bwMode="auto">
                <a:xfrm>
                  <a:off x="78" y="1247"/>
                  <a:ext cx="13" cy="13"/>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sp macro="" textlink="">
            <xdr:nvSpPr>
              <xdr:cNvPr id="151" name="Line 161"/>
              <xdr:cNvSpPr>
                <a:spLocks noChangeShapeType="1"/>
              </xdr:cNvSpPr>
            </xdr:nvSpPr>
            <xdr:spPr bwMode="auto">
              <a:xfrm rot="186696" flipH="1">
                <a:off x="86" y="1224"/>
                <a:ext cx="20" cy="51"/>
              </a:xfrm>
              <a:prstGeom prst="line">
                <a:avLst/>
              </a:prstGeom>
              <a:noFill/>
              <a:ln w="9525">
                <a:solidFill>
                  <a:srgbClr val="FFCC00"/>
                </a:solidFill>
                <a:prstDash val="sysDot"/>
                <a:round/>
                <a:headEnd/>
                <a:tailEnd/>
              </a:ln>
            </xdr:spPr>
          </xdr:sp>
        </xdr:grpSp>
        <xdr:sp macro="" textlink="">
          <xdr:nvSpPr>
            <xdr:cNvPr id="148" name="Line 157"/>
            <xdr:cNvSpPr>
              <a:spLocks noChangeShapeType="1"/>
            </xdr:cNvSpPr>
          </xdr:nvSpPr>
          <xdr:spPr bwMode="auto">
            <a:xfrm>
              <a:off x="904875" y="12668250"/>
              <a:ext cx="108000" cy="0"/>
            </a:xfrm>
            <a:prstGeom prst="line">
              <a:avLst/>
            </a:prstGeom>
            <a:noFill/>
            <a:ln w="19050">
              <a:solidFill>
                <a:srgbClr val="FF0000"/>
              </a:solidFill>
              <a:round/>
              <a:headEnd/>
              <a:tailEnd/>
            </a:ln>
          </xdr:spPr>
        </xdr:sp>
        <xdr:sp macro="" textlink="">
          <xdr:nvSpPr>
            <xdr:cNvPr id="149" name="Line 157"/>
            <xdr:cNvSpPr>
              <a:spLocks noChangeShapeType="1"/>
            </xdr:cNvSpPr>
          </xdr:nvSpPr>
          <xdr:spPr bwMode="auto">
            <a:xfrm>
              <a:off x="428625" y="12573000"/>
              <a:ext cx="108000" cy="0"/>
            </a:xfrm>
            <a:prstGeom prst="line">
              <a:avLst/>
            </a:prstGeom>
            <a:noFill/>
            <a:ln w="19050">
              <a:solidFill>
                <a:srgbClr val="FF0000"/>
              </a:solidFill>
              <a:round/>
              <a:headEnd/>
              <a:tailEnd/>
            </a:ln>
          </xdr:spPr>
        </xdr:sp>
      </xdr:grpSp>
      <xdr:cxnSp macro="">
        <xdr:nvCxnSpPr>
          <xdr:cNvPr id="146" name="458 - Ευθεία γραμμή σύνδεσης"/>
          <xdr:cNvCxnSpPr/>
        </xdr:nvCxnSpPr>
        <xdr:spPr>
          <a:xfrm rot="5400000">
            <a:off x="432569" y="12570644"/>
            <a:ext cx="108000" cy="0"/>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238125</xdr:colOff>
      <xdr:row>73</xdr:row>
      <xdr:rowOff>142875</xdr:rowOff>
    </xdr:from>
    <xdr:to>
      <xdr:col>4</xdr:col>
      <xdr:colOff>190500</xdr:colOff>
      <xdr:row>76</xdr:row>
      <xdr:rowOff>15875</xdr:rowOff>
    </xdr:to>
    <xdr:grpSp>
      <xdr:nvGrpSpPr>
        <xdr:cNvPr id="155" name="477 - Ομάδα"/>
        <xdr:cNvGrpSpPr/>
      </xdr:nvGrpSpPr>
      <xdr:grpSpPr>
        <a:xfrm>
          <a:off x="1520825" y="18684875"/>
          <a:ext cx="1235075" cy="635000"/>
          <a:chOff x="1457325" y="16030575"/>
          <a:chExt cx="1171575" cy="638175"/>
        </a:xfrm>
      </xdr:grpSpPr>
      <xdr:grpSp>
        <xdr:nvGrpSpPr>
          <xdr:cNvPr id="156" name="Group 586"/>
          <xdr:cNvGrpSpPr>
            <a:grpSpLocks/>
          </xdr:cNvGrpSpPr>
        </xdr:nvGrpSpPr>
        <xdr:grpSpPr bwMode="auto">
          <a:xfrm>
            <a:off x="1457325" y="16030575"/>
            <a:ext cx="1171575" cy="638175"/>
            <a:chOff x="169" y="1590"/>
            <a:chExt cx="123" cy="67"/>
          </a:xfrm>
        </xdr:grpSpPr>
        <xdr:sp macro="" textlink="">
          <xdr:nvSpPr>
            <xdr:cNvPr id="160" name="Text Box 287"/>
            <xdr:cNvSpPr txBox="1">
              <a:spLocks noChangeArrowheads="1"/>
            </xdr:cNvSpPr>
          </xdr:nvSpPr>
          <xdr:spPr bwMode="auto">
            <a:xfrm>
              <a:off x="269" y="1636"/>
              <a:ext cx="23" cy="18"/>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Cl</a:t>
              </a:r>
            </a:p>
          </xdr:txBody>
        </xdr:sp>
        <xdr:sp macro="" textlink="">
          <xdr:nvSpPr>
            <xdr:cNvPr id="161" name="Text Box 286"/>
            <xdr:cNvSpPr txBox="1">
              <a:spLocks noChangeArrowheads="1"/>
            </xdr:cNvSpPr>
          </xdr:nvSpPr>
          <xdr:spPr bwMode="auto">
            <a:xfrm>
              <a:off x="169" y="1636"/>
              <a:ext cx="17"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H</a:t>
              </a:r>
            </a:p>
          </xdr:txBody>
        </xdr:sp>
        <xdr:grpSp>
          <xdr:nvGrpSpPr>
            <xdr:cNvPr id="162" name="Group 585"/>
            <xdr:cNvGrpSpPr>
              <a:grpSpLocks/>
            </xdr:cNvGrpSpPr>
          </xdr:nvGrpSpPr>
          <xdr:grpSpPr bwMode="auto">
            <a:xfrm>
              <a:off x="179" y="1590"/>
              <a:ext cx="97" cy="67"/>
              <a:chOff x="179" y="1590"/>
              <a:chExt cx="97" cy="67"/>
            </a:xfrm>
          </xdr:grpSpPr>
          <xdr:grpSp>
            <xdr:nvGrpSpPr>
              <xdr:cNvPr id="163" name="Group 280"/>
              <xdr:cNvGrpSpPr>
                <a:grpSpLocks/>
              </xdr:cNvGrpSpPr>
            </xdr:nvGrpSpPr>
            <xdr:grpSpPr bwMode="auto">
              <a:xfrm>
                <a:off x="209" y="1590"/>
                <a:ext cx="67" cy="67"/>
                <a:chOff x="216" y="1515"/>
                <a:chExt cx="67" cy="67"/>
              </a:xfrm>
            </xdr:grpSpPr>
            <xdr:sp macro="" textlink="">
              <xdr:nvSpPr>
                <xdr:cNvPr id="165" name="Oval 271"/>
                <xdr:cNvSpPr>
                  <a:spLocks noChangeArrowheads="1"/>
                </xdr:cNvSpPr>
              </xdr:nvSpPr>
              <xdr:spPr bwMode="auto">
                <a:xfrm>
                  <a:off x="216" y="1515"/>
                  <a:ext cx="67" cy="67"/>
                </a:xfrm>
                <a:prstGeom prst="ellipse">
                  <a:avLst/>
                </a:prstGeom>
                <a:gradFill rotWithShape="1">
                  <a:gsLst>
                    <a:gs pos="0">
                      <a:srgbClr val="E5FF9B"/>
                    </a:gs>
                    <a:gs pos="100000">
                      <a:srgbClr val="E5FF9B">
                        <a:gamma/>
                        <a:shade val="14902"/>
                        <a:invGamma/>
                      </a:srgbClr>
                    </a:gs>
                  </a:gsLst>
                  <a:lin ang="2700000" scaled="1"/>
                </a:gradFill>
                <a:ln w="9525">
                  <a:solidFill>
                    <a:srgbClr val="000000"/>
                  </a:solidFill>
                  <a:round/>
                  <a:headEnd/>
                  <a:tailEnd/>
                </a:ln>
              </xdr:spPr>
            </xdr:sp>
            <xdr:sp macro="" textlink="">
              <xdr:nvSpPr>
                <xdr:cNvPr id="166" name="Line 256"/>
                <xdr:cNvSpPr>
                  <a:spLocks noChangeShapeType="1"/>
                </xdr:cNvSpPr>
              </xdr:nvSpPr>
              <xdr:spPr bwMode="auto">
                <a:xfrm>
                  <a:off x="263" y="1550"/>
                  <a:ext cx="13" cy="0"/>
                </a:xfrm>
                <a:prstGeom prst="line">
                  <a:avLst/>
                </a:prstGeom>
                <a:noFill/>
                <a:ln w="19050">
                  <a:solidFill>
                    <a:srgbClr val="FF0000"/>
                  </a:solidFill>
                  <a:round/>
                  <a:headEnd/>
                  <a:tailEnd/>
                </a:ln>
              </xdr:spPr>
            </xdr:sp>
          </xdr:grpSp>
          <xdr:sp macro="" textlink="">
            <xdr:nvSpPr>
              <xdr:cNvPr id="164" name="Oval 265"/>
              <xdr:cNvSpPr>
                <a:spLocks noChangeArrowheads="1"/>
              </xdr:cNvSpPr>
            </xdr:nvSpPr>
            <xdr:spPr bwMode="auto">
              <a:xfrm>
                <a:off x="179" y="1606"/>
                <a:ext cx="37" cy="37"/>
              </a:xfrm>
              <a:prstGeom prst="ellipse">
                <a:avLst/>
              </a:prstGeom>
              <a:gradFill rotWithShape="1">
                <a:gsLst>
                  <a:gs pos="0">
                    <a:srgbClr val="CCFFFF"/>
                  </a:gs>
                  <a:gs pos="100000">
                    <a:srgbClr val="CCFFFF">
                      <a:gamma/>
                      <a:shade val="17255"/>
                      <a:invGamma/>
                    </a:srgbClr>
                  </a:gs>
                </a:gsLst>
                <a:lin ang="2700000" scaled="1"/>
              </a:gradFill>
              <a:ln w="9525">
                <a:noFill/>
                <a:round/>
                <a:headEnd/>
                <a:tailEnd/>
              </a:ln>
            </xdr:spPr>
          </xdr:sp>
        </xdr:grpSp>
      </xdr:grpSp>
      <xdr:grpSp>
        <xdr:nvGrpSpPr>
          <xdr:cNvPr id="157" name="476 - Ομάδα"/>
          <xdr:cNvGrpSpPr/>
        </xdr:nvGrpSpPr>
        <xdr:grpSpPr>
          <a:xfrm>
            <a:off x="1590675" y="16298069"/>
            <a:ext cx="123825" cy="122400"/>
            <a:chOff x="1457325" y="15497969"/>
            <a:chExt cx="123825" cy="122400"/>
          </a:xfrm>
        </xdr:grpSpPr>
        <xdr:sp macro="" textlink="">
          <xdr:nvSpPr>
            <xdr:cNvPr id="158" name="Line 256"/>
            <xdr:cNvSpPr>
              <a:spLocks noChangeShapeType="1"/>
            </xdr:cNvSpPr>
          </xdr:nvSpPr>
          <xdr:spPr bwMode="auto">
            <a:xfrm>
              <a:off x="1457325" y="15563850"/>
              <a:ext cx="123825" cy="0"/>
            </a:xfrm>
            <a:prstGeom prst="line">
              <a:avLst/>
            </a:prstGeom>
            <a:noFill/>
            <a:ln w="19050">
              <a:solidFill>
                <a:srgbClr val="FF0000"/>
              </a:solidFill>
              <a:round/>
              <a:headEnd/>
              <a:tailEnd/>
            </a:ln>
          </xdr:spPr>
        </xdr:sp>
        <xdr:cxnSp macro="">
          <xdr:nvCxnSpPr>
            <xdr:cNvPr id="159" name="475 - Ευθεία γραμμή σύνδεσης"/>
            <xdr:cNvCxnSpPr/>
          </xdr:nvCxnSpPr>
          <xdr:spPr>
            <a:xfrm rot="5400000">
              <a:off x="1453275" y="15558375"/>
              <a:ext cx="1224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425258</xdr:colOff>
      <xdr:row>82</xdr:row>
      <xdr:rowOff>112312</xdr:rowOff>
    </xdr:from>
    <xdr:to>
      <xdr:col>6</xdr:col>
      <xdr:colOff>85725</xdr:colOff>
      <xdr:row>96</xdr:row>
      <xdr:rowOff>109137</xdr:rowOff>
    </xdr:to>
    <xdr:grpSp>
      <xdr:nvGrpSpPr>
        <xdr:cNvPr id="167" name="546 - Ομάδα"/>
        <xdr:cNvGrpSpPr/>
      </xdr:nvGrpSpPr>
      <xdr:grpSpPr>
        <a:xfrm>
          <a:off x="425258" y="20940312"/>
          <a:ext cx="3508567" cy="3552825"/>
          <a:chOff x="425258" y="18135600"/>
          <a:chExt cx="3318067" cy="3581400"/>
        </a:xfrm>
      </xdr:grpSpPr>
      <xdr:grpSp>
        <xdr:nvGrpSpPr>
          <xdr:cNvPr id="168" name="478 - Ομάδα"/>
          <xdr:cNvGrpSpPr/>
        </xdr:nvGrpSpPr>
        <xdr:grpSpPr>
          <a:xfrm>
            <a:off x="425258" y="18135600"/>
            <a:ext cx="3318067" cy="3581400"/>
            <a:chOff x="320483" y="17011650"/>
            <a:chExt cx="3318067" cy="3581400"/>
          </a:xfrm>
        </xdr:grpSpPr>
        <xdr:sp macro="" textlink="">
          <xdr:nvSpPr>
            <xdr:cNvPr id="172" name="Oval 313"/>
            <xdr:cNvSpPr>
              <a:spLocks noChangeArrowheads="1"/>
            </xdr:cNvSpPr>
          </xdr:nvSpPr>
          <xdr:spPr bwMode="auto">
            <a:xfrm>
              <a:off x="2524125" y="19278600"/>
              <a:ext cx="333375" cy="33337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nvGrpSpPr>
            <xdr:cNvPr id="173" name="294 - Ομάδα"/>
            <xdr:cNvGrpSpPr/>
          </xdr:nvGrpSpPr>
          <xdr:grpSpPr>
            <a:xfrm>
              <a:off x="320483" y="17011650"/>
              <a:ext cx="3318067" cy="3581400"/>
              <a:chOff x="320483" y="17011650"/>
              <a:chExt cx="3318067" cy="3581400"/>
            </a:xfrm>
          </xdr:grpSpPr>
          <xdr:sp macro="" textlink="">
            <xdr:nvSpPr>
              <xdr:cNvPr id="174" name="Oval 298"/>
              <xdr:cNvSpPr>
                <a:spLocks noChangeArrowheads="1"/>
              </xdr:cNvSpPr>
            </xdr:nvSpPr>
            <xdr:spPr bwMode="auto">
              <a:xfrm>
                <a:off x="3276600" y="19888200"/>
                <a:ext cx="333375" cy="33337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75" name="Oval 319"/>
              <xdr:cNvSpPr>
                <a:spLocks noChangeArrowheads="1"/>
              </xdr:cNvSpPr>
            </xdr:nvSpPr>
            <xdr:spPr bwMode="auto">
              <a:xfrm>
                <a:off x="2447925" y="19926300"/>
                <a:ext cx="333375" cy="33337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nvGrpSpPr>
              <xdr:cNvPr id="176" name="292 - Ομάδα"/>
              <xdr:cNvGrpSpPr/>
            </xdr:nvGrpSpPr>
            <xdr:grpSpPr>
              <a:xfrm>
                <a:off x="320483" y="17011650"/>
                <a:ext cx="3318067" cy="3581400"/>
                <a:chOff x="320483" y="17011650"/>
                <a:chExt cx="3318067" cy="3581400"/>
              </a:xfrm>
            </xdr:grpSpPr>
            <xdr:sp macro="" textlink="">
              <xdr:nvSpPr>
                <xdr:cNvPr id="180" name="Oval 304"/>
                <xdr:cNvSpPr>
                  <a:spLocks noChangeArrowheads="1"/>
                </xdr:cNvSpPr>
              </xdr:nvSpPr>
              <xdr:spPr bwMode="auto">
                <a:xfrm>
                  <a:off x="3143250" y="20031075"/>
                  <a:ext cx="495300" cy="504825"/>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grpSp>
              <xdr:nvGrpSpPr>
                <xdr:cNvPr id="181" name="Group 330"/>
                <xdr:cNvGrpSpPr>
                  <a:grpSpLocks/>
                </xdr:cNvGrpSpPr>
              </xdr:nvGrpSpPr>
              <xdr:grpSpPr bwMode="auto">
                <a:xfrm>
                  <a:off x="2600325" y="19269075"/>
                  <a:ext cx="990600" cy="942975"/>
                  <a:chOff x="273" y="1984"/>
                  <a:chExt cx="104" cy="99"/>
                </a:xfrm>
              </xdr:grpSpPr>
              <xdr:grpSp>
                <xdr:nvGrpSpPr>
                  <xdr:cNvPr id="223" name="Group 299"/>
                  <xdr:cNvGrpSpPr>
                    <a:grpSpLocks/>
                  </xdr:cNvGrpSpPr>
                </xdr:nvGrpSpPr>
                <xdr:grpSpPr bwMode="auto">
                  <a:xfrm>
                    <a:off x="273" y="1984"/>
                    <a:ext cx="104" cy="99"/>
                    <a:chOff x="160" y="1594"/>
                    <a:chExt cx="104" cy="99"/>
                  </a:xfrm>
                </xdr:grpSpPr>
                <xdr:sp macro="" textlink="">
                  <xdr:nvSpPr>
                    <xdr:cNvPr id="225" name="Oval 300"/>
                    <xdr:cNvSpPr>
                      <a:spLocks noChangeArrowheads="1"/>
                    </xdr:cNvSpPr>
                  </xdr:nvSpPr>
                  <xdr:spPr bwMode="auto">
                    <a:xfrm>
                      <a:off x="216" y="1623"/>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226" name="Oval 301"/>
                    <xdr:cNvSpPr>
                      <a:spLocks noChangeArrowheads="1"/>
                    </xdr:cNvSpPr>
                  </xdr:nvSpPr>
                  <xdr:spPr bwMode="auto">
                    <a:xfrm>
                      <a:off x="212" y="1594"/>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227" name="Oval 302"/>
                    <xdr:cNvSpPr>
                      <a:spLocks noChangeArrowheads="1"/>
                    </xdr:cNvSpPr>
                  </xdr:nvSpPr>
                  <xdr:spPr bwMode="auto">
                    <a:xfrm>
                      <a:off x="160" y="1626"/>
                      <a:ext cx="67" cy="67"/>
                    </a:xfrm>
                    <a:prstGeom prst="ellipse">
                      <a:avLst/>
                    </a:prstGeom>
                    <a:gradFill rotWithShape="1">
                      <a:gsLst>
                        <a:gs pos="0">
                          <a:srgbClr val="D8FF69"/>
                        </a:gs>
                        <a:gs pos="100000">
                          <a:srgbClr val="D8FF69">
                            <a:gamma/>
                            <a:shade val="14902"/>
                            <a:invGamma/>
                          </a:srgbClr>
                        </a:gs>
                      </a:gsLst>
                      <a:lin ang="2700000" scaled="1"/>
                    </a:gradFill>
                    <a:ln w="9525">
                      <a:solidFill>
                        <a:srgbClr val="000000"/>
                      </a:solidFill>
                      <a:round/>
                      <a:headEnd/>
                      <a:tailEnd/>
                    </a:ln>
                  </xdr:spPr>
                </xdr:sp>
                <xdr:sp macro="" textlink="">
                  <xdr:nvSpPr>
                    <xdr:cNvPr id="228" name="Oval 303"/>
                    <xdr:cNvSpPr>
                      <a:spLocks noChangeArrowheads="1"/>
                    </xdr:cNvSpPr>
                  </xdr:nvSpPr>
                  <xdr:spPr bwMode="auto">
                    <a:xfrm>
                      <a:off x="194" y="1604"/>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sp macro="" textlink="">
                <xdr:nvSpPr>
                  <xdr:cNvPr id="224" name="Line 323"/>
                  <xdr:cNvSpPr>
                    <a:spLocks noChangeShapeType="1"/>
                  </xdr:cNvSpPr>
                </xdr:nvSpPr>
                <xdr:spPr bwMode="auto">
                  <a:xfrm>
                    <a:off x="299" y="2049"/>
                    <a:ext cx="13" cy="0"/>
                  </a:xfrm>
                  <a:prstGeom prst="line">
                    <a:avLst/>
                  </a:prstGeom>
                  <a:noFill/>
                  <a:ln w="19050">
                    <a:solidFill>
                      <a:srgbClr val="FF0000"/>
                    </a:solidFill>
                    <a:round/>
                    <a:headEnd/>
                    <a:tailEnd/>
                  </a:ln>
                </xdr:spPr>
              </xdr:sp>
            </xdr:grpSp>
            <xdr:sp macro="" textlink="">
              <xdr:nvSpPr>
                <xdr:cNvPr id="182" name="Oval 314"/>
                <xdr:cNvSpPr>
                  <a:spLocks noChangeArrowheads="1"/>
                </xdr:cNvSpPr>
              </xdr:nvSpPr>
              <xdr:spPr bwMode="auto">
                <a:xfrm>
                  <a:off x="2200275" y="19335750"/>
                  <a:ext cx="495300" cy="504825"/>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83" name="Oval 318"/>
                <xdr:cNvSpPr>
                  <a:spLocks noChangeArrowheads="1"/>
                </xdr:cNvSpPr>
              </xdr:nvSpPr>
              <xdr:spPr bwMode="auto">
                <a:xfrm>
                  <a:off x="2324100" y="20088225"/>
                  <a:ext cx="495300" cy="504825"/>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grpSp>
              <xdr:nvGrpSpPr>
                <xdr:cNvPr id="184" name="Group 290"/>
                <xdr:cNvGrpSpPr>
                  <a:grpSpLocks/>
                </xdr:cNvGrpSpPr>
              </xdr:nvGrpSpPr>
              <xdr:grpSpPr bwMode="auto">
                <a:xfrm>
                  <a:off x="1181100" y="17011650"/>
                  <a:ext cx="1828800" cy="1343025"/>
                  <a:chOff x="124" y="1744"/>
                  <a:chExt cx="192" cy="141"/>
                </a:xfrm>
              </xdr:grpSpPr>
              <xdr:grpSp>
                <xdr:nvGrpSpPr>
                  <xdr:cNvPr id="202" name="Group 289"/>
                  <xdr:cNvGrpSpPr>
                    <a:grpSpLocks/>
                  </xdr:cNvGrpSpPr>
                </xdr:nvGrpSpPr>
                <xdr:grpSpPr bwMode="auto">
                  <a:xfrm>
                    <a:off x="124" y="1744"/>
                    <a:ext cx="192" cy="141"/>
                    <a:chOff x="124" y="1744"/>
                    <a:chExt cx="192" cy="141"/>
                  </a:xfrm>
                </xdr:grpSpPr>
                <xdr:sp macro="" textlink="">
                  <xdr:nvSpPr>
                    <xdr:cNvPr id="207" name="Oval 243"/>
                    <xdr:cNvSpPr>
                      <a:spLocks noChangeArrowheads="1"/>
                    </xdr:cNvSpPr>
                  </xdr:nvSpPr>
                  <xdr:spPr bwMode="auto">
                    <a:xfrm>
                      <a:off x="133" y="1778"/>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208" name="Oval 236"/>
                    <xdr:cNvSpPr>
                      <a:spLocks noChangeArrowheads="1"/>
                    </xdr:cNvSpPr>
                  </xdr:nvSpPr>
                  <xdr:spPr bwMode="auto">
                    <a:xfrm>
                      <a:off x="179" y="1761"/>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209" name="Oval 242"/>
                    <xdr:cNvSpPr>
                      <a:spLocks noChangeArrowheads="1"/>
                    </xdr:cNvSpPr>
                  </xdr:nvSpPr>
                  <xdr:spPr bwMode="auto">
                    <a:xfrm>
                      <a:off x="152" y="1763"/>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210" name="Oval 214"/>
                    <xdr:cNvSpPr>
                      <a:spLocks noChangeArrowheads="1"/>
                    </xdr:cNvSpPr>
                  </xdr:nvSpPr>
                  <xdr:spPr bwMode="auto">
                    <a:xfrm>
                      <a:off x="179" y="1792"/>
                      <a:ext cx="37" cy="37"/>
                    </a:xfrm>
                    <a:prstGeom prst="ellipse">
                      <a:avLst/>
                    </a:prstGeom>
                    <a:gradFill rotWithShape="1">
                      <a:gsLst>
                        <a:gs pos="0">
                          <a:srgbClr val="CCFFFF"/>
                        </a:gs>
                        <a:gs pos="100000">
                          <a:srgbClr val="CCFFFF">
                            <a:gamma/>
                            <a:shade val="17255"/>
                            <a:invGamma/>
                          </a:srgbClr>
                        </a:gs>
                      </a:gsLst>
                      <a:lin ang="2700000" scaled="1"/>
                    </a:gradFill>
                    <a:ln w="9525">
                      <a:noFill/>
                      <a:round/>
                      <a:headEnd/>
                      <a:tailEnd/>
                    </a:ln>
                  </xdr:spPr>
                </xdr:sp>
                <xdr:grpSp>
                  <xdr:nvGrpSpPr>
                    <xdr:cNvPr id="211" name="Group 234"/>
                    <xdr:cNvGrpSpPr>
                      <a:grpSpLocks/>
                    </xdr:cNvGrpSpPr>
                  </xdr:nvGrpSpPr>
                  <xdr:grpSpPr bwMode="auto">
                    <a:xfrm>
                      <a:off x="209" y="1744"/>
                      <a:ext cx="107" cy="134"/>
                      <a:chOff x="160" y="1594"/>
                      <a:chExt cx="107" cy="134"/>
                    </a:xfrm>
                  </xdr:grpSpPr>
                  <xdr:sp macro="" textlink="">
                    <xdr:nvSpPr>
                      <xdr:cNvPr id="215" name="Oval 228"/>
                      <xdr:cNvSpPr>
                        <a:spLocks noChangeArrowheads="1"/>
                      </xdr:cNvSpPr>
                    </xdr:nvSpPr>
                    <xdr:spPr bwMode="auto">
                      <a:xfrm>
                        <a:off x="217" y="1666"/>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nvGrpSpPr>
                      <xdr:cNvPr id="216" name="Group 226"/>
                      <xdr:cNvGrpSpPr>
                        <a:grpSpLocks/>
                      </xdr:cNvGrpSpPr>
                    </xdr:nvGrpSpPr>
                    <xdr:grpSpPr bwMode="auto">
                      <a:xfrm>
                        <a:off x="160" y="1594"/>
                        <a:ext cx="104" cy="99"/>
                        <a:chOff x="160" y="1594"/>
                        <a:chExt cx="104" cy="99"/>
                      </a:xfrm>
                    </xdr:grpSpPr>
                    <xdr:sp macro="" textlink="">
                      <xdr:nvSpPr>
                        <xdr:cNvPr id="219" name="Oval 221"/>
                        <xdr:cNvSpPr>
                          <a:spLocks noChangeArrowheads="1"/>
                        </xdr:cNvSpPr>
                      </xdr:nvSpPr>
                      <xdr:spPr bwMode="auto">
                        <a:xfrm>
                          <a:off x="216" y="1623"/>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220" name="Oval 222"/>
                        <xdr:cNvSpPr>
                          <a:spLocks noChangeArrowheads="1"/>
                        </xdr:cNvSpPr>
                      </xdr:nvSpPr>
                      <xdr:spPr bwMode="auto">
                        <a:xfrm>
                          <a:off x="212" y="1594"/>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221" name="Oval 215"/>
                        <xdr:cNvSpPr>
                          <a:spLocks noChangeArrowheads="1"/>
                        </xdr:cNvSpPr>
                      </xdr:nvSpPr>
                      <xdr:spPr bwMode="auto">
                        <a:xfrm>
                          <a:off x="160" y="1626"/>
                          <a:ext cx="67" cy="67"/>
                        </a:xfrm>
                        <a:prstGeom prst="ellipse">
                          <a:avLst/>
                        </a:prstGeom>
                        <a:gradFill rotWithShape="1">
                          <a:gsLst>
                            <a:gs pos="0">
                              <a:srgbClr val="E5FF9B"/>
                            </a:gs>
                            <a:gs pos="100000">
                              <a:srgbClr val="E5FF9B">
                                <a:gamma/>
                                <a:shade val="14902"/>
                                <a:invGamma/>
                              </a:srgbClr>
                            </a:gs>
                          </a:gsLst>
                          <a:lin ang="2700000" scaled="1"/>
                        </a:gradFill>
                        <a:ln w="9525">
                          <a:solidFill>
                            <a:srgbClr val="000000"/>
                          </a:solidFill>
                          <a:round/>
                          <a:headEnd/>
                          <a:tailEnd/>
                        </a:ln>
                      </xdr:spPr>
                    </xdr:sp>
                    <xdr:sp macro="" textlink="">
                      <xdr:nvSpPr>
                        <xdr:cNvPr id="222" name="Oval 223"/>
                        <xdr:cNvSpPr>
                          <a:spLocks noChangeArrowheads="1"/>
                        </xdr:cNvSpPr>
                      </xdr:nvSpPr>
                      <xdr:spPr bwMode="auto">
                        <a:xfrm>
                          <a:off x="194" y="1604"/>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sp macro="" textlink="">
                    <xdr:nvSpPr>
                      <xdr:cNvPr id="217" name="Oval 229"/>
                      <xdr:cNvSpPr>
                        <a:spLocks noChangeArrowheads="1"/>
                      </xdr:cNvSpPr>
                    </xdr:nvSpPr>
                    <xdr:spPr bwMode="auto">
                      <a:xfrm>
                        <a:off x="215" y="1675"/>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218" name="Oval 231"/>
                      <xdr:cNvSpPr>
                        <a:spLocks noChangeArrowheads="1"/>
                      </xdr:cNvSpPr>
                    </xdr:nvSpPr>
                    <xdr:spPr bwMode="auto">
                      <a:xfrm>
                        <a:off x="195" y="1675"/>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sp macro="" textlink="">
                  <xdr:nvSpPr>
                    <xdr:cNvPr id="212" name="Oval 249"/>
                    <xdr:cNvSpPr>
                      <a:spLocks noChangeArrowheads="1"/>
                    </xdr:cNvSpPr>
                  </xdr:nvSpPr>
                  <xdr:spPr bwMode="auto">
                    <a:xfrm>
                      <a:off x="147" y="1811"/>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213" name="Oval 250"/>
                    <xdr:cNvSpPr>
                      <a:spLocks noChangeArrowheads="1"/>
                    </xdr:cNvSpPr>
                  </xdr:nvSpPr>
                  <xdr:spPr bwMode="auto">
                    <a:xfrm>
                      <a:off x="124" y="1817"/>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214" name="Oval 248"/>
                    <xdr:cNvSpPr>
                      <a:spLocks noChangeArrowheads="1"/>
                    </xdr:cNvSpPr>
                  </xdr:nvSpPr>
                  <xdr:spPr bwMode="auto">
                    <a:xfrm>
                      <a:off x="164" y="1850"/>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sp macro="" textlink="">
                <xdr:nvSpPr>
                  <xdr:cNvPr id="203" name="Line 258"/>
                  <xdr:cNvSpPr>
                    <a:spLocks noChangeShapeType="1"/>
                  </xdr:cNvSpPr>
                </xdr:nvSpPr>
                <xdr:spPr bwMode="auto">
                  <a:xfrm>
                    <a:off x="265" y="1816"/>
                    <a:ext cx="27" cy="27"/>
                  </a:xfrm>
                  <a:prstGeom prst="line">
                    <a:avLst/>
                  </a:prstGeom>
                  <a:noFill/>
                  <a:ln w="19050" cap="rnd">
                    <a:solidFill>
                      <a:srgbClr val="FF0000"/>
                    </a:solidFill>
                    <a:prstDash val="sysDot"/>
                    <a:round/>
                    <a:headEnd/>
                    <a:tailEnd type="triangle" w="med" len="med"/>
                  </a:ln>
                </xdr:spPr>
              </xdr:sp>
              <xdr:sp macro="" textlink="">
                <xdr:nvSpPr>
                  <xdr:cNvPr id="204" name="Line 260"/>
                  <xdr:cNvSpPr>
                    <a:spLocks noChangeShapeType="1"/>
                  </xdr:cNvSpPr>
                </xdr:nvSpPr>
                <xdr:spPr bwMode="auto">
                  <a:xfrm rot="16200000">
                    <a:off x="257" y="1780"/>
                    <a:ext cx="27" cy="27"/>
                  </a:xfrm>
                  <a:prstGeom prst="line">
                    <a:avLst/>
                  </a:prstGeom>
                  <a:noFill/>
                  <a:ln w="19050" cap="rnd">
                    <a:solidFill>
                      <a:srgbClr val="FF0000"/>
                    </a:solidFill>
                    <a:prstDash val="sysDot"/>
                    <a:round/>
                    <a:headEnd/>
                    <a:tailEnd type="triangle" w="med" len="med"/>
                  </a:ln>
                </xdr:spPr>
              </xdr:sp>
              <xdr:sp macro="" textlink="">
                <xdr:nvSpPr>
                  <xdr:cNvPr id="205" name="Line 282"/>
                  <xdr:cNvSpPr>
                    <a:spLocks noChangeShapeType="1"/>
                  </xdr:cNvSpPr>
                </xdr:nvSpPr>
                <xdr:spPr bwMode="auto">
                  <a:xfrm rot="5769115" flipH="1">
                    <a:off x="172" y="1779"/>
                    <a:ext cx="27" cy="27"/>
                  </a:xfrm>
                  <a:prstGeom prst="line">
                    <a:avLst/>
                  </a:prstGeom>
                  <a:noFill/>
                  <a:ln w="19050" cap="rnd">
                    <a:solidFill>
                      <a:srgbClr val="FF0000"/>
                    </a:solidFill>
                    <a:prstDash val="sysDot"/>
                    <a:round/>
                    <a:headEnd/>
                    <a:tailEnd type="triangle" w="med" len="med"/>
                  </a:ln>
                </xdr:spPr>
              </xdr:sp>
              <xdr:sp macro="" textlink="">
                <xdr:nvSpPr>
                  <xdr:cNvPr id="206" name="Line 283"/>
                  <xdr:cNvSpPr>
                    <a:spLocks noChangeShapeType="1"/>
                  </xdr:cNvSpPr>
                </xdr:nvSpPr>
                <xdr:spPr bwMode="auto">
                  <a:xfrm rot="16200000" flipH="1" flipV="1">
                    <a:off x="170" y="1814"/>
                    <a:ext cx="27" cy="27"/>
                  </a:xfrm>
                  <a:prstGeom prst="line">
                    <a:avLst/>
                  </a:prstGeom>
                  <a:noFill/>
                  <a:ln w="19050" cap="rnd">
                    <a:solidFill>
                      <a:srgbClr val="FF0000"/>
                    </a:solidFill>
                    <a:prstDash val="sysDot"/>
                    <a:round/>
                    <a:headEnd/>
                    <a:tailEnd type="triangle" w="med" len="med"/>
                  </a:ln>
                </xdr:spPr>
              </xdr:sp>
            </xdr:grpSp>
            <xdr:grpSp>
              <xdr:nvGrpSpPr>
                <xdr:cNvPr id="185" name="Group 340"/>
                <xdr:cNvGrpSpPr>
                  <a:grpSpLocks/>
                </xdr:cNvGrpSpPr>
              </xdr:nvGrpSpPr>
              <xdr:grpSpPr bwMode="auto">
                <a:xfrm>
                  <a:off x="504825" y="19373850"/>
                  <a:ext cx="1419225" cy="1181100"/>
                  <a:chOff x="53" y="1995"/>
                  <a:chExt cx="149" cy="124"/>
                </a:xfrm>
              </xdr:grpSpPr>
              <xdr:grpSp>
                <xdr:nvGrpSpPr>
                  <xdr:cNvPr id="188" name="Group 338"/>
                  <xdr:cNvGrpSpPr>
                    <a:grpSpLocks/>
                  </xdr:cNvGrpSpPr>
                </xdr:nvGrpSpPr>
                <xdr:grpSpPr bwMode="auto">
                  <a:xfrm>
                    <a:off x="53" y="1995"/>
                    <a:ext cx="92" cy="124"/>
                    <a:chOff x="120" y="1965"/>
                    <a:chExt cx="92" cy="124"/>
                  </a:xfrm>
                </xdr:grpSpPr>
                <xdr:grpSp>
                  <xdr:nvGrpSpPr>
                    <xdr:cNvPr id="193" name="Group 337"/>
                    <xdr:cNvGrpSpPr>
                      <a:grpSpLocks/>
                    </xdr:cNvGrpSpPr>
                  </xdr:nvGrpSpPr>
                  <xdr:grpSpPr bwMode="auto">
                    <a:xfrm>
                      <a:off x="129" y="1965"/>
                      <a:ext cx="81" cy="55"/>
                      <a:chOff x="129" y="1965"/>
                      <a:chExt cx="81" cy="55"/>
                    </a:xfrm>
                  </xdr:grpSpPr>
                  <xdr:sp macro="" textlink="">
                    <xdr:nvSpPr>
                      <xdr:cNvPr id="199" name="Oval 293"/>
                      <xdr:cNvSpPr>
                        <a:spLocks noChangeArrowheads="1"/>
                      </xdr:cNvSpPr>
                    </xdr:nvSpPr>
                    <xdr:spPr bwMode="auto">
                      <a:xfrm>
                        <a:off x="129" y="1982"/>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200" name="Oval 294"/>
                      <xdr:cNvSpPr>
                        <a:spLocks noChangeArrowheads="1"/>
                      </xdr:cNvSpPr>
                    </xdr:nvSpPr>
                    <xdr:spPr bwMode="auto">
                      <a:xfrm>
                        <a:off x="175" y="1965"/>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201" name="Oval 295"/>
                      <xdr:cNvSpPr>
                        <a:spLocks noChangeArrowheads="1"/>
                      </xdr:cNvSpPr>
                    </xdr:nvSpPr>
                    <xdr:spPr bwMode="auto">
                      <a:xfrm>
                        <a:off x="148" y="1967"/>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grpSp>
                <xdr:grpSp>
                  <xdr:nvGrpSpPr>
                    <xdr:cNvPr id="194" name="Group 333"/>
                    <xdr:cNvGrpSpPr>
                      <a:grpSpLocks/>
                    </xdr:cNvGrpSpPr>
                  </xdr:nvGrpSpPr>
                  <xdr:grpSpPr bwMode="auto">
                    <a:xfrm>
                      <a:off x="120" y="1996"/>
                      <a:ext cx="92" cy="93"/>
                      <a:chOff x="120" y="1996"/>
                      <a:chExt cx="92" cy="93"/>
                    </a:xfrm>
                  </xdr:grpSpPr>
                  <xdr:sp macro="" textlink="">
                    <xdr:nvSpPr>
                      <xdr:cNvPr id="195" name="Oval 296"/>
                      <xdr:cNvSpPr>
                        <a:spLocks noChangeArrowheads="1"/>
                      </xdr:cNvSpPr>
                    </xdr:nvSpPr>
                    <xdr:spPr bwMode="auto">
                      <a:xfrm>
                        <a:off x="175" y="1996"/>
                        <a:ext cx="37" cy="37"/>
                      </a:xfrm>
                      <a:prstGeom prst="ellipse">
                        <a:avLst/>
                      </a:prstGeom>
                      <a:gradFill rotWithShape="1">
                        <a:gsLst>
                          <a:gs pos="0">
                            <a:srgbClr val="93FFFF"/>
                          </a:gs>
                          <a:gs pos="100000">
                            <a:srgbClr val="93FFFF">
                              <a:gamma/>
                              <a:shade val="17255"/>
                              <a:invGamma/>
                            </a:srgbClr>
                          </a:gs>
                        </a:gsLst>
                        <a:lin ang="2700000" scaled="1"/>
                      </a:gradFill>
                      <a:ln w="9525">
                        <a:noFill/>
                        <a:round/>
                        <a:headEnd/>
                        <a:tailEnd/>
                      </a:ln>
                    </xdr:spPr>
                  </xdr:sp>
                  <xdr:sp macro="" textlink="">
                    <xdr:nvSpPr>
                      <xdr:cNvPr id="196" name="Oval 306"/>
                      <xdr:cNvSpPr>
                        <a:spLocks noChangeArrowheads="1"/>
                      </xdr:cNvSpPr>
                    </xdr:nvSpPr>
                    <xdr:spPr bwMode="auto">
                      <a:xfrm>
                        <a:off x="143" y="2015"/>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97" name="Oval 307"/>
                      <xdr:cNvSpPr>
                        <a:spLocks noChangeArrowheads="1"/>
                      </xdr:cNvSpPr>
                    </xdr:nvSpPr>
                    <xdr:spPr bwMode="auto">
                      <a:xfrm>
                        <a:off x="120" y="2021"/>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98" name="Oval 308"/>
                      <xdr:cNvSpPr>
                        <a:spLocks noChangeArrowheads="1"/>
                      </xdr:cNvSpPr>
                    </xdr:nvSpPr>
                    <xdr:spPr bwMode="auto">
                      <a:xfrm>
                        <a:off x="160" y="2054"/>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grpSp>
                <xdr:nvGrpSpPr>
                  <xdr:cNvPr id="189" name="Group 339"/>
                  <xdr:cNvGrpSpPr>
                    <a:grpSpLocks/>
                  </xdr:cNvGrpSpPr>
                </xdr:nvGrpSpPr>
                <xdr:grpSpPr bwMode="auto">
                  <a:xfrm>
                    <a:off x="137" y="2025"/>
                    <a:ext cx="65" cy="60"/>
                    <a:chOff x="137" y="2025"/>
                    <a:chExt cx="65" cy="60"/>
                  </a:xfrm>
                </xdr:grpSpPr>
                <xdr:sp macro="" textlink="">
                  <xdr:nvSpPr>
                    <xdr:cNvPr id="190" name="Oval 335"/>
                    <xdr:cNvSpPr>
                      <a:spLocks noChangeArrowheads="1"/>
                    </xdr:cNvSpPr>
                  </xdr:nvSpPr>
                  <xdr:spPr bwMode="auto">
                    <a:xfrm>
                      <a:off x="167" y="2026"/>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91" name="Oval 336"/>
                    <xdr:cNvSpPr>
                      <a:spLocks noChangeArrowheads="1"/>
                    </xdr:cNvSpPr>
                  </xdr:nvSpPr>
                  <xdr:spPr bwMode="auto">
                    <a:xfrm>
                      <a:off x="137" y="2025"/>
                      <a:ext cx="52" cy="53"/>
                    </a:xfrm>
                    <a:prstGeom prst="ellipse">
                      <a:avLst/>
                    </a:prstGeom>
                    <a:gradFill rotWithShape="1">
                      <a:gsLst>
                        <a:gs pos="0">
                          <a:srgbClr val="3366FF"/>
                        </a:gs>
                        <a:gs pos="100000">
                          <a:srgbClr val="3366FF">
                            <a:gamma/>
                            <a:shade val="9804"/>
                            <a:invGamma/>
                          </a:srgbClr>
                        </a:gs>
                      </a:gsLst>
                      <a:lin ang="2700000" scaled="1"/>
                    </a:gradFill>
                    <a:ln w="9525">
                      <a:solidFill>
                        <a:srgbClr val="000000"/>
                      </a:solidFill>
                      <a:round/>
                      <a:headEnd/>
                      <a:tailEnd/>
                    </a:ln>
                  </xdr:spPr>
                </xdr:sp>
                <xdr:sp macro="" textlink="">
                  <xdr:nvSpPr>
                    <xdr:cNvPr id="192" name="Oval 334"/>
                    <xdr:cNvSpPr>
                      <a:spLocks noChangeArrowheads="1"/>
                    </xdr:cNvSpPr>
                  </xdr:nvSpPr>
                  <xdr:spPr bwMode="auto">
                    <a:xfrm>
                      <a:off x="156" y="2050"/>
                      <a:ext cx="35" cy="3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sp macro="" textlink="">
              <xdr:nvSpPr>
                <xdr:cNvPr id="186" name="Line 343"/>
                <xdr:cNvSpPr>
                  <a:spLocks noChangeShapeType="1"/>
                </xdr:cNvSpPr>
              </xdr:nvSpPr>
              <xdr:spPr bwMode="auto">
                <a:xfrm rot="16200000">
                  <a:off x="320495" y="19912001"/>
                  <a:ext cx="0" cy="24"/>
                </a:xfrm>
                <a:prstGeom prst="line">
                  <a:avLst/>
                </a:prstGeom>
                <a:noFill/>
                <a:ln w="19050">
                  <a:solidFill>
                    <a:srgbClr val="FF0000"/>
                  </a:solidFill>
                  <a:round/>
                  <a:headEnd/>
                  <a:tailEnd/>
                </a:ln>
              </xdr:spPr>
            </xdr:sp>
            <xdr:sp macro="" textlink="">
              <xdr:nvSpPr>
                <xdr:cNvPr id="187" name="Line 345"/>
                <xdr:cNvSpPr>
                  <a:spLocks noChangeShapeType="1"/>
                </xdr:cNvSpPr>
              </xdr:nvSpPr>
              <xdr:spPr bwMode="auto">
                <a:xfrm>
                  <a:off x="2133600" y="18468975"/>
                  <a:ext cx="0" cy="657225"/>
                </a:xfrm>
                <a:prstGeom prst="line">
                  <a:avLst/>
                </a:prstGeom>
                <a:noFill/>
                <a:ln w="19050">
                  <a:solidFill>
                    <a:srgbClr val="FF0000"/>
                  </a:solidFill>
                  <a:round/>
                  <a:headEnd/>
                  <a:tailEnd type="triangle" w="med" len="med"/>
                </a:ln>
              </xdr:spPr>
            </xdr:sp>
          </xdr:grpSp>
          <xdr:sp macro="" textlink="">
            <xdr:nvSpPr>
              <xdr:cNvPr id="177" name="Oval 317"/>
              <xdr:cNvSpPr>
                <a:spLocks noChangeArrowheads="1"/>
              </xdr:cNvSpPr>
            </xdr:nvSpPr>
            <xdr:spPr bwMode="auto">
              <a:xfrm>
                <a:off x="2628900" y="20202525"/>
                <a:ext cx="333375" cy="33337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78" name="Oval 305"/>
              <xdr:cNvSpPr>
                <a:spLocks noChangeArrowheads="1"/>
              </xdr:cNvSpPr>
            </xdr:nvSpPr>
            <xdr:spPr bwMode="auto">
              <a:xfrm>
                <a:off x="2952750" y="20059650"/>
                <a:ext cx="333375" cy="33337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sp macro="" textlink="">
            <xdr:nvSpPr>
              <xdr:cNvPr id="179" name="Oval 315"/>
              <xdr:cNvSpPr>
                <a:spLocks noChangeArrowheads="1"/>
              </xdr:cNvSpPr>
            </xdr:nvSpPr>
            <xdr:spPr bwMode="auto">
              <a:xfrm>
                <a:off x="2352675" y="19592925"/>
                <a:ext cx="333375" cy="333375"/>
              </a:xfrm>
              <a:prstGeom prst="ellipse">
                <a:avLst/>
              </a:prstGeom>
              <a:gradFill rotWithShape="1">
                <a:gsLst>
                  <a:gs pos="0">
                    <a:srgbClr val="CCFFFF"/>
                  </a:gs>
                  <a:gs pos="100000">
                    <a:srgbClr val="CCFFFF">
                      <a:gamma/>
                      <a:shade val="12157"/>
                      <a:invGamma/>
                    </a:srgbClr>
                  </a:gs>
                </a:gsLst>
                <a:lin ang="2700000" scaled="1"/>
              </a:gradFill>
              <a:ln w="9525">
                <a:solidFill>
                  <a:srgbClr val="000000"/>
                </a:solidFill>
                <a:round/>
                <a:headEnd/>
                <a:tailEnd/>
              </a:ln>
            </xdr:spPr>
          </xdr:sp>
        </xdr:grpSp>
      </xdr:grpSp>
      <xdr:grpSp>
        <xdr:nvGrpSpPr>
          <xdr:cNvPr id="169" name="545 - Ομάδα"/>
          <xdr:cNvGrpSpPr/>
        </xdr:nvGrpSpPr>
        <xdr:grpSpPr>
          <a:xfrm>
            <a:off x="1244408" y="20898644"/>
            <a:ext cx="123825" cy="122400"/>
            <a:chOff x="425258" y="19765169"/>
            <a:chExt cx="123825" cy="122400"/>
          </a:xfrm>
        </xdr:grpSpPr>
        <xdr:sp macro="" textlink="">
          <xdr:nvSpPr>
            <xdr:cNvPr id="170" name="Line 323"/>
            <xdr:cNvSpPr>
              <a:spLocks noChangeShapeType="1"/>
            </xdr:cNvSpPr>
          </xdr:nvSpPr>
          <xdr:spPr bwMode="auto">
            <a:xfrm>
              <a:off x="425258" y="19831050"/>
              <a:ext cx="123825" cy="0"/>
            </a:xfrm>
            <a:prstGeom prst="line">
              <a:avLst/>
            </a:prstGeom>
            <a:noFill/>
            <a:ln w="19050">
              <a:solidFill>
                <a:srgbClr val="FF0000"/>
              </a:solidFill>
              <a:round/>
              <a:headEnd/>
              <a:tailEnd/>
            </a:ln>
          </xdr:spPr>
        </xdr:sp>
        <xdr:cxnSp macro="">
          <xdr:nvCxnSpPr>
            <xdr:cNvPr id="171" name="544 - Ευθεία γραμμή σύνδεσης"/>
            <xdr:cNvCxnSpPr/>
          </xdr:nvCxnSpPr>
          <xdr:spPr>
            <a:xfrm rot="5400000">
              <a:off x="424575" y="19825575"/>
              <a:ext cx="1224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424861</xdr:colOff>
      <xdr:row>104</xdr:row>
      <xdr:rowOff>157960</xdr:rowOff>
    </xdr:from>
    <xdr:to>
      <xdr:col>5</xdr:col>
      <xdr:colOff>95250</xdr:colOff>
      <xdr:row>114</xdr:row>
      <xdr:rowOff>99223</xdr:rowOff>
    </xdr:to>
    <xdr:grpSp>
      <xdr:nvGrpSpPr>
        <xdr:cNvPr id="229" name="706 - Ομάδα"/>
        <xdr:cNvGrpSpPr/>
      </xdr:nvGrpSpPr>
      <xdr:grpSpPr>
        <a:xfrm>
          <a:off x="1066211" y="26573960"/>
          <a:ext cx="2235789" cy="2481263"/>
          <a:chOff x="891586" y="22993350"/>
          <a:chExt cx="2108789" cy="2409825"/>
        </a:xfrm>
      </xdr:grpSpPr>
      <xdr:grpSp>
        <xdr:nvGrpSpPr>
          <xdr:cNvPr id="230" name="617 - Ομάδα"/>
          <xdr:cNvGrpSpPr/>
        </xdr:nvGrpSpPr>
        <xdr:grpSpPr>
          <a:xfrm>
            <a:off x="891586" y="23050500"/>
            <a:ext cx="2108789" cy="2352675"/>
            <a:chOff x="1034461" y="21859875"/>
            <a:chExt cx="2108789" cy="2352675"/>
          </a:xfrm>
        </xdr:grpSpPr>
        <xdr:grpSp>
          <xdr:nvGrpSpPr>
            <xdr:cNvPr id="249" name="290 - Ομάδα"/>
            <xdr:cNvGrpSpPr/>
          </xdr:nvGrpSpPr>
          <xdr:grpSpPr>
            <a:xfrm>
              <a:off x="1034461" y="21859875"/>
              <a:ext cx="2108789" cy="2352675"/>
              <a:chOff x="1034461" y="21859875"/>
              <a:chExt cx="2108789" cy="2352675"/>
            </a:xfrm>
          </xdr:grpSpPr>
          <xdr:sp macro="" textlink="">
            <xdr:nvSpPr>
              <xdr:cNvPr id="252" name="Line 385"/>
              <xdr:cNvSpPr>
                <a:spLocks noChangeShapeType="1"/>
              </xdr:cNvSpPr>
            </xdr:nvSpPr>
            <xdr:spPr bwMode="auto">
              <a:xfrm rot="16200000">
                <a:off x="1034473" y="21859863"/>
                <a:ext cx="0" cy="24"/>
              </a:xfrm>
              <a:prstGeom prst="line">
                <a:avLst/>
              </a:prstGeom>
              <a:noFill/>
              <a:ln w="19050">
                <a:solidFill>
                  <a:srgbClr val="FF0000"/>
                </a:solidFill>
                <a:round/>
                <a:headEnd/>
                <a:tailEnd/>
              </a:ln>
            </xdr:spPr>
          </xdr:sp>
          <xdr:sp macro="" textlink="">
            <xdr:nvSpPr>
              <xdr:cNvPr id="253" name="Line 386"/>
              <xdr:cNvSpPr>
                <a:spLocks noChangeShapeType="1"/>
              </xdr:cNvSpPr>
            </xdr:nvSpPr>
            <xdr:spPr bwMode="auto">
              <a:xfrm>
                <a:off x="2266950" y="21859875"/>
                <a:ext cx="95250" cy="0"/>
              </a:xfrm>
              <a:prstGeom prst="line">
                <a:avLst/>
              </a:prstGeom>
              <a:noFill/>
              <a:ln w="19050">
                <a:solidFill>
                  <a:srgbClr val="FF0000"/>
                </a:solidFill>
                <a:round/>
                <a:headEnd/>
                <a:tailEnd/>
              </a:ln>
            </xdr:spPr>
          </xdr:sp>
          <xdr:grpSp>
            <xdr:nvGrpSpPr>
              <xdr:cNvPr id="254" name="Group 421"/>
              <xdr:cNvGrpSpPr>
                <a:grpSpLocks/>
              </xdr:cNvGrpSpPr>
            </xdr:nvGrpSpPr>
            <xdr:grpSpPr bwMode="auto">
              <a:xfrm>
                <a:off x="1076325" y="21878925"/>
                <a:ext cx="2066925" cy="1943100"/>
                <a:chOff x="113" y="2249"/>
                <a:chExt cx="217" cy="204"/>
              </a:xfrm>
            </xdr:grpSpPr>
            <xdr:sp macro="" textlink="">
              <xdr:nvSpPr>
                <xdr:cNvPr id="276" name="Text Box 420"/>
                <xdr:cNvSpPr txBox="1">
                  <a:spLocks noChangeArrowheads="1"/>
                </xdr:cNvSpPr>
              </xdr:nvSpPr>
              <xdr:spPr bwMode="auto">
                <a:xfrm>
                  <a:off x="311" y="2249"/>
                  <a:ext cx="15" cy="18"/>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CC00"/>
                      </a:solidFill>
                      <a:latin typeface="Arial"/>
                      <a:cs typeface="Arial"/>
                    </a:rPr>
                    <a:t>δ</a:t>
                  </a:r>
                </a:p>
              </xdr:txBody>
            </xdr:sp>
            <xdr:grpSp>
              <xdr:nvGrpSpPr>
                <xdr:cNvPr id="277" name="Group 419"/>
                <xdr:cNvGrpSpPr>
                  <a:grpSpLocks/>
                </xdr:cNvGrpSpPr>
              </xdr:nvGrpSpPr>
              <xdr:grpSpPr bwMode="auto">
                <a:xfrm>
                  <a:off x="113" y="2250"/>
                  <a:ext cx="217" cy="203"/>
                  <a:chOff x="113" y="2250"/>
                  <a:chExt cx="217" cy="203"/>
                </a:xfrm>
              </xdr:grpSpPr>
              <xdr:grpSp>
                <xdr:nvGrpSpPr>
                  <xdr:cNvPr id="278" name="Group 418"/>
                  <xdr:cNvGrpSpPr>
                    <a:grpSpLocks/>
                  </xdr:cNvGrpSpPr>
                </xdr:nvGrpSpPr>
                <xdr:grpSpPr bwMode="auto">
                  <a:xfrm>
                    <a:off x="113" y="2303"/>
                    <a:ext cx="217" cy="150"/>
                    <a:chOff x="113" y="2303"/>
                    <a:chExt cx="217" cy="150"/>
                  </a:xfrm>
                </xdr:grpSpPr>
                <xdr:sp macro="" textlink="">
                  <xdr:nvSpPr>
                    <xdr:cNvPr id="294" name="Rectangle 372"/>
                    <xdr:cNvSpPr>
                      <a:spLocks noChangeArrowheads="1"/>
                    </xdr:cNvSpPr>
                  </xdr:nvSpPr>
                  <xdr:spPr bwMode="auto">
                    <a:xfrm>
                      <a:off x="117" y="2313"/>
                      <a:ext cx="208" cy="135"/>
                    </a:xfrm>
                    <a:prstGeom prst="rect">
                      <a:avLst/>
                    </a:prstGeom>
                    <a:gradFill rotWithShape="1">
                      <a:gsLst>
                        <a:gs pos="0">
                          <a:srgbClr val="DDEEFF"/>
                        </a:gs>
                        <a:gs pos="100000">
                          <a:srgbClr val="2B2F32"/>
                        </a:gs>
                      </a:gsLst>
                      <a:lin ang="2700000" scaled="1"/>
                    </a:gradFill>
                    <a:ln w="9525">
                      <a:solidFill>
                        <a:srgbClr val="000000"/>
                      </a:solidFill>
                      <a:miter lim="800000"/>
                      <a:headEnd/>
                      <a:tailEnd/>
                    </a:ln>
                  </xdr:spPr>
                </xdr:sp>
                <xdr:sp macro="" textlink="">
                  <xdr:nvSpPr>
                    <xdr:cNvPr id="295" name="Line 373"/>
                    <xdr:cNvSpPr>
                      <a:spLocks noChangeShapeType="1"/>
                    </xdr:cNvSpPr>
                  </xdr:nvSpPr>
                  <xdr:spPr bwMode="auto">
                    <a:xfrm>
                      <a:off x="114" y="2303"/>
                      <a:ext cx="0" cy="150"/>
                    </a:xfrm>
                    <a:prstGeom prst="line">
                      <a:avLst/>
                    </a:prstGeom>
                    <a:noFill/>
                    <a:ln w="28575">
                      <a:solidFill>
                        <a:srgbClr val="C0C0C0"/>
                      </a:solidFill>
                      <a:round/>
                      <a:headEnd/>
                      <a:tailEnd/>
                    </a:ln>
                  </xdr:spPr>
                </xdr:sp>
                <xdr:sp macro="" textlink="">
                  <xdr:nvSpPr>
                    <xdr:cNvPr id="296" name="Line 374"/>
                    <xdr:cNvSpPr>
                      <a:spLocks noChangeShapeType="1"/>
                    </xdr:cNvSpPr>
                  </xdr:nvSpPr>
                  <xdr:spPr bwMode="auto">
                    <a:xfrm>
                      <a:off x="329" y="2303"/>
                      <a:ext cx="0" cy="150"/>
                    </a:xfrm>
                    <a:prstGeom prst="line">
                      <a:avLst/>
                    </a:prstGeom>
                    <a:noFill/>
                    <a:ln w="28575">
                      <a:solidFill>
                        <a:srgbClr val="C0C0C0"/>
                      </a:solidFill>
                      <a:round/>
                      <a:headEnd/>
                      <a:tailEnd/>
                    </a:ln>
                  </xdr:spPr>
                </xdr:sp>
                <xdr:sp macro="" textlink="">
                  <xdr:nvSpPr>
                    <xdr:cNvPr id="297" name="Line 375"/>
                    <xdr:cNvSpPr>
                      <a:spLocks noChangeShapeType="1"/>
                    </xdr:cNvSpPr>
                  </xdr:nvSpPr>
                  <xdr:spPr bwMode="auto">
                    <a:xfrm flipH="1">
                      <a:off x="113" y="2452"/>
                      <a:ext cx="217" cy="0"/>
                    </a:xfrm>
                    <a:prstGeom prst="line">
                      <a:avLst/>
                    </a:prstGeom>
                    <a:noFill/>
                    <a:ln w="28575">
                      <a:solidFill>
                        <a:srgbClr val="C0C0C0"/>
                      </a:solidFill>
                      <a:round/>
                      <a:headEnd/>
                      <a:tailEnd/>
                    </a:ln>
                  </xdr:spPr>
                </xdr:sp>
              </xdr:grpSp>
              <xdr:grpSp>
                <xdr:nvGrpSpPr>
                  <xdr:cNvPr id="279" name="Group 387"/>
                  <xdr:cNvGrpSpPr>
                    <a:grpSpLocks/>
                  </xdr:cNvGrpSpPr>
                </xdr:nvGrpSpPr>
                <xdr:grpSpPr bwMode="auto">
                  <a:xfrm>
                    <a:off x="145" y="2250"/>
                    <a:ext cx="165" cy="76"/>
                    <a:chOff x="164" y="2233"/>
                    <a:chExt cx="165" cy="76"/>
                  </a:xfrm>
                </xdr:grpSpPr>
                <xdr:sp macro="" textlink="">
                  <xdr:nvSpPr>
                    <xdr:cNvPr id="280" name="Rectangle 382"/>
                    <xdr:cNvSpPr>
                      <a:spLocks noChangeArrowheads="1"/>
                    </xdr:cNvSpPr>
                  </xdr:nvSpPr>
                  <xdr:spPr bwMode="auto">
                    <a:xfrm>
                      <a:off x="323" y="2237"/>
                      <a:ext cx="4" cy="42"/>
                    </a:xfrm>
                    <a:prstGeom prst="rect">
                      <a:avLst/>
                    </a:prstGeom>
                    <a:gradFill rotWithShape="1">
                      <a:gsLst>
                        <a:gs pos="0">
                          <a:srgbClr val="808080"/>
                        </a:gs>
                        <a:gs pos="100000">
                          <a:srgbClr val="000000"/>
                        </a:gs>
                      </a:gsLst>
                      <a:lin ang="2700000" scaled="1"/>
                    </a:gradFill>
                    <a:ln w="9525">
                      <a:solidFill>
                        <a:srgbClr val="000000"/>
                      </a:solidFill>
                      <a:miter lim="800000"/>
                      <a:headEnd/>
                      <a:tailEnd/>
                    </a:ln>
                  </xdr:spPr>
                </xdr:sp>
                <xdr:sp macro="" textlink="">
                  <xdr:nvSpPr>
                    <xdr:cNvPr id="281" name="Line 368"/>
                    <xdr:cNvSpPr>
                      <a:spLocks noChangeShapeType="1"/>
                    </xdr:cNvSpPr>
                  </xdr:nvSpPr>
                  <xdr:spPr bwMode="auto">
                    <a:xfrm flipH="1">
                      <a:off x="253" y="2237"/>
                      <a:ext cx="65" cy="0"/>
                    </a:xfrm>
                    <a:prstGeom prst="line">
                      <a:avLst/>
                    </a:prstGeom>
                    <a:noFill/>
                    <a:ln w="19050">
                      <a:solidFill>
                        <a:srgbClr val="FFCC00"/>
                      </a:solidFill>
                      <a:round/>
                      <a:headEnd/>
                      <a:tailEnd/>
                    </a:ln>
                  </xdr:spPr>
                </xdr:sp>
                <xdr:sp macro="" textlink="">
                  <xdr:nvSpPr>
                    <xdr:cNvPr id="282" name="Line 366"/>
                    <xdr:cNvSpPr>
                      <a:spLocks noChangeShapeType="1"/>
                    </xdr:cNvSpPr>
                  </xdr:nvSpPr>
                  <xdr:spPr bwMode="auto">
                    <a:xfrm flipH="1">
                      <a:off x="165" y="2237"/>
                      <a:ext cx="65" cy="0"/>
                    </a:xfrm>
                    <a:prstGeom prst="line">
                      <a:avLst/>
                    </a:prstGeom>
                    <a:noFill/>
                    <a:ln w="19050">
                      <a:solidFill>
                        <a:srgbClr val="FFCC00"/>
                      </a:solidFill>
                      <a:round/>
                      <a:headEnd/>
                      <a:tailEnd/>
                    </a:ln>
                  </xdr:spPr>
                </xdr:sp>
                <xdr:sp macro="" textlink="">
                  <xdr:nvSpPr>
                    <xdr:cNvPr id="283" name="Text Box 363"/>
                    <xdr:cNvSpPr txBox="1">
                      <a:spLocks noChangeArrowheads="1"/>
                    </xdr:cNvSpPr>
                  </xdr:nvSpPr>
                  <xdr:spPr bwMode="auto">
                    <a:xfrm>
                      <a:off x="207" y="2240"/>
                      <a:ext cx="68" cy="39"/>
                    </a:xfrm>
                    <a:prstGeom prst="rect">
                      <a:avLst/>
                    </a:prstGeom>
                    <a:gradFill rotWithShape="1">
                      <a:gsLst>
                        <a:gs pos="0">
                          <a:srgbClr val="808080"/>
                        </a:gs>
                        <a:gs pos="100000">
                          <a:srgbClr val="808080">
                            <a:gamma/>
                            <a:shade val="19608"/>
                            <a:invGamma/>
                          </a:srgbClr>
                        </a:gs>
                      </a:gsLst>
                      <a:lin ang="2700000" scaled="1"/>
                    </a:gra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FFFFFF"/>
                          </a:solidFill>
                          <a:latin typeface="Arial"/>
                          <a:cs typeface="Arial"/>
                        </a:rPr>
                        <a:t>ηλεκτρική</a:t>
                      </a:r>
                    </a:p>
                    <a:p>
                      <a:pPr algn="ctr" rtl="1">
                        <a:defRPr sz="1000"/>
                      </a:pPr>
                      <a:r>
                        <a:rPr lang="el-GR" sz="900" b="1" i="0" strike="noStrike">
                          <a:solidFill>
                            <a:srgbClr val="FFFFFF"/>
                          </a:solidFill>
                          <a:latin typeface="Arial"/>
                          <a:cs typeface="Arial"/>
                        </a:rPr>
                        <a:t>πηγή</a:t>
                      </a:r>
                    </a:p>
                  </xdr:txBody>
                </xdr:sp>
                <xdr:sp macro="" textlink="">
                  <xdr:nvSpPr>
                    <xdr:cNvPr id="284" name="Rectangle 364"/>
                    <xdr:cNvSpPr>
                      <a:spLocks noChangeArrowheads="1"/>
                    </xdr:cNvSpPr>
                  </xdr:nvSpPr>
                  <xdr:spPr bwMode="auto">
                    <a:xfrm>
                      <a:off x="220" y="2233"/>
                      <a:ext cx="8" cy="8"/>
                    </a:xfrm>
                    <a:prstGeom prst="rect">
                      <a:avLst/>
                    </a:prstGeom>
                    <a:gradFill rotWithShape="1">
                      <a:gsLst>
                        <a:gs pos="0">
                          <a:srgbClr val="808080"/>
                        </a:gs>
                        <a:gs pos="100000">
                          <a:srgbClr val="000000"/>
                        </a:gs>
                      </a:gsLst>
                      <a:lin ang="2700000" scaled="1"/>
                    </a:gradFill>
                    <a:ln w="9525">
                      <a:solidFill>
                        <a:srgbClr val="000000"/>
                      </a:solidFill>
                      <a:miter lim="800000"/>
                      <a:headEnd/>
                      <a:tailEnd/>
                    </a:ln>
                  </xdr:spPr>
                </xdr:sp>
                <xdr:sp macro="" textlink="">
                  <xdr:nvSpPr>
                    <xdr:cNvPr id="285" name="Rectangle 365"/>
                    <xdr:cNvSpPr>
                      <a:spLocks noChangeArrowheads="1"/>
                    </xdr:cNvSpPr>
                  </xdr:nvSpPr>
                  <xdr:spPr bwMode="auto">
                    <a:xfrm>
                      <a:off x="254" y="2233"/>
                      <a:ext cx="8" cy="8"/>
                    </a:xfrm>
                    <a:prstGeom prst="rect">
                      <a:avLst/>
                    </a:prstGeom>
                    <a:gradFill rotWithShape="1">
                      <a:gsLst>
                        <a:gs pos="0">
                          <a:srgbClr val="808080"/>
                        </a:gs>
                        <a:gs pos="100000">
                          <a:srgbClr val="000000"/>
                        </a:gs>
                      </a:gsLst>
                      <a:lin ang="2700000" scaled="1"/>
                    </a:gradFill>
                    <a:ln w="9525">
                      <a:solidFill>
                        <a:srgbClr val="000000"/>
                      </a:solidFill>
                      <a:miter lim="800000"/>
                      <a:headEnd/>
                      <a:tailEnd/>
                    </a:ln>
                  </xdr:spPr>
                </xdr:sp>
                <xdr:sp macro="" textlink="">
                  <xdr:nvSpPr>
                    <xdr:cNvPr id="286" name="Line 367"/>
                    <xdr:cNvSpPr>
                      <a:spLocks noChangeShapeType="1"/>
                    </xdr:cNvSpPr>
                  </xdr:nvSpPr>
                  <xdr:spPr bwMode="auto">
                    <a:xfrm>
                      <a:off x="164" y="2236"/>
                      <a:ext cx="0" cy="72"/>
                    </a:xfrm>
                    <a:prstGeom prst="line">
                      <a:avLst/>
                    </a:prstGeom>
                    <a:noFill/>
                    <a:ln w="19050">
                      <a:solidFill>
                        <a:srgbClr val="FFCC00"/>
                      </a:solidFill>
                      <a:round/>
                      <a:headEnd/>
                      <a:tailEnd/>
                    </a:ln>
                  </xdr:spPr>
                </xdr:sp>
                <xdr:grpSp>
                  <xdr:nvGrpSpPr>
                    <xdr:cNvPr id="287" name="Group 377"/>
                    <xdr:cNvGrpSpPr>
                      <a:grpSpLocks/>
                    </xdr:cNvGrpSpPr>
                  </xdr:nvGrpSpPr>
                  <xdr:grpSpPr bwMode="auto">
                    <a:xfrm>
                      <a:off x="317" y="2237"/>
                      <a:ext cx="0" cy="72"/>
                      <a:chOff x="317" y="2237"/>
                      <a:chExt cx="0" cy="72"/>
                    </a:xfrm>
                  </xdr:grpSpPr>
                  <xdr:sp macro="" textlink="">
                    <xdr:nvSpPr>
                      <xdr:cNvPr id="292" name="Line 369"/>
                      <xdr:cNvSpPr>
                        <a:spLocks noChangeShapeType="1"/>
                      </xdr:cNvSpPr>
                    </xdr:nvSpPr>
                    <xdr:spPr bwMode="auto">
                      <a:xfrm>
                        <a:off x="317" y="2237"/>
                        <a:ext cx="0" cy="72"/>
                      </a:xfrm>
                      <a:prstGeom prst="line">
                        <a:avLst/>
                      </a:prstGeom>
                      <a:noFill/>
                      <a:ln w="19050">
                        <a:solidFill>
                          <a:srgbClr val="FFCC00"/>
                        </a:solidFill>
                        <a:round/>
                        <a:headEnd/>
                        <a:tailEnd/>
                      </a:ln>
                    </xdr:spPr>
                  </xdr:sp>
                  <xdr:sp macro="" textlink="">
                    <xdr:nvSpPr>
                      <xdr:cNvPr id="293" name="Line 376"/>
                      <xdr:cNvSpPr>
                        <a:spLocks noChangeShapeType="1"/>
                      </xdr:cNvSpPr>
                    </xdr:nvSpPr>
                    <xdr:spPr bwMode="auto">
                      <a:xfrm>
                        <a:off x="317" y="2252"/>
                        <a:ext cx="0" cy="24"/>
                      </a:xfrm>
                      <a:prstGeom prst="line">
                        <a:avLst/>
                      </a:prstGeom>
                      <a:noFill/>
                      <a:ln w="19050">
                        <a:solidFill>
                          <a:srgbClr val="000000"/>
                        </a:solidFill>
                        <a:round/>
                        <a:headEnd/>
                        <a:tailEnd/>
                      </a:ln>
                    </xdr:spPr>
                  </xdr:sp>
                </xdr:grpSp>
                <xdr:sp macro="" textlink="">
                  <xdr:nvSpPr>
                    <xdr:cNvPr id="288" name="Rectangle 378"/>
                    <xdr:cNvSpPr>
                      <a:spLocks noChangeArrowheads="1"/>
                    </xdr:cNvSpPr>
                  </xdr:nvSpPr>
                  <xdr:spPr bwMode="auto">
                    <a:xfrm>
                      <a:off x="313" y="2277"/>
                      <a:ext cx="8" cy="8"/>
                    </a:xfrm>
                    <a:prstGeom prst="rect">
                      <a:avLst/>
                    </a:prstGeom>
                    <a:gradFill rotWithShape="1">
                      <a:gsLst>
                        <a:gs pos="0">
                          <a:srgbClr val="808080"/>
                        </a:gs>
                        <a:gs pos="100000">
                          <a:srgbClr val="070707"/>
                        </a:gs>
                      </a:gsLst>
                      <a:lin ang="2700000" scaled="1"/>
                    </a:gradFill>
                    <a:ln w="9525">
                      <a:solidFill>
                        <a:srgbClr val="000000"/>
                      </a:solidFill>
                      <a:miter lim="800000"/>
                      <a:headEnd/>
                      <a:tailEnd/>
                    </a:ln>
                  </xdr:spPr>
                </xdr:sp>
                <xdr:sp macro="" textlink="">
                  <xdr:nvSpPr>
                    <xdr:cNvPr id="289" name="Rectangle 379"/>
                    <xdr:cNvSpPr>
                      <a:spLocks noChangeArrowheads="1"/>
                    </xdr:cNvSpPr>
                  </xdr:nvSpPr>
                  <xdr:spPr bwMode="auto">
                    <a:xfrm>
                      <a:off x="313" y="2242"/>
                      <a:ext cx="8" cy="8"/>
                    </a:xfrm>
                    <a:prstGeom prst="rect">
                      <a:avLst/>
                    </a:prstGeom>
                    <a:gradFill rotWithShape="1">
                      <a:gsLst>
                        <a:gs pos="0">
                          <a:srgbClr val="808080"/>
                        </a:gs>
                        <a:gs pos="100000">
                          <a:srgbClr val="070707"/>
                        </a:gs>
                      </a:gsLst>
                      <a:lin ang="2700000" scaled="1"/>
                    </a:gradFill>
                    <a:ln w="9525">
                      <a:solidFill>
                        <a:srgbClr val="000000"/>
                      </a:solidFill>
                      <a:miter lim="800000"/>
                      <a:headEnd/>
                      <a:tailEnd/>
                    </a:ln>
                  </xdr:spPr>
                </xdr:sp>
                <xdr:sp macro="" textlink="">
                  <xdr:nvSpPr>
                    <xdr:cNvPr id="290" name="Rectangle 380"/>
                    <xdr:cNvSpPr>
                      <a:spLocks noChangeArrowheads="1"/>
                    </xdr:cNvSpPr>
                  </xdr:nvSpPr>
                  <xdr:spPr bwMode="auto">
                    <a:xfrm>
                      <a:off x="321" y="2242"/>
                      <a:ext cx="8" cy="8"/>
                    </a:xfrm>
                    <a:prstGeom prst="rect">
                      <a:avLst/>
                    </a:prstGeom>
                    <a:gradFill rotWithShape="1">
                      <a:gsLst>
                        <a:gs pos="0">
                          <a:srgbClr val="808080"/>
                        </a:gs>
                        <a:gs pos="100000">
                          <a:srgbClr val="070707"/>
                        </a:gs>
                      </a:gsLst>
                      <a:lin ang="2700000" scaled="1"/>
                    </a:gradFill>
                    <a:ln w="9525">
                      <a:solidFill>
                        <a:srgbClr val="000000"/>
                      </a:solidFill>
                      <a:miter lim="800000"/>
                      <a:headEnd/>
                      <a:tailEnd/>
                    </a:ln>
                  </xdr:spPr>
                </xdr:sp>
                <xdr:sp macro="" textlink="">
                  <xdr:nvSpPr>
                    <xdr:cNvPr id="291" name="Rectangle 381"/>
                    <xdr:cNvSpPr>
                      <a:spLocks noChangeArrowheads="1"/>
                    </xdr:cNvSpPr>
                  </xdr:nvSpPr>
                  <xdr:spPr bwMode="auto">
                    <a:xfrm>
                      <a:off x="321" y="2277"/>
                      <a:ext cx="8" cy="8"/>
                    </a:xfrm>
                    <a:prstGeom prst="rect">
                      <a:avLst/>
                    </a:prstGeom>
                    <a:gradFill rotWithShape="1">
                      <a:gsLst>
                        <a:gs pos="0">
                          <a:srgbClr val="808080"/>
                        </a:gs>
                        <a:gs pos="100000">
                          <a:srgbClr val="070707"/>
                        </a:gs>
                      </a:gsLst>
                      <a:lin ang="2700000" scaled="1"/>
                    </a:gradFill>
                    <a:ln w="9525">
                      <a:solidFill>
                        <a:srgbClr val="000000"/>
                      </a:solidFill>
                      <a:miter lim="800000"/>
                      <a:headEnd/>
                      <a:tailEnd/>
                    </a:ln>
                  </xdr:spPr>
                </xdr:sp>
              </xdr:grpSp>
            </xdr:grpSp>
          </xdr:grpSp>
          <xdr:sp macro="" textlink="">
            <xdr:nvSpPr>
              <xdr:cNvPr id="255" name="Rectangle 360"/>
              <xdr:cNvSpPr>
                <a:spLocks noChangeArrowheads="1"/>
              </xdr:cNvSpPr>
            </xdr:nvSpPr>
            <xdr:spPr bwMode="auto">
              <a:xfrm>
                <a:off x="1304925" y="22612350"/>
                <a:ext cx="142875" cy="933450"/>
              </a:xfrm>
              <a:prstGeom prst="rect">
                <a:avLst/>
              </a:prstGeom>
              <a:gradFill rotWithShape="1">
                <a:gsLst>
                  <a:gs pos="0">
                    <a:srgbClr val="C0C0C0"/>
                  </a:gs>
                  <a:gs pos="100000">
                    <a:srgbClr val="000000"/>
                  </a:gs>
                </a:gsLst>
                <a:lin ang="2700000" scaled="1"/>
              </a:gradFill>
              <a:ln w="9525">
                <a:solidFill>
                  <a:srgbClr val="000000"/>
                </a:solidFill>
                <a:miter lim="800000"/>
                <a:headEnd/>
                <a:tailEnd/>
              </a:ln>
            </xdr:spPr>
          </xdr:sp>
          <xdr:grpSp>
            <xdr:nvGrpSpPr>
              <xdr:cNvPr id="256" name="Group 430"/>
              <xdr:cNvGrpSpPr>
                <a:grpSpLocks/>
              </xdr:cNvGrpSpPr>
            </xdr:nvGrpSpPr>
            <xdr:grpSpPr bwMode="auto">
              <a:xfrm>
                <a:off x="2762250" y="22621875"/>
                <a:ext cx="142875" cy="933450"/>
                <a:chOff x="290" y="2327"/>
                <a:chExt cx="15" cy="98"/>
              </a:xfrm>
            </xdr:grpSpPr>
            <xdr:sp macro="" textlink="">
              <xdr:nvSpPr>
                <xdr:cNvPr id="271" name="Rectangle 361"/>
                <xdr:cNvSpPr>
                  <a:spLocks noChangeArrowheads="1"/>
                </xdr:cNvSpPr>
              </xdr:nvSpPr>
              <xdr:spPr bwMode="auto">
                <a:xfrm>
                  <a:off x="290" y="2327"/>
                  <a:ext cx="15" cy="98"/>
                </a:xfrm>
                <a:prstGeom prst="rect">
                  <a:avLst/>
                </a:prstGeom>
                <a:gradFill rotWithShape="1">
                  <a:gsLst>
                    <a:gs pos="0">
                      <a:srgbClr val="C0C0C0"/>
                    </a:gs>
                    <a:gs pos="100000">
                      <a:srgbClr val="000000"/>
                    </a:gs>
                  </a:gsLst>
                  <a:lin ang="2700000" scaled="1"/>
                </a:gradFill>
                <a:ln w="9525">
                  <a:solidFill>
                    <a:srgbClr val="000000"/>
                  </a:solidFill>
                  <a:miter lim="800000"/>
                  <a:headEnd/>
                  <a:tailEnd/>
                </a:ln>
              </xdr:spPr>
            </xdr:sp>
            <xdr:sp macro="" textlink="">
              <xdr:nvSpPr>
                <xdr:cNvPr id="272" name="Line 405"/>
                <xdr:cNvSpPr>
                  <a:spLocks noChangeShapeType="1"/>
                </xdr:cNvSpPr>
              </xdr:nvSpPr>
              <xdr:spPr bwMode="auto">
                <a:xfrm>
                  <a:off x="294" y="2342"/>
                  <a:ext cx="7" cy="0"/>
                </a:xfrm>
                <a:prstGeom prst="line">
                  <a:avLst/>
                </a:prstGeom>
                <a:noFill/>
                <a:ln w="19050">
                  <a:solidFill>
                    <a:srgbClr val="FF0000"/>
                  </a:solidFill>
                  <a:round/>
                  <a:headEnd/>
                  <a:tailEnd/>
                </a:ln>
              </xdr:spPr>
            </xdr:sp>
            <xdr:sp macro="" textlink="">
              <xdr:nvSpPr>
                <xdr:cNvPr id="273" name="Line 415"/>
                <xdr:cNvSpPr>
                  <a:spLocks noChangeShapeType="1"/>
                </xdr:cNvSpPr>
              </xdr:nvSpPr>
              <xdr:spPr bwMode="auto">
                <a:xfrm>
                  <a:off x="294" y="2365"/>
                  <a:ext cx="7" cy="0"/>
                </a:xfrm>
                <a:prstGeom prst="line">
                  <a:avLst/>
                </a:prstGeom>
                <a:noFill/>
                <a:ln w="19050">
                  <a:solidFill>
                    <a:srgbClr val="FF0000"/>
                  </a:solidFill>
                  <a:round/>
                  <a:headEnd/>
                  <a:tailEnd/>
                </a:ln>
              </xdr:spPr>
            </xdr:sp>
            <xdr:sp macro="" textlink="">
              <xdr:nvSpPr>
                <xdr:cNvPr id="274" name="Line 416"/>
                <xdr:cNvSpPr>
                  <a:spLocks noChangeShapeType="1"/>
                </xdr:cNvSpPr>
              </xdr:nvSpPr>
              <xdr:spPr bwMode="auto">
                <a:xfrm>
                  <a:off x="294" y="2389"/>
                  <a:ext cx="7" cy="0"/>
                </a:xfrm>
                <a:prstGeom prst="line">
                  <a:avLst/>
                </a:prstGeom>
                <a:noFill/>
                <a:ln w="19050">
                  <a:solidFill>
                    <a:srgbClr val="FF0000"/>
                  </a:solidFill>
                  <a:round/>
                  <a:headEnd/>
                  <a:tailEnd/>
                </a:ln>
              </xdr:spPr>
            </xdr:sp>
            <xdr:sp macro="" textlink="">
              <xdr:nvSpPr>
                <xdr:cNvPr id="275" name="Line 417"/>
                <xdr:cNvSpPr>
                  <a:spLocks noChangeShapeType="1"/>
                </xdr:cNvSpPr>
              </xdr:nvSpPr>
              <xdr:spPr bwMode="auto">
                <a:xfrm>
                  <a:off x="294" y="2412"/>
                  <a:ext cx="7" cy="0"/>
                </a:xfrm>
                <a:prstGeom prst="line">
                  <a:avLst/>
                </a:prstGeom>
                <a:noFill/>
                <a:ln w="19050">
                  <a:solidFill>
                    <a:srgbClr val="FF0000"/>
                  </a:solidFill>
                  <a:round/>
                  <a:headEnd/>
                  <a:tailEnd/>
                </a:ln>
              </xdr:spPr>
            </xdr:sp>
          </xdr:grpSp>
          <xdr:sp macro="" textlink="">
            <xdr:nvSpPr>
              <xdr:cNvPr id="257" name="Oval 353"/>
              <xdr:cNvSpPr>
                <a:spLocks noChangeArrowheads="1"/>
              </xdr:cNvSpPr>
            </xdr:nvSpPr>
            <xdr:spPr bwMode="auto">
              <a:xfrm>
                <a:off x="2190750" y="22860000"/>
                <a:ext cx="139383" cy="145147"/>
              </a:xfrm>
              <a:prstGeom prst="ellipse">
                <a:avLst/>
              </a:prstGeom>
              <a:gradFill rotWithShape="1">
                <a:gsLst>
                  <a:gs pos="0">
                    <a:srgbClr val="808080"/>
                  </a:gs>
                  <a:gs pos="100000">
                    <a:srgbClr val="101010"/>
                  </a:gs>
                </a:gsLst>
                <a:lin ang="2700000" scaled="1"/>
              </a:gradFill>
              <a:ln w="9525">
                <a:solidFill>
                  <a:srgbClr val="000000"/>
                </a:solidFill>
                <a:round/>
                <a:headEnd/>
                <a:tailEnd/>
              </a:ln>
            </xdr:spPr>
          </xdr:sp>
          <xdr:grpSp>
            <xdr:nvGrpSpPr>
              <xdr:cNvPr id="258" name="Group 392"/>
              <xdr:cNvGrpSpPr>
                <a:grpSpLocks/>
              </xdr:cNvGrpSpPr>
            </xdr:nvGrpSpPr>
            <xdr:grpSpPr bwMode="auto">
              <a:xfrm>
                <a:off x="1905000" y="23174325"/>
                <a:ext cx="190500" cy="200025"/>
                <a:chOff x="37" y="2270"/>
                <a:chExt cx="20" cy="21"/>
              </a:xfrm>
            </xdr:grpSpPr>
            <xdr:sp macro="" textlink="">
              <xdr:nvSpPr>
                <xdr:cNvPr id="269" name="Oval 358"/>
                <xdr:cNvSpPr>
                  <a:spLocks noChangeArrowheads="1"/>
                </xdr:cNvSpPr>
              </xdr:nvSpPr>
              <xdr:spPr bwMode="auto">
                <a:xfrm flipV="1">
                  <a:off x="37" y="2270"/>
                  <a:ext cx="20" cy="21"/>
                </a:xfrm>
                <a:prstGeom prst="ellipse">
                  <a:avLst/>
                </a:prstGeom>
                <a:gradFill rotWithShape="1">
                  <a:gsLst>
                    <a:gs pos="0">
                      <a:srgbClr val="99CC00"/>
                    </a:gs>
                    <a:gs pos="100000">
                      <a:srgbClr val="0F1400"/>
                    </a:gs>
                  </a:gsLst>
                  <a:lin ang="2700000" scaled="1"/>
                </a:gradFill>
                <a:ln w="9525">
                  <a:solidFill>
                    <a:srgbClr val="000000"/>
                  </a:solidFill>
                  <a:round/>
                  <a:headEnd/>
                  <a:tailEnd/>
                </a:ln>
              </xdr:spPr>
            </xdr:sp>
            <xdr:sp macro="" textlink="">
              <xdr:nvSpPr>
                <xdr:cNvPr id="270" name="Line 359"/>
                <xdr:cNvSpPr>
                  <a:spLocks noChangeShapeType="1"/>
                </xdr:cNvSpPr>
              </xdr:nvSpPr>
              <xdr:spPr bwMode="auto">
                <a:xfrm>
                  <a:off x="41" y="2281"/>
                  <a:ext cx="13" cy="0"/>
                </a:xfrm>
                <a:prstGeom prst="line">
                  <a:avLst/>
                </a:prstGeom>
                <a:noFill/>
                <a:ln w="19050">
                  <a:solidFill>
                    <a:srgbClr val="FF0000"/>
                  </a:solidFill>
                  <a:round/>
                  <a:headEnd/>
                  <a:tailEnd/>
                </a:ln>
              </xdr:spPr>
            </xdr:sp>
          </xdr:grpSp>
          <xdr:sp macro="" textlink="">
            <xdr:nvSpPr>
              <xdr:cNvPr id="259" name="Line 422"/>
              <xdr:cNvSpPr>
                <a:spLocks noChangeShapeType="1"/>
              </xdr:cNvSpPr>
            </xdr:nvSpPr>
            <xdr:spPr bwMode="auto">
              <a:xfrm flipH="1">
                <a:off x="1543050" y="23279100"/>
                <a:ext cx="304800" cy="0"/>
              </a:xfrm>
              <a:prstGeom prst="line">
                <a:avLst/>
              </a:prstGeom>
              <a:noFill/>
              <a:ln w="19050">
                <a:solidFill>
                  <a:srgbClr val="FF0000"/>
                </a:solidFill>
                <a:round/>
                <a:headEnd/>
                <a:tailEnd type="triangle" w="med" len="med"/>
              </a:ln>
            </xdr:spPr>
          </xdr:sp>
          <xdr:sp macro="" textlink="">
            <xdr:nvSpPr>
              <xdr:cNvPr id="260" name="Line 423"/>
              <xdr:cNvSpPr>
                <a:spLocks noChangeShapeType="1"/>
              </xdr:cNvSpPr>
            </xdr:nvSpPr>
            <xdr:spPr bwMode="auto">
              <a:xfrm>
                <a:off x="2381250" y="22926675"/>
                <a:ext cx="304800" cy="0"/>
              </a:xfrm>
              <a:prstGeom prst="line">
                <a:avLst/>
              </a:prstGeom>
              <a:noFill/>
              <a:ln w="19050">
                <a:solidFill>
                  <a:srgbClr val="FF0000"/>
                </a:solidFill>
                <a:round/>
                <a:headEnd/>
                <a:tailEnd type="triangle" w="med" len="med"/>
              </a:ln>
            </xdr:spPr>
          </xdr:sp>
          <xdr:grpSp>
            <xdr:nvGrpSpPr>
              <xdr:cNvPr id="261" name="Group 428"/>
              <xdr:cNvGrpSpPr>
                <a:grpSpLocks/>
              </xdr:cNvGrpSpPr>
            </xdr:nvGrpSpPr>
            <xdr:grpSpPr bwMode="auto">
              <a:xfrm>
                <a:off x="1285875" y="23583900"/>
                <a:ext cx="1628775" cy="628650"/>
                <a:chOff x="135" y="2427"/>
                <a:chExt cx="171" cy="66"/>
              </a:xfrm>
            </xdr:grpSpPr>
            <xdr:sp macro="" textlink="">
              <xdr:nvSpPr>
                <xdr:cNvPr id="265" name="Text Box 424"/>
                <xdr:cNvSpPr txBox="1">
                  <a:spLocks noChangeArrowheads="1"/>
                </xdr:cNvSpPr>
              </xdr:nvSpPr>
              <xdr:spPr bwMode="auto">
                <a:xfrm>
                  <a:off x="135" y="2470"/>
                  <a:ext cx="56" cy="22"/>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100" b="0" i="0" strike="noStrike">
                      <a:solidFill>
                        <a:srgbClr val="FFCC00"/>
                      </a:solidFill>
                      <a:latin typeface="Arial"/>
                      <a:cs typeface="Arial"/>
                    </a:rPr>
                    <a:t>άνοδος</a:t>
                  </a:r>
                </a:p>
              </xdr:txBody>
            </xdr:sp>
            <xdr:sp macro="" textlink="">
              <xdr:nvSpPr>
                <xdr:cNvPr id="266" name="Text Box 425"/>
                <xdr:cNvSpPr txBox="1">
                  <a:spLocks noChangeArrowheads="1"/>
                </xdr:cNvSpPr>
              </xdr:nvSpPr>
              <xdr:spPr bwMode="auto">
                <a:xfrm>
                  <a:off x="240" y="2471"/>
                  <a:ext cx="66" cy="22"/>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100" b="0" i="0" strike="noStrike">
                      <a:solidFill>
                        <a:srgbClr val="FFCC00"/>
                      </a:solidFill>
                      <a:latin typeface="Arial"/>
                      <a:cs typeface="Arial"/>
                    </a:rPr>
                    <a:t>κάθοδος</a:t>
                  </a:r>
                </a:p>
              </xdr:txBody>
            </xdr:sp>
            <xdr:sp macro="" textlink="">
              <xdr:nvSpPr>
                <xdr:cNvPr id="267" name="Line 426"/>
                <xdr:cNvSpPr>
                  <a:spLocks noChangeShapeType="1"/>
                </xdr:cNvSpPr>
              </xdr:nvSpPr>
              <xdr:spPr bwMode="auto">
                <a:xfrm flipV="1">
                  <a:off x="144" y="2427"/>
                  <a:ext cx="0" cy="43"/>
                </a:xfrm>
                <a:prstGeom prst="line">
                  <a:avLst/>
                </a:prstGeom>
                <a:noFill/>
                <a:ln w="19050">
                  <a:solidFill>
                    <a:srgbClr val="FF6600"/>
                  </a:solidFill>
                  <a:round/>
                  <a:headEnd/>
                  <a:tailEnd type="triangle" w="med" len="med"/>
                </a:ln>
              </xdr:spPr>
            </xdr:sp>
            <xdr:sp macro="" textlink="">
              <xdr:nvSpPr>
                <xdr:cNvPr id="268" name="Line 427"/>
                <xdr:cNvSpPr>
                  <a:spLocks noChangeShapeType="1"/>
                </xdr:cNvSpPr>
              </xdr:nvSpPr>
              <xdr:spPr bwMode="auto">
                <a:xfrm flipV="1">
                  <a:off x="296" y="2430"/>
                  <a:ext cx="0" cy="40"/>
                </a:xfrm>
                <a:prstGeom prst="line">
                  <a:avLst/>
                </a:prstGeom>
                <a:noFill/>
                <a:ln w="19050">
                  <a:solidFill>
                    <a:srgbClr val="FF6600"/>
                  </a:solidFill>
                  <a:round/>
                  <a:headEnd/>
                  <a:tailEnd type="triangle" w="med" len="med"/>
                </a:ln>
              </xdr:spPr>
            </xdr:sp>
          </xdr:grpSp>
          <xdr:grpSp>
            <xdr:nvGrpSpPr>
              <xdr:cNvPr id="262" name="Group 448"/>
              <xdr:cNvGrpSpPr>
                <a:grpSpLocks/>
              </xdr:cNvGrpSpPr>
            </xdr:nvGrpSpPr>
            <xdr:grpSpPr bwMode="auto">
              <a:xfrm>
                <a:off x="1400175" y="22793325"/>
                <a:ext cx="257175" cy="314325"/>
                <a:chOff x="147" y="2364"/>
                <a:chExt cx="27" cy="33"/>
              </a:xfrm>
            </xdr:grpSpPr>
            <xdr:sp macro="" textlink="">
              <xdr:nvSpPr>
                <xdr:cNvPr id="263" name="Oval 445"/>
                <xdr:cNvSpPr>
                  <a:spLocks noChangeArrowheads="1"/>
                </xdr:cNvSpPr>
              </xdr:nvSpPr>
              <xdr:spPr bwMode="auto">
                <a:xfrm flipV="1">
                  <a:off x="154" y="2376"/>
                  <a:ext cx="20" cy="21"/>
                </a:xfrm>
                <a:prstGeom prst="ellipse">
                  <a:avLst/>
                </a:prstGeom>
                <a:gradFill rotWithShape="1">
                  <a:gsLst>
                    <a:gs pos="0">
                      <a:srgbClr val="D8FF69"/>
                    </a:gs>
                    <a:gs pos="100000">
                      <a:srgbClr val="1A1F0D"/>
                    </a:gs>
                  </a:gsLst>
                  <a:lin ang="2700000" scaled="1"/>
                </a:gradFill>
                <a:ln w="9525">
                  <a:solidFill>
                    <a:srgbClr val="000000"/>
                  </a:solidFill>
                  <a:round/>
                  <a:headEnd/>
                  <a:tailEnd/>
                </a:ln>
              </xdr:spPr>
            </xdr:sp>
            <xdr:sp macro="" textlink="">
              <xdr:nvSpPr>
                <xdr:cNvPr id="264" name="Oval 446"/>
                <xdr:cNvSpPr>
                  <a:spLocks noChangeArrowheads="1"/>
                </xdr:cNvSpPr>
              </xdr:nvSpPr>
              <xdr:spPr bwMode="auto">
                <a:xfrm flipV="1">
                  <a:off x="147" y="2364"/>
                  <a:ext cx="20" cy="21"/>
                </a:xfrm>
                <a:prstGeom prst="ellipse">
                  <a:avLst/>
                </a:prstGeom>
                <a:gradFill rotWithShape="1">
                  <a:gsLst>
                    <a:gs pos="0">
                      <a:srgbClr val="D8FF69"/>
                    </a:gs>
                    <a:gs pos="100000">
                      <a:srgbClr val="1A1F0D"/>
                    </a:gs>
                  </a:gsLst>
                  <a:lin ang="2700000" scaled="1"/>
                </a:gradFill>
                <a:ln w="9525">
                  <a:solidFill>
                    <a:srgbClr val="000000"/>
                  </a:solidFill>
                  <a:round/>
                  <a:headEnd/>
                  <a:tailEnd/>
                </a:ln>
              </xdr:spPr>
            </xdr:sp>
          </xdr:grpSp>
        </xdr:grpSp>
        <xdr:sp macro="" textlink="">
          <xdr:nvSpPr>
            <xdr:cNvPr id="250" name="Oval 459"/>
            <xdr:cNvSpPr>
              <a:spLocks noChangeArrowheads="1"/>
            </xdr:cNvSpPr>
          </xdr:nvSpPr>
          <xdr:spPr bwMode="auto">
            <a:xfrm>
              <a:off x="2647950" y="23231475"/>
              <a:ext cx="139383" cy="145147"/>
            </a:xfrm>
            <a:prstGeom prst="ellipse">
              <a:avLst/>
            </a:prstGeom>
            <a:gradFill rotWithShape="1">
              <a:gsLst>
                <a:gs pos="0">
                  <a:srgbClr val="9D9D9D"/>
                </a:gs>
                <a:gs pos="100000">
                  <a:srgbClr val="171717"/>
                </a:gs>
              </a:gsLst>
              <a:lin ang="2700000" scaled="1"/>
            </a:gradFill>
            <a:ln w="9525">
              <a:solidFill>
                <a:srgbClr val="000000"/>
              </a:solidFill>
              <a:round/>
              <a:headEnd/>
              <a:tailEnd/>
            </a:ln>
          </xdr:spPr>
        </xdr:sp>
        <xdr:sp macro="" textlink="">
          <xdr:nvSpPr>
            <xdr:cNvPr id="251" name="Oval 460"/>
            <xdr:cNvSpPr>
              <a:spLocks noChangeArrowheads="1"/>
            </xdr:cNvSpPr>
          </xdr:nvSpPr>
          <xdr:spPr bwMode="auto">
            <a:xfrm>
              <a:off x="2657475" y="23021925"/>
              <a:ext cx="139383" cy="145147"/>
            </a:xfrm>
            <a:prstGeom prst="ellipse">
              <a:avLst/>
            </a:prstGeom>
            <a:gradFill rotWithShape="1">
              <a:gsLst>
                <a:gs pos="0">
                  <a:srgbClr val="9D9D9D"/>
                </a:gs>
                <a:gs pos="100000">
                  <a:srgbClr val="171717"/>
                </a:gs>
              </a:gsLst>
              <a:lin ang="2700000" scaled="1"/>
            </a:gradFill>
            <a:ln w="9525">
              <a:solidFill>
                <a:srgbClr val="000000"/>
              </a:solidFill>
              <a:round/>
              <a:headEnd/>
              <a:tailEnd/>
            </a:ln>
          </xdr:spPr>
        </xdr:sp>
      </xdr:grpSp>
      <xdr:grpSp>
        <xdr:nvGrpSpPr>
          <xdr:cNvPr id="231" name="690 - Ομάδα"/>
          <xdr:cNvGrpSpPr/>
        </xdr:nvGrpSpPr>
        <xdr:grpSpPr>
          <a:xfrm>
            <a:off x="2075325" y="24079995"/>
            <a:ext cx="97200" cy="97200"/>
            <a:chOff x="3656475" y="23356095"/>
            <a:chExt cx="144000" cy="144000"/>
          </a:xfrm>
        </xdr:grpSpPr>
        <xdr:cxnSp macro="">
          <xdr:nvCxnSpPr>
            <xdr:cNvPr id="247" name="687 - Ευθεία γραμμή σύνδεσης"/>
            <xdr:cNvCxnSpPr/>
          </xdr:nvCxnSpPr>
          <xdr:spPr>
            <a:xfrm rot="10800000">
              <a:off x="3656475" y="23421975"/>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8" name="689 - Ευθεία γραμμή σύνδεσης"/>
            <xdr:cNvCxnSpPr/>
          </xdr:nvCxnSpPr>
          <xdr:spPr>
            <a:xfrm rot="5400000">
              <a:off x="3651838" y="23427301"/>
              <a:ext cx="144000" cy="1587"/>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nvGrpSpPr>
          <xdr:cNvPr id="232" name="691 - Ομάδα"/>
          <xdr:cNvGrpSpPr/>
        </xdr:nvGrpSpPr>
        <xdr:grpSpPr>
          <a:xfrm>
            <a:off x="1189500" y="23899020"/>
            <a:ext cx="97200" cy="97200"/>
            <a:chOff x="3656475" y="23356095"/>
            <a:chExt cx="144000" cy="144000"/>
          </a:xfrm>
        </xdr:grpSpPr>
        <xdr:cxnSp macro="">
          <xdr:nvCxnSpPr>
            <xdr:cNvPr id="245" name="692 - Ευθεία γραμμή σύνδεσης"/>
            <xdr:cNvCxnSpPr/>
          </xdr:nvCxnSpPr>
          <xdr:spPr>
            <a:xfrm rot="10800000">
              <a:off x="3656475" y="23421975"/>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6" name="693 - Ευθεία γραμμή σύνδεσης"/>
            <xdr:cNvCxnSpPr/>
          </xdr:nvCxnSpPr>
          <xdr:spPr>
            <a:xfrm rot="5400000">
              <a:off x="3651838" y="23427301"/>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nvGrpSpPr>
          <xdr:cNvPr id="233" name="694 - Ομάδα"/>
          <xdr:cNvGrpSpPr/>
        </xdr:nvGrpSpPr>
        <xdr:grpSpPr>
          <a:xfrm>
            <a:off x="1189500" y="24146670"/>
            <a:ext cx="97200" cy="97200"/>
            <a:chOff x="3656475" y="23356095"/>
            <a:chExt cx="144000" cy="144000"/>
          </a:xfrm>
        </xdr:grpSpPr>
        <xdr:cxnSp macro="">
          <xdr:nvCxnSpPr>
            <xdr:cNvPr id="243" name="695 - Ευθεία γραμμή σύνδεσης"/>
            <xdr:cNvCxnSpPr/>
          </xdr:nvCxnSpPr>
          <xdr:spPr>
            <a:xfrm rot="10800000">
              <a:off x="3656475" y="23421975"/>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4" name="696 - Ευθεία γραμμή σύνδεσης"/>
            <xdr:cNvCxnSpPr/>
          </xdr:nvCxnSpPr>
          <xdr:spPr>
            <a:xfrm rot="5400000">
              <a:off x="3651838" y="23427301"/>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nvGrpSpPr>
          <xdr:cNvPr id="234" name="697 - Ομάδα"/>
          <xdr:cNvGrpSpPr/>
        </xdr:nvGrpSpPr>
        <xdr:grpSpPr>
          <a:xfrm>
            <a:off x="1189500" y="24365745"/>
            <a:ext cx="97200" cy="97200"/>
            <a:chOff x="3656475" y="23356095"/>
            <a:chExt cx="144000" cy="144000"/>
          </a:xfrm>
        </xdr:grpSpPr>
        <xdr:cxnSp macro="">
          <xdr:nvCxnSpPr>
            <xdr:cNvPr id="241" name="698 - Ευθεία γραμμή σύνδεσης"/>
            <xdr:cNvCxnSpPr/>
          </xdr:nvCxnSpPr>
          <xdr:spPr>
            <a:xfrm rot="10800000">
              <a:off x="3656475" y="23421975"/>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2" name="699 - Ευθεία γραμμή σύνδεσης"/>
            <xdr:cNvCxnSpPr/>
          </xdr:nvCxnSpPr>
          <xdr:spPr>
            <a:xfrm rot="5400000">
              <a:off x="3651838" y="23427301"/>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nvGrpSpPr>
          <xdr:cNvPr id="235" name="700 - Ομάδα"/>
          <xdr:cNvGrpSpPr/>
        </xdr:nvGrpSpPr>
        <xdr:grpSpPr>
          <a:xfrm>
            <a:off x="1189500" y="24565770"/>
            <a:ext cx="97200" cy="97200"/>
            <a:chOff x="3656475" y="23356095"/>
            <a:chExt cx="144000" cy="144000"/>
          </a:xfrm>
        </xdr:grpSpPr>
        <xdr:cxnSp macro="">
          <xdr:nvCxnSpPr>
            <xdr:cNvPr id="239" name="701 - Ευθεία γραμμή σύνδεσης"/>
            <xdr:cNvCxnSpPr/>
          </xdr:nvCxnSpPr>
          <xdr:spPr>
            <a:xfrm rot="10800000">
              <a:off x="3656475" y="23421975"/>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0" name="702 - Ευθεία γραμμή σύνδεσης"/>
            <xdr:cNvCxnSpPr/>
          </xdr:nvCxnSpPr>
          <xdr:spPr>
            <a:xfrm rot="5400000">
              <a:off x="3651838" y="23427301"/>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nvGrpSpPr>
          <xdr:cNvPr id="236" name="703 - Ομάδα"/>
          <xdr:cNvGrpSpPr/>
        </xdr:nvGrpSpPr>
        <xdr:grpSpPr>
          <a:xfrm>
            <a:off x="1695450" y="22993350"/>
            <a:ext cx="97200" cy="97200"/>
            <a:chOff x="3656475" y="23356095"/>
            <a:chExt cx="144000" cy="144000"/>
          </a:xfrm>
        </xdr:grpSpPr>
        <xdr:cxnSp macro="">
          <xdr:nvCxnSpPr>
            <xdr:cNvPr id="237" name="704 - Ευθεία γραμμή σύνδεσης"/>
            <xdr:cNvCxnSpPr/>
          </xdr:nvCxnSpPr>
          <xdr:spPr>
            <a:xfrm rot="10800000">
              <a:off x="3656475" y="23421975"/>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38" name="705 - Ευθεία γραμμή σύνδεσης"/>
            <xdr:cNvCxnSpPr/>
          </xdr:nvCxnSpPr>
          <xdr:spPr>
            <a:xfrm rot="5400000">
              <a:off x="3651838" y="23427301"/>
              <a:ext cx="144000" cy="1588"/>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114300</xdr:colOff>
      <xdr:row>55</xdr:row>
      <xdr:rowOff>76200</xdr:rowOff>
    </xdr:from>
    <xdr:to>
      <xdr:col>10</xdr:col>
      <xdr:colOff>295275</xdr:colOff>
      <xdr:row>56</xdr:row>
      <xdr:rowOff>133350</xdr:rowOff>
    </xdr:to>
    <xdr:sp macro="" textlink="">
      <xdr:nvSpPr>
        <xdr:cNvPr id="2" name="Text Box 1"/>
        <xdr:cNvSpPr txBox="1">
          <a:spLocks noChangeArrowheads="1"/>
        </xdr:cNvSpPr>
      </xdr:nvSpPr>
      <xdr:spPr bwMode="auto">
        <a:xfrm>
          <a:off x="4603750" y="11252200"/>
          <a:ext cx="2105025" cy="260350"/>
        </a:xfrm>
        <a:prstGeom prst="rect">
          <a:avLst/>
        </a:prstGeom>
        <a:gradFill rotWithShape="1">
          <a:gsLst>
            <a:gs pos="0">
              <a:srgbClr val="800000"/>
            </a:gs>
            <a:gs pos="100000">
              <a:srgbClr val="800000">
                <a:gamma/>
                <a:shade val="0"/>
                <a:invGamma/>
              </a:srgbClr>
            </a:gs>
          </a:gsLst>
          <a:lin ang="2700000" scaled="1"/>
        </a:gradFill>
        <a:ln w="9525" algn="ctr">
          <a:solidFill>
            <a:srgbClr val="FFFF99"/>
          </a:solidFill>
          <a:miter lim="800000"/>
          <a:headEnd/>
          <a:tailEnd/>
        </a:ln>
        <a:effectLst/>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ΤΑΞΙΝΟΜΗΣΗ ΤΩΝ ΟΞΕΩΝ</a:t>
          </a:r>
        </a:p>
      </xdr:txBody>
    </xdr:sp>
    <xdr:clientData/>
  </xdr:twoCellAnchor>
  <xdr:twoCellAnchor>
    <xdr:from>
      <xdr:col>7</xdr:col>
      <xdr:colOff>438150</xdr:colOff>
      <xdr:row>59</xdr:row>
      <xdr:rowOff>47625</xdr:rowOff>
    </xdr:from>
    <xdr:to>
      <xdr:col>7</xdr:col>
      <xdr:colOff>552450</xdr:colOff>
      <xdr:row>59</xdr:row>
      <xdr:rowOff>161925</xdr:rowOff>
    </xdr:to>
    <xdr:sp macro="" textlink="">
      <xdr:nvSpPr>
        <xdr:cNvPr id="3" name="Oval 2"/>
        <xdr:cNvSpPr>
          <a:spLocks noChangeArrowheads="1"/>
        </xdr:cNvSpPr>
      </xdr:nvSpPr>
      <xdr:spPr bwMode="auto">
        <a:xfrm>
          <a:off x="4927600" y="12036425"/>
          <a:ext cx="114300" cy="114300"/>
        </a:xfrm>
        <a:prstGeom prst="ellipse">
          <a:avLst/>
        </a:prstGeom>
        <a:gradFill rotWithShape="1">
          <a:gsLst>
            <a:gs pos="0">
              <a:srgbClr val="FF6600"/>
            </a:gs>
            <a:gs pos="100000">
              <a:srgbClr val="2C1200"/>
            </a:gs>
          </a:gsLst>
          <a:lin ang="2700000" scaled="1"/>
        </a:gradFill>
        <a:ln w="9525">
          <a:solidFill>
            <a:srgbClr val="000000"/>
          </a:solidFill>
          <a:round/>
          <a:headEnd/>
          <a:tailEnd/>
        </a:ln>
      </xdr:spPr>
    </xdr:sp>
    <xdr:clientData/>
  </xdr:twoCellAnchor>
  <xdr:twoCellAnchor>
    <xdr:from>
      <xdr:col>0</xdr:col>
      <xdr:colOff>38100</xdr:colOff>
      <xdr:row>35</xdr:row>
      <xdr:rowOff>123825</xdr:rowOff>
    </xdr:from>
    <xdr:to>
      <xdr:col>2</xdr:col>
      <xdr:colOff>219075</xdr:colOff>
      <xdr:row>36</xdr:row>
      <xdr:rowOff>152400</xdr:rowOff>
    </xdr:to>
    <xdr:sp macro="" textlink="">
      <xdr:nvSpPr>
        <xdr:cNvPr id="4" name="Text Box 3"/>
        <xdr:cNvSpPr txBox="1">
          <a:spLocks noChangeArrowheads="1"/>
        </xdr:cNvSpPr>
      </xdr:nvSpPr>
      <xdr:spPr bwMode="auto">
        <a:xfrm>
          <a:off x="38100" y="7235825"/>
          <a:ext cx="1463675" cy="231775"/>
        </a:xfrm>
        <a:prstGeom prst="rect">
          <a:avLst/>
        </a:prstGeom>
        <a:solidFill>
          <a:srgbClr val="333300"/>
        </a:solidFill>
        <a:ln w="9525">
          <a:solidFill>
            <a:srgbClr val="FFCC00"/>
          </a:solidFill>
          <a:miter lim="800000"/>
          <a:headEnd/>
          <a:tailEnd/>
        </a:ln>
      </xdr:spPr>
      <xdr:txBody>
        <a:bodyPr vertOverflow="clip" wrap="square" lIns="27432" tIns="27432" rIns="27432" bIns="0" anchor="t"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0</xdr:col>
      <xdr:colOff>390525</xdr:colOff>
      <xdr:row>69</xdr:row>
      <xdr:rowOff>9525</xdr:rowOff>
    </xdr:from>
    <xdr:to>
      <xdr:col>6</xdr:col>
      <xdr:colOff>152400</xdr:colOff>
      <xdr:row>76</xdr:row>
      <xdr:rowOff>85350</xdr:rowOff>
    </xdr:to>
    <xdr:grpSp>
      <xdr:nvGrpSpPr>
        <xdr:cNvPr id="5" name="Group 11"/>
        <xdr:cNvGrpSpPr>
          <a:grpSpLocks/>
        </xdr:cNvGrpSpPr>
      </xdr:nvGrpSpPr>
      <xdr:grpSpPr bwMode="auto">
        <a:xfrm>
          <a:off x="390525" y="14030325"/>
          <a:ext cx="3609975" cy="1498225"/>
          <a:chOff x="71" y="772"/>
          <a:chExt cx="359" cy="155"/>
        </a:xfrm>
      </xdr:grpSpPr>
      <xdr:grpSp>
        <xdr:nvGrpSpPr>
          <xdr:cNvPr id="6" name="Group 8"/>
          <xdr:cNvGrpSpPr>
            <a:grpSpLocks/>
          </xdr:cNvGrpSpPr>
        </xdr:nvGrpSpPr>
        <xdr:grpSpPr bwMode="auto">
          <a:xfrm>
            <a:off x="97" y="772"/>
            <a:ext cx="333" cy="155"/>
            <a:chOff x="133" y="772"/>
            <a:chExt cx="333" cy="155"/>
          </a:xfrm>
        </xdr:grpSpPr>
        <xdr:pic>
          <xdr:nvPicPr>
            <xdr:cNvPr id="9" name="Picture 5"/>
            <xdr:cNvPicPr>
              <a:picLocks noChangeAspect="1" noChangeArrowheads="1"/>
            </xdr:cNvPicPr>
          </xdr:nvPicPr>
          <xdr:blipFill>
            <a:blip xmlns:r="http://schemas.openxmlformats.org/officeDocument/2006/relationships" r:embed="rId1"/>
            <a:srcRect/>
            <a:stretch>
              <a:fillRect/>
            </a:stretch>
          </xdr:blipFill>
          <xdr:spPr bwMode="auto">
            <a:xfrm>
              <a:off x="133" y="781"/>
              <a:ext cx="111" cy="146"/>
            </a:xfrm>
            <a:prstGeom prst="rect">
              <a:avLst/>
            </a:prstGeom>
            <a:noFill/>
            <a:ln w="9525">
              <a:noFill/>
              <a:miter lim="800000"/>
              <a:headEnd/>
              <a:tailEnd/>
            </a:ln>
          </xdr:spPr>
        </xdr:pic>
        <xdr:pic>
          <xdr:nvPicPr>
            <xdr:cNvPr id="10" name="Picture 7"/>
            <xdr:cNvPicPr>
              <a:picLocks noChangeAspect="1" noChangeArrowheads="1"/>
            </xdr:cNvPicPr>
          </xdr:nvPicPr>
          <xdr:blipFill>
            <a:blip xmlns:r="http://schemas.openxmlformats.org/officeDocument/2006/relationships" r:embed="rId2"/>
            <a:srcRect/>
            <a:stretch>
              <a:fillRect/>
            </a:stretch>
          </xdr:blipFill>
          <xdr:spPr bwMode="auto">
            <a:xfrm>
              <a:off x="276" y="772"/>
              <a:ext cx="190" cy="155"/>
            </a:xfrm>
            <a:prstGeom prst="rect">
              <a:avLst/>
            </a:prstGeom>
            <a:noFill/>
            <a:ln w="9525">
              <a:noFill/>
              <a:miter lim="800000"/>
              <a:headEnd/>
              <a:tailEnd/>
            </a:ln>
          </xdr:spPr>
        </xdr:pic>
      </xdr:grpSp>
      <xdr:sp macro="" textlink="">
        <xdr:nvSpPr>
          <xdr:cNvPr id="7" name="Text Box 9"/>
          <xdr:cNvSpPr txBox="1">
            <a:spLocks noChangeArrowheads="1"/>
          </xdr:cNvSpPr>
        </xdr:nvSpPr>
        <xdr:spPr bwMode="auto">
          <a:xfrm>
            <a:off x="71" y="901"/>
            <a:ext cx="80"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CC00"/>
                </a:solidFill>
                <a:latin typeface="Arial"/>
                <a:cs typeface="Arial"/>
              </a:rPr>
              <a:t>καρβοξύλιο</a:t>
            </a:r>
          </a:p>
        </xdr:txBody>
      </xdr:sp>
      <xdr:sp macro="" textlink="">
        <xdr:nvSpPr>
          <xdr:cNvPr id="8" name="Text Box 10"/>
          <xdr:cNvSpPr txBox="1">
            <a:spLocks noChangeArrowheads="1"/>
          </xdr:cNvSpPr>
        </xdr:nvSpPr>
        <xdr:spPr bwMode="auto">
          <a:xfrm>
            <a:off x="249" y="886"/>
            <a:ext cx="89" cy="21"/>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CC00"/>
                </a:solidFill>
                <a:latin typeface="Arial"/>
                <a:cs typeface="Arial"/>
              </a:rPr>
              <a:t>αιθανικό οξύ</a:t>
            </a:r>
          </a:p>
        </xdr:txBody>
      </xdr:sp>
    </xdr:grpSp>
    <xdr:clientData/>
  </xdr:twoCellAnchor>
  <xdr:twoCellAnchor>
    <xdr:from>
      <xdr:col>3</xdr:col>
      <xdr:colOff>85725</xdr:colOff>
      <xdr:row>96</xdr:row>
      <xdr:rowOff>47625</xdr:rowOff>
    </xdr:from>
    <xdr:to>
      <xdr:col>3</xdr:col>
      <xdr:colOff>438150</xdr:colOff>
      <xdr:row>97</xdr:row>
      <xdr:rowOff>66675</xdr:rowOff>
    </xdr:to>
    <xdr:grpSp>
      <xdr:nvGrpSpPr>
        <xdr:cNvPr id="11" name="Group 29"/>
        <xdr:cNvGrpSpPr>
          <a:grpSpLocks/>
        </xdr:cNvGrpSpPr>
      </xdr:nvGrpSpPr>
      <xdr:grpSpPr bwMode="auto">
        <a:xfrm>
          <a:off x="2009775" y="19554825"/>
          <a:ext cx="352425" cy="222250"/>
          <a:chOff x="202" y="1229"/>
          <a:chExt cx="37" cy="21"/>
        </a:xfrm>
      </xdr:grpSpPr>
      <xdr:sp macro="" textlink="">
        <xdr:nvSpPr>
          <xdr:cNvPr id="12" name="Text Box 24"/>
          <xdr:cNvSpPr txBox="1">
            <a:spLocks noChangeArrowheads="1"/>
          </xdr:cNvSpPr>
        </xdr:nvSpPr>
        <xdr:spPr bwMode="auto">
          <a:xfrm>
            <a:off x="224" y="1232"/>
            <a:ext cx="15"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Η</a:t>
            </a:r>
          </a:p>
        </xdr:txBody>
      </xdr:sp>
      <xdr:sp macro="" textlink="">
        <xdr:nvSpPr>
          <xdr:cNvPr id="13" name="Text Box 12"/>
          <xdr:cNvSpPr txBox="1">
            <a:spLocks noChangeArrowheads="1"/>
          </xdr:cNvSpPr>
        </xdr:nvSpPr>
        <xdr:spPr bwMode="auto">
          <a:xfrm>
            <a:off x="206" y="1231"/>
            <a:ext cx="15"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Ο</a:t>
            </a:r>
          </a:p>
        </xdr:txBody>
      </xdr:sp>
      <xdr:grpSp>
        <xdr:nvGrpSpPr>
          <xdr:cNvPr id="14" name="Group 17"/>
          <xdr:cNvGrpSpPr>
            <a:grpSpLocks/>
          </xdr:cNvGrpSpPr>
        </xdr:nvGrpSpPr>
        <xdr:grpSpPr bwMode="auto">
          <a:xfrm>
            <a:off x="210" y="1246"/>
            <a:ext cx="10" cy="4"/>
            <a:chOff x="230" y="1286"/>
            <a:chExt cx="10" cy="4"/>
          </a:xfrm>
        </xdr:grpSpPr>
        <xdr:sp macro="" textlink="">
          <xdr:nvSpPr>
            <xdr:cNvPr id="19" name="Oval 18"/>
            <xdr:cNvSpPr>
              <a:spLocks noChangeArrowheads="1"/>
            </xdr:cNvSpPr>
          </xdr:nvSpPr>
          <xdr:spPr bwMode="auto">
            <a:xfrm>
              <a:off x="230" y="1286"/>
              <a:ext cx="5" cy="4"/>
            </a:xfrm>
            <a:prstGeom prst="ellipse">
              <a:avLst/>
            </a:prstGeom>
            <a:solidFill>
              <a:srgbClr val="00FF00"/>
            </a:solidFill>
            <a:ln w="9525">
              <a:solidFill>
                <a:srgbClr val="000000"/>
              </a:solidFill>
              <a:round/>
              <a:headEnd/>
              <a:tailEnd/>
            </a:ln>
          </xdr:spPr>
        </xdr:sp>
        <xdr:sp macro="" textlink="">
          <xdr:nvSpPr>
            <xdr:cNvPr id="20" name="Oval 19"/>
            <xdr:cNvSpPr>
              <a:spLocks noChangeArrowheads="1"/>
            </xdr:cNvSpPr>
          </xdr:nvSpPr>
          <xdr:spPr bwMode="auto">
            <a:xfrm>
              <a:off x="235" y="1286"/>
              <a:ext cx="5" cy="4"/>
            </a:xfrm>
            <a:prstGeom prst="ellipse">
              <a:avLst/>
            </a:prstGeom>
            <a:solidFill>
              <a:srgbClr val="00FF00"/>
            </a:solidFill>
            <a:ln w="9525">
              <a:solidFill>
                <a:srgbClr val="000000"/>
              </a:solidFill>
              <a:round/>
              <a:headEnd/>
              <a:tailEnd/>
            </a:ln>
          </xdr:spPr>
        </xdr:sp>
      </xdr:grpSp>
      <xdr:grpSp>
        <xdr:nvGrpSpPr>
          <xdr:cNvPr id="15" name="Group 20"/>
          <xdr:cNvGrpSpPr>
            <a:grpSpLocks/>
          </xdr:cNvGrpSpPr>
        </xdr:nvGrpSpPr>
        <xdr:grpSpPr bwMode="auto">
          <a:xfrm>
            <a:off x="210" y="1229"/>
            <a:ext cx="11" cy="4"/>
            <a:chOff x="230" y="1286"/>
            <a:chExt cx="11" cy="4"/>
          </a:xfrm>
        </xdr:grpSpPr>
        <xdr:sp macro="" textlink="">
          <xdr:nvSpPr>
            <xdr:cNvPr id="17" name="Oval 21"/>
            <xdr:cNvSpPr>
              <a:spLocks noChangeArrowheads="1"/>
            </xdr:cNvSpPr>
          </xdr:nvSpPr>
          <xdr:spPr bwMode="auto">
            <a:xfrm>
              <a:off x="230" y="1286"/>
              <a:ext cx="5" cy="4"/>
            </a:xfrm>
            <a:prstGeom prst="ellipse">
              <a:avLst/>
            </a:prstGeom>
            <a:solidFill>
              <a:srgbClr val="00FF00"/>
            </a:solidFill>
            <a:ln w="9525">
              <a:solidFill>
                <a:srgbClr val="000000"/>
              </a:solidFill>
              <a:round/>
              <a:headEnd/>
              <a:tailEnd/>
            </a:ln>
          </xdr:spPr>
        </xdr:sp>
        <xdr:sp macro="" textlink="">
          <xdr:nvSpPr>
            <xdr:cNvPr id="18" name="Oval 22"/>
            <xdr:cNvSpPr>
              <a:spLocks noChangeArrowheads="1"/>
            </xdr:cNvSpPr>
          </xdr:nvSpPr>
          <xdr:spPr bwMode="auto">
            <a:xfrm>
              <a:off x="236" y="1286"/>
              <a:ext cx="5" cy="4"/>
            </a:xfrm>
            <a:prstGeom prst="ellipse">
              <a:avLst/>
            </a:prstGeom>
            <a:solidFill>
              <a:srgbClr val="00FF00"/>
            </a:solidFill>
            <a:ln w="9525">
              <a:solidFill>
                <a:srgbClr val="000000"/>
              </a:solidFill>
              <a:round/>
              <a:headEnd/>
              <a:tailEnd/>
            </a:ln>
          </xdr:spPr>
        </xdr:sp>
      </xdr:grpSp>
      <xdr:sp macro="" textlink="">
        <xdr:nvSpPr>
          <xdr:cNvPr id="16" name="Oval 23"/>
          <xdr:cNvSpPr>
            <a:spLocks noChangeArrowheads="1"/>
          </xdr:cNvSpPr>
        </xdr:nvSpPr>
        <xdr:spPr bwMode="auto">
          <a:xfrm>
            <a:off x="202" y="1238"/>
            <a:ext cx="5" cy="4"/>
          </a:xfrm>
          <a:prstGeom prst="ellipse">
            <a:avLst/>
          </a:prstGeom>
          <a:solidFill>
            <a:srgbClr val="00FF00"/>
          </a:solidFill>
          <a:ln w="9525">
            <a:solidFill>
              <a:srgbClr val="000000"/>
            </a:solidFill>
            <a:round/>
            <a:headEnd/>
            <a:tailEnd/>
          </a:ln>
        </xdr:spPr>
      </xdr:sp>
    </xdr:grpSp>
    <xdr:clientData/>
  </xdr:twoCellAnchor>
  <xdr:twoCellAnchor>
    <xdr:from>
      <xdr:col>3</xdr:col>
      <xdr:colOff>261938</xdr:colOff>
      <xdr:row>96</xdr:row>
      <xdr:rowOff>115376</xdr:rowOff>
    </xdr:from>
    <xdr:to>
      <xdr:col>3</xdr:col>
      <xdr:colOff>319088</xdr:colOff>
      <xdr:row>97</xdr:row>
      <xdr:rowOff>10148</xdr:rowOff>
    </xdr:to>
    <xdr:grpSp>
      <xdr:nvGrpSpPr>
        <xdr:cNvPr id="21" name="Group 28"/>
        <xdr:cNvGrpSpPr>
          <a:grpSpLocks/>
        </xdr:cNvGrpSpPr>
      </xdr:nvGrpSpPr>
      <xdr:grpSpPr bwMode="auto">
        <a:xfrm rot="16200000">
          <a:off x="2165577" y="19642987"/>
          <a:ext cx="97972" cy="57150"/>
          <a:chOff x="246" y="1254"/>
          <a:chExt cx="9" cy="6"/>
        </a:xfrm>
      </xdr:grpSpPr>
      <xdr:sp macro="" textlink="">
        <xdr:nvSpPr>
          <xdr:cNvPr id="22" name="Oval 26"/>
          <xdr:cNvSpPr>
            <a:spLocks noChangeArrowheads="1"/>
          </xdr:cNvSpPr>
        </xdr:nvSpPr>
        <xdr:spPr bwMode="auto">
          <a:xfrm>
            <a:off x="246" y="1254"/>
            <a:ext cx="4" cy="5"/>
          </a:xfrm>
          <a:prstGeom prst="ellipse">
            <a:avLst/>
          </a:prstGeom>
          <a:solidFill>
            <a:srgbClr val="00FF00"/>
          </a:solidFill>
          <a:ln w="9525">
            <a:solidFill>
              <a:srgbClr val="000000"/>
            </a:solidFill>
            <a:round/>
            <a:headEnd/>
            <a:tailEnd/>
          </a:ln>
        </xdr:spPr>
      </xdr:sp>
      <xdr:sp macro="" textlink="">
        <xdr:nvSpPr>
          <xdr:cNvPr id="23" name="Oval 27"/>
          <xdr:cNvSpPr>
            <a:spLocks noChangeArrowheads="1"/>
          </xdr:cNvSpPr>
        </xdr:nvSpPr>
        <xdr:spPr bwMode="auto">
          <a:xfrm>
            <a:off x="251" y="1255"/>
            <a:ext cx="4" cy="5"/>
          </a:xfrm>
          <a:prstGeom prst="ellipse">
            <a:avLst/>
          </a:prstGeom>
          <a:solidFill>
            <a:srgbClr val="FF0000"/>
          </a:solidFill>
          <a:ln w="9525">
            <a:solidFill>
              <a:srgbClr val="000000"/>
            </a:solidFill>
            <a:round/>
            <a:headEnd/>
            <a:tailEnd/>
          </a:ln>
        </xdr:spPr>
      </xdr:sp>
    </xdr:grpSp>
    <xdr:clientData/>
  </xdr:twoCellAnchor>
  <xdr:twoCellAnchor>
    <xdr:from>
      <xdr:col>3</xdr:col>
      <xdr:colOff>6</xdr:colOff>
      <xdr:row>116</xdr:row>
      <xdr:rowOff>47817</xdr:rowOff>
    </xdr:from>
    <xdr:to>
      <xdr:col>3</xdr:col>
      <xdr:colOff>527455</xdr:colOff>
      <xdr:row>117</xdr:row>
      <xdr:rowOff>67038</xdr:rowOff>
    </xdr:to>
    <xdr:grpSp>
      <xdr:nvGrpSpPr>
        <xdr:cNvPr id="24" name="Ομάδα 23"/>
        <xdr:cNvGrpSpPr/>
      </xdr:nvGrpSpPr>
      <xdr:grpSpPr>
        <a:xfrm>
          <a:off x="1924056" y="23619017"/>
          <a:ext cx="527449" cy="222421"/>
          <a:chOff x="1881194" y="23066567"/>
          <a:chExt cx="527449" cy="217659"/>
        </a:xfrm>
      </xdr:grpSpPr>
      <xdr:grpSp>
        <xdr:nvGrpSpPr>
          <xdr:cNvPr id="25" name="Ομάδα 24"/>
          <xdr:cNvGrpSpPr/>
        </xdr:nvGrpSpPr>
        <xdr:grpSpPr>
          <a:xfrm>
            <a:off x="1881194" y="23066567"/>
            <a:ext cx="527449" cy="217659"/>
            <a:chOff x="1881194" y="23066567"/>
            <a:chExt cx="527449" cy="217659"/>
          </a:xfrm>
        </xdr:grpSpPr>
        <xdr:grpSp>
          <xdr:nvGrpSpPr>
            <xdr:cNvPr id="32" name="Ομάδα 31"/>
            <xdr:cNvGrpSpPr/>
          </xdr:nvGrpSpPr>
          <xdr:grpSpPr>
            <a:xfrm>
              <a:off x="1881194" y="23066567"/>
              <a:ext cx="527449" cy="217659"/>
              <a:chOff x="1881194" y="23066567"/>
              <a:chExt cx="527449" cy="217659"/>
            </a:xfrm>
          </xdr:grpSpPr>
          <xdr:sp macro="" textlink="">
            <xdr:nvSpPr>
              <xdr:cNvPr id="36" name="Text Box 33"/>
              <xdr:cNvSpPr txBox="1">
                <a:spLocks noChangeArrowheads="1"/>
              </xdr:cNvSpPr>
            </xdr:nvSpPr>
            <xdr:spPr bwMode="auto">
              <a:xfrm>
                <a:off x="2262130" y="23097661"/>
                <a:ext cx="146513" cy="18656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Η</a:t>
                </a:r>
              </a:p>
            </xdr:txBody>
          </xdr:sp>
          <xdr:sp macro="" textlink="">
            <xdr:nvSpPr>
              <xdr:cNvPr id="37" name="Text Box 34"/>
              <xdr:cNvSpPr txBox="1">
                <a:spLocks noChangeArrowheads="1"/>
              </xdr:cNvSpPr>
            </xdr:nvSpPr>
            <xdr:spPr bwMode="auto">
              <a:xfrm>
                <a:off x="2104019" y="23087296"/>
                <a:ext cx="146513" cy="18656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Ο</a:t>
                </a:r>
              </a:p>
            </xdr:txBody>
          </xdr:sp>
          <xdr:grpSp>
            <xdr:nvGrpSpPr>
              <xdr:cNvPr id="38" name="Group 59"/>
              <xdr:cNvGrpSpPr>
                <a:grpSpLocks/>
              </xdr:cNvGrpSpPr>
            </xdr:nvGrpSpPr>
            <xdr:grpSpPr bwMode="auto">
              <a:xfrm>
                <a:off x="1881194" y="23066567"/>
                <a:ext cx="224654" cy="217659"/>
                <a:chOff x="197" y="1547"/>
                <a:chExt cx="23" cy="21"/>
              </a:xfrm>
            </xdr:grpSpPr>
            <xdr:grpSp>
              <xdr:nvGrpSpPr>
                <xdr:cNvPr id="39" name="Group 58"/>
                <xdr:cNvGrpSpPr>
                  <a:grpSpLocks/>
                </xdr:cNvGrpSpPr>
              </xdr:nvGrpSpPr>
              <xdr:grpSpPr bwMode="auto">
                <a:xfrm>
                  <a:off x="197" y="1547"/>
                  <a:ext cx="21" cy="21"/>
                  <a:chOff x="197" y="1547"/>
                  <a:chExt cx="21" cy="21"/>
                </a:xfrm>
              </xdr:grpSpPr>
              <xdr:sp macro="" textlink="">
                <xdr:nvSpPr>
                  <xdr:cNvPr id="43" name="Text Box 49"/>
                  <xdr:cNvSpPr txBox="1">
                    <a:spLocks noChangeArrowheads="1"/>
                  </xdr:cNvSpPr>
                </xdr:nvSpPr>
                <xdr:spPr bwMode="auto">
                  <a:xfrm>
                    <a:off x="199" y="1549"/>
                    <a:ext cx="19"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Cl</a:t>
                    </a:r>
                  </a:p>
                </xdr:txBody>
              </xdr:sp>
              <xdr:grpSp>
                <xdr:nvGrpSpPr>
                  <xdr:cNvPr id="44" name="Group 46"/>
                  <xdr:cNvGrpSpPr>
                    <a:grpSpLocks/>
                  </xdr:cNvGrpSpPr>
                </xdr:nvGrpSpPr>
                <xdr:grpSpPr bwMode="auto">
                  <a:xfrm>
                    <a:off x="203" y="1564"/>
                    <a:ext cx="9" cy="4"/>
                    <a:chOff x="230" y="1286"/>
                    <a:chExt cx="9" cy="4"/>
                  </a:xfrm>
                </xdr:grpSpPr>
                <xdr:sp macro="" textlink="">
                  <xdr:nvSpPr>
                    <xdr:cNvPr id="51" name="Oval 47"/>
                    <xdr:cNvSpPr>
                      <a:spLocks noChangeArrowheads="1"/>
                    </xdr:cNvSpPr>
                  </xdr:nvSpPr>
                  <xdr:spPr bwMode="auto">
                    <a:xfrm>
                      <a:off x="230" y="1286"/>
                      <a:ext cx="4" cy="4"/>
                    </a:xfrm>
                    <a:prstGeom prst="ellipse">
                      <a:avLst/>
                    </a:prstGeom>
                    <a:solidFill>
                      <a:srgbClr val="00CCFF"/>
                    </a:solidFill>
                    <a:ln w="9525">
                      <a:solidFill>
                        <a:srgbClr val="000000"/>
                      </a:solidFill>
                      <a:round/>
                      <a:headEnd/>
                      <a:tailEnd/>
                    </a:ln>
                  </xdr:spPr>
                </xdr:sp>
                <xdr:sp macro="" textlink="">
                  <xdr:nvSpPr>
                    <xdr:cNvPr id="52" name="Oval 48"/>
                    <xdr:cNvSpPr>
                      <a:spLocks noChangeArrowheads="1"/>
                    </xdr:cNvSpPr>
                  </xdr:nvSpPr>
                  <xdr:spPr bwMode="auto">
                    <a:xfrm>
                      <a:off x="235" y="1286"/>
                      <a:ext cx="4" cy="4"/>
                    </a:xfrm>
                    <a:prstGeom prst="ellipse">
                      <a:avLst/>
                    </a:prstGeom>
                    <a:solidFill>
                      <a:srgbClr val="00CCFF"/>
                    </a:solidFill>
                    <a:ln w="9525">
                      <a:solidFill>
                        <a:srgbClr val="000000"/>
                      </a:solidFill>
                      <a:round/>
                      <a:headEnd/>
                      <a:tailEnd/>
                    </a:ln>
                  </xdr:spPr>
                </xdr:sp>
              </xdr:grpSp>
              <xdr:grpSp>
                <xdr:nvGrpSpPr>
                  <xdr:cNvPr id="45" name="Group 50"/>
                  <xdr:cNvGrpSpPr>
                    <a:grpSpLocks/>
                  </xdr:cNvGrpSpPr>
                </xdr:nvGrpSpPr>
                <xdr:grpSpPr bwMode="auto">
                  <a:xfrm>
                    <a:off x="204" y="1547"/>
                    <a:ext cx="9" cy="4"/>
                    <a:chOff x="230" y="1286"/>
                    <a:chExt cx="9" cy="4"/>
                  </a:xfrm>
                </xdr:grpSpPr>
                <xdr:sp macro="" textlink="">
                  <xdr:nvSpPr>
                    <xdr:cNvPr id="49" name="Oval 51"/>
                    <xdr:cNvSpPr>
                      <a:spLocks noChangeArrowheads="1"/>
                    </xdr:cNvSpPr>
                  </xdr:nvSpPr>
                  <xdr:spPr bwMode="auto">
                    <a:xfrm>
                      <a:off x="230" y="1286"/>
                      <a:ext cx="4" cy="4"/>
                    </a:xfrm>
                    <a:prstGeom prst="ellipse">
                      <a:avLst/>
                    </a:prstGeom>
                    <a:solidFill>
                      <a:srgbClr val="00CCFF"/>
                    </a:solidFill>
                    <a:ln w="9525">
                      <a:solidFill>
                        <a:srgbClr val="000000"/>
                      </a:solidFill>
                      <a:round/>
                      <a:headEnd/>
                      <a:tailEnd/>
                    </a:ln>
                  </xdr:spPr>
                </xdr:sp>
                <xdr:sp macro="" textlink="">
                  <xdr:nvSpPr>
                    <xdr:cNvPr id="50" name="Oval 52"/>
                    <xdr:cNvSpPr>
                      <a:spLocks noChangeArrowheads="1"/>
                    </xdr:cNvSpPr>
                  </xdr:nvSpPr>
                  <xdr:spPr bwMode="auto">
                    <a:xfrm>
                      <a:off x="235" y="1286"/>
                      <a:ext cx="4" cy="4"/>
                    </a:xfrm>
                    <a:prstGeom prst="ellipse">
                      <a:avLst/>
                    </a:prstGeom>
                    <a:solidFill>
                      <a:srgbClr val="00CCFF"/>
                    </a:solidFill>
                    <a:ln w="9525">
                      <a:solidFill>
                        <a:srgbClr val="000000"/>
                      </a:solidFill>
                      <a:round/>
                      <a:headEnd/>
                      <a:tailEnd/>
                    </a:ln>
                  </xdr:spPr>
                </xdr:sp>
              </xdr:grpSp>
              <xdr:grpSp>
                <xdr:nvGrpSpPr>
                  <xdr:cNvPr id="46" name="Group 53"/>
                  <xdr:cNvGrpSpPr>
                    <a:grpSpLocks/>
                  </xdr:cNvGrpSpPr>
                </xdr:nvGrpSpPr>
                <xdr:grpSpPr bwMode="auto">
                  <a:xfrm rot="5400000">
                    <a:off x="194" y="1556"/>
                    <a:ext cx="9" cy="4"/>
                    <a:chOff x="230" y="1286"/>
                    <a:chExt cx="9" cy="4"/>
                  </a:xfrm>
                </xdr:grpSpPr>
                <xdr:sp macro="" textlink="">
                  <xdr:nvSpPr>
                    <xdr:cNvPr id="47" name="Oval 54"/>
                    <xdr:cNvSpPr>
                      <a:spLocks noChangeArrowheads="1"/>
                    </xdr:cNvSpPr>
                  </xdr:nvSpPr>
                  <xdr:spPr bwMode="auto">
                    <a:xfrm>
                      <a:off x="230" y="1286"/>
                      <a:ext cx="4" cy="4"/>
                    </a:xfrm>
                    <a:prstGeom prst="ellipse">
                      <a:avLst/>
                    </a:prstGeom>
                    <a:solidFill>
                      <a:srgbClr val="00CCFF"/>
                    </a:solidFill>
                    <a:ln w="9525">
                      <a:solidFill>
                        <a:srgbClr val="000000"/>
                      </a:solidFill>
                      <a:round/>
                      <a:headEnd/>
                      <a:tailEnd/>
                    </a:ln>
                  </xdr:spPr>
                </xdr:sp>
                <xdr:sp macro="" textlink="">
                  <xdr:nvSpPr>
                    <xdr:cNvPr id="48" name="Oval 55"/>
                    <xdr:cNvSpPr>
                      <a:spLocks noChangeArrowheads="1"/>
                    </xdr:cNvSpPr>
                  </xdr:nvSpPr>
                  <xdr:spPr bwMode="auto">
                    <a:xfrm>
                      <a:off x="235" y="1286"/>
                      <a:ext cx="4" cy="4"/>
                    </a:xfrm>
                    <a:prstGeom prst="ellipse">
                      <a:avLst/>
                    </a:prstGeom>
                    <a:solidFill>
                      <a:srgbClr val="00CCFF"/>
                    </a:solidFill>
                    <a:ln w="9525">
                      <a:solidFill>
                        <a:srgbClr val="000000"/>
                      </a:solidFill>
                      <a:round/>
                      <a:headEnd/>
                      <a:tailEnd/>
                    </a:ln>
                  </xdr:spPr>
                </xdr:sp>
              </xdr:grpSp>
            </xdr:grpSp>
            <xdr:grpSp>
              <xdr:nvGrpSpPr>
                <xdr:cNvPr id="40" name="Group 57"/>
                <xdr:cNvGrpSpPr>
                  <a:grpSpLocks/>
                </xdr:cNvGrpSpPr>
              </xdr:nvGrpSpPr>
              <xdr:grpSpPr bwMode="auto">
                <a:xfrm>
                  <a:off x="216" y="1554"/>
                  <a:ext cx="4" cy="9"/>
                  <a:chOff x="507" y="1235"/>
                  <a:chExt cx="4" cy="9"/>
                </a:xfrm>
              </xdr:grpSpPr>
              <xdr:sp macro="" textlink="">
                <xdr:nvSpPr>
                  <xdr:cNvPr id="41" name="Oval 45"/>
                  <xdr:cNvSpPr>
                    <a:spLocks noChangeArrowheads="1"/>
                  </xdr:cNvSpPr>
                </xdr:nvSpPr>
                <xdr:spPr bwMode="auto">
                  <a:xfrm>
                    <a:off x="507" y="1240"/>
                    <a:ext cx="4" cy="4"/>
                  </a:xfrm>
                  <a:prstGeom prst="ellipse">
                    <a:avLst/>
                  </a:prstGeom>
                  <a:solidFill>
                    <a:srgbClr val="00FFFF"/>
                  </a:solidFill>
                  <a:ln w="9525">
                    <a:solidFill>
                      <a:srgbClr val="000000"/>
                    </a:solidFill>
                    <a:round/>
                    <a:headEnd/>
                    <a:tailEnd/>
                  </a:ln>
                </xdr:spPr>
              </xdr:sp>
              <xdr:sp macro="" textlink="">
                <xdr:nvSpPr>
                  <xdr:cNvPr id="42" name="Oval 56"/>
                  <xdr:cNvSpPr>
                    <a:spLocks noChangeArrowheads="1"/>
                  </xdr:cNvSpPr>
                </xdr:nvSpPr>
                <xdr:spPr bwMode="auto">
                  <a:xfrm>
                    <a:off x="507" y="1235"/>
                    <a:ext cx="4" cy="4"/>
                  </a:xfrm>
                  <a:prstGeom prst="ellipse">
                    <a:avLst/>
                  </a:prstGeom>
                  <a:solidFill>
                    <a:srgbClr val="00FF00"/>
                  </a:solidFill>
                  <a:ln w="9525">
                    <a:solidFill>
                      <a:srgbClr val="000000"/>
                    </a:solidFill>
                    <a:round/>
                    <a:headEnd/>
                    <a:tailEnd/>
                  </a:ln>
                </xdr:spPr>
              </xdr:sp>
            </xdr:grpSp>
          </xdr:grpSp>
        </xdr:grpSp>
        <xdr:grpSp>
          <xdr:nvGrpSpPr>
            <xdr:cNvPr id="33" name="Group 42"/>
            <xdr:cNvGrpSpPr>
              <a:grpSpLocks/>
            </xdr:cNvGrpSpPr>
          </xdr:nvGrpSpPr>
          <xdr:grpSpPr bwMode="auto">
            <a:xfrm rot="16200000">
              <a:off x="2211504" y="23158722"/>
              <a:ext cx="82918" cy="48838"/>
              <a:chOff x="304" y="1193"/>
              <a:chExt cx="8" cy="5"/>
            </a:xfrm>
          </xdr:grpSpPr>
          <xdr:sp macro="" textlink="">
            <xdr:nvSpPr>
              <xdr:cNvPr id="34" name="Oval 43"/>
              <xdr:cNvSpPr>
                <a:spLocks noChangeArrowheads="1"/>
              </xdr:cNvSpPr>
            </xdr:nvSpPr>
            <xdr:spPr bwMode="auto">
              <a:xfrm>
                <a:off x="304" y="1193"/>
                <a:ext cx="4" cy="4"/>
              </a:xfrm>
              <a:prstGeom prst="ellipse">
                <a:avLst/>
              </a:prstGeom>
              <a:solidFill>
                <a:srgbClr val="00FF00"/>
              </a:solidFill>
              <a:ln w="9525">
                <a:solidFill>
                  <a:srgbClr val="000000"/>
                </a:solidFill>
                <a:round/>
                <a:headEnd/>
                <a:tailEnd/>
              </a:ln>
            </xdr:spPr>
          </xdr:sp>
          <xdr:sp macro="" textlink="">
            <xdr:nvSpPr>
              <xdr:cNvPr id="35" name="Oval 44"/>
              <xdr:cNvSpPr>
                <a:spLocks noChangeArrowheads="1"/>
              </xdr:cNvSpPr>
            </xdr:nvSpPr>
            <xdr:spPr bwMode="auto">
              <a:xfrm>
                <a:off x="308" y="1194"/>
                <a:ext cx="4" cy="4"/>
              </a:xfrm>
              <a:prstGeom prst="ellipse">
                <a:avLst/>
              </a:prstGeom>
              <a:solidFill>
                <a:srgbClr val="FF0000"/>
              </a:solidFill>
              <a:ln w="9525">
                <a:solidFill>
                  <a:srgbClr val="000000"/>
                </a:solidFill>
                <a:round/>
                <a:headEnd/>
                <a:tailEnd/>
              </a:ln>
            </xdr:spPr>
          </xdr:sp>
        </xdr:grpSp>
      </xdr:grpSp>
      <xdr:grpSp>
        <xdr:nvGrpSpPr>
          <xdr:cNvPr id="26" name="Group 35"/>
          <xdr:cNvGrpSpPr>
            <a:grpSpLocks/>
          </xdr:cNvGrpSpPr>
        </xdr:nvGrpSpPr>
        <xdr:grpSpPr bwMode="auto">
          <a:xfrm>
            <a:off x="2127213" y="23242767"/>
            <a:ext cx="87908" cy="41459"/>
            <a:chOff x="230" y="1286"/>
            <a:chExt cx="9" cy="4"/>
          </a:xfrm>
        </xdr:grpSpPr>
        <xdr:sp macro="" textlink="">
          <xdr:nvSpPr>
            <xdr:cNvPr id="30" name="Oval 36"/>
            <xdr:cNvSpPr>
              <a:spLocks noChangeArrowheads="1"/>
            </xdr:cNvSpPr>
          </xdr:nvSpPr>
          <xdr:spPr bwMode="auto">
            <a:xfrm>
              <a:off x="230" y="1286"/>
              <a:ext cx="4" cy="4"/>
            </a:xfrm>
            <a:prstGeom prst="ellipse">
              <a:avLst/>
            </a:prstGeom>
            <a:solidFill>
              <a:srgbClr val="00FF00"/>
            </a:solidFill>
            <a:ln w="9525">
              <a:solidFill>
                <a:srgbClr val="000000"/>
              </a:solidFill>
              <a:round/>
              <a:headEnd/>
              <a:tailEnd/>
            </a:ln>
          </xdr:spPr>
        </xdr:sp>
        <xdr:sp macro="" textlink="">
          <xdr:nvSpPr>
            <xdr:cNvPr id="31" name="Oval 37"/>
            <xdr:cNvSpPr>
              <a:spLocks noChangeArrowheads="1"/>
            </xdr:cNvSpPr>
          </xdr:nvSpPr>
          <xdr:spPr bwMode="auto">
            <a:xfrm>
              <a:off x="235" y="1286"/>
              <a:ext cx="4" cy="4"/>
            </a:xfrm>
            <a:prstGeom prst="ellipse">
              <a:avLst/>
            </a:prstGeom>
            <a:solidFill>
              <a:srgbClr val="00FF00"/>
            </a:solidFill>
            <a:ln w="9525">
              <a:solidFill>
                <a:srgbClr val="000000"/>
              </a:solidFill>
              <a:round/>
              <a:headEnd/>
              <a:tailEnd/>
            </a:ln>
          </xdr:spPr>
        </xdr:sp>
      </xdr:grpSp>
      <xdr:grpSp>
        <xdr:nvGrpSpPr>
          <xdr:cNvPr id="27" name="Group 38"/>
          <xdr:cNvGrpSpPr>
            <a:grpSpLocks/>
          </xdr:cNvGrpSpPr>
        </xdr:nvGrpSpPr>
        <xdr:grpSpPr bwMode="auto">
          <a:xfrm>
            <a:off x="2135151" y="23066567"/>
            <a:ext cx="87908" cy="41459"/>
            <a:chOff x="230" y="1286"/>
            <a:chExt cx="9" cy="4"/>
          </a:xfrm>
        </xdr:grpSpPr>
        <xdr:sp macro="" textlink="">
          <xdr:nvSpPr>
            <xdr:cNvPr id="28" name="Oval 39"/>
            <xdr:cNvSpPr>
              <a:spLocks noChangeArrowheads="1"/>
            </xdr:cNvSpPr>
          </xdr:nvSpPr>
          <xdr:spPr bwMode="auto">
            <a:xfrm>
              <a:off x="230" y="1286"/>
              <a:ext cx="4" cy="4"/>
            </a:xfrm>
            <a:prstGeom prst="ellipse">
              <a:avLst/>
            </a:prstGeom>
            <a:solidFill>
              <a:srgbClr val="00FF00"/>
            </a:solidFill>
            <a:ln w="9525">
              <a:solidFill>
                <a:srgbClr val="000000"/>
              </a:solidFill>
              <a:round/>
              <a:headEnd/>
              <a:tailEnd/>
            </a:ln>
          </xdr:spPr>
        </xdr:sp>
        <xdr:sp macro="" textlink="">
          <xdr:nvSpPr>
            <xdr:cNvPr id="29" name="Oval 40"/>
            <xdr:cNvSpPr>
              <a:spLocks noChangeArrowheads="1"/>
            </xdr:cNvSpPr>
          </xdr:nvSpPr>
          <xdr:spPr bwMode="auto">
            <a:xfrm>
              <a:off x="235" y="1286"/>
              <a:ext cx="4" cy="4"/>
            </a:xfrm>
            <a:prstGeom prst="ellipse">
              <a:avLst/>
            </a:prstGeom>
            <a:solidFill>
              <a:srgbClr val="00FF00"/>
            </a:solidFill>
            <a:ln w="9525">
              <a:solidFill>
                <a:srgbClr val="000000"/>
              </a:solidFill>
              <a:round/>
              <a:headEnd/>
              <a:tailEnd/>
            </a:ln>
          </xdr:spPr>
        </xdr:sp>
      </xdr:grpSp>
    </xdr:grpSp>
    <xdr:clientData/>
  </xdr:twoCellAnchor>
  <xdr:twoCellAnchor>
    <xdr:from>
      <xdr:col>2</xdr:col>
      <xdr:colOff>581025</xdr:colOff>
      <xdr:row>127</xdr:row>
      <xdr:rowOff>47625</xdr:rowOff>
    </xdr:from>
    <xdr:to>
      <xdr:col>3</xdr:col>
      <xdr:colOff>447675</xdr:colOff>
      <xdr:row>128</xdr:row>
      <xdr:rowOff>155575</xdr:rowOff>
    </xdr:to>
    <xdr:grpSp>
      <xdr:nvGrpSpPr>
        <xdr:cNvPr id="53" name="Group 83"/>
        <xdr:cNvGrpSpPr>
          <a:grpSpLocks/>
        </xdr:cNvGrpSpPr>
      </xdr:nvGrpSpPr>
      <xdr:grpSpPr bwMode="auto">
        <a:xfrm>
          <a:off x="1863725" y="25854025"/>
          <a:ext cx="508000" cy="311150"/>
          <a:chOff x="540" y="1264"/>
          <a:chExt cx="50" cy="33"/>
        </a:xfrm>
      </xdr:grpSpPr>
      <xdr:grpSp>
        <xdr:nvGrpSpPr>
          <xdr:cNvPr id="54" name="Group 81"/>
          <xdr:cNvGrpSpPr>
            <a:grpSpLocks/>
          </xdr:cNvGrpSpPr>
        </xdr:nvGrpSpPr>
        <xdr:grpSpPr bwMode="auto">
          <a:xfrm>
            <a:off x="540" y="1264"/>
            <a:ext cx="38" cy="33"/>
            <a:chOff x="540" y="1264"/>
            <a:chExt cx="38" cy="33"/>
          </a:xfrm>
        </xdr:grpSpPr>
        <xdr:grpSp>
          <xdr:nvGrpSpPr>
            <xdr:cNvPr id="56" name="Group 78"/>
            <xdr:cNvGrpSpPr>
              <a:grpSpLocks/>
            </xdr:cNvGrpSpPr>
          </xdr:nvGrpSpPr>
          <xdr:grpSpPr bwMode="auto">
            <a:xfrm>
              <a:off x="543" y="1270"/>
              <a:ext cx="34" cy="21"/>
              <a:chOff x="543" y="1266"/>
              <a:chExt cx="34" cy="21"/>
            </a:xfrm>
          </xdr:grpSpPr>
          <xdr:sp macro="" textlink="">
            <xdr:nvSpPr>
              <xdr:cNvPr id="59" name="Text Box 64"/>
              <xdr:cNvSpPr txBox="1">
                <a:spLocks noChangeArrowheads="1"/>
              </xdr:cNvSpPr>
            </xdr:nvSpPr>
            <xdr:spPr bwMode="auto">
              <a:xfrm>
                <a:off x="562" y="1269"/>
                <a:ext cx="15"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Η</a:t>
                </a:r>
              </a:p>
            </xdr:txBody>
          </xdr:sp>
          <xdr:sp macro="" textlink="">
            <xdr:nvSpPr>
              <xdr:cNvPr id="60" name="Text Box 65"/>
              <xdr:cNvSpPr txBox="1">
                <a:spLocks noChangeArrowheads="1"/>
              </xdr:cNvSpPr>
            </xdr:nvSpPr>
            <xdr:spPr bwMode="auto">
              <a:xfrm>
                <a:off x="546" y="1268"/>
                <a:ext cx="15"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9900"/>
                    </a:solidFill>
                    <a:latin typeface="Arial"/>
                    <a:cs typeface="Arial"/>
                  </a:rPr>
                  <a:t>Ο</a:t>
                </a:r>
              </a:p>
            </xdr:txBody>
          </xdr:sp>
          <xdr:grpSp>
            <xdr:nvGrpSpPr>
              <xdr:cNvPr id="61" name="Group 66"/>
              <xdr:cNvGrpSpPr>
                <a:grpSpLocks/>
              </xdr:cNvGrpSpPr>
            </xdr:nvGrpSpPr>
            <xdr:grpSpPr bwMode="auto">
              <a:xfrm>
                <a:off x="549" y="1283"/>
                <a:ext cx="9" cy="4"/>
                <a:chOff x="230" y="1286"/>
                <a:chExt cx="9" cy="4"/>
              </a:xfrm>
            </xdr:grpSpPr>
            <xdr:sp macro="" textlink="">
              <xdr:nvSpPr>
                <xdr:cNvPr id="71" name="Oval 67"/>
                <xdr:cNvSpPr>
                  <a:spLocks noChangeArrowheads="1"/>
                </xdr:cNvSpPr>
              </xdr:nvSpPr>
              <xdr:spPr bwMode="auto">
                <a:xfrm>
                  <a:off x="230" y="1286"/>
                  <a:ext cx="4" cy="4"/>
                </a:xfrm>
                <a:prstGeom prst="ellipse">
                  <a:avLst/>
                </a:prstGeom>
                <a:solidFill>
                  <a:srgbClr val="00FF00"/>
                </a:solidFill>
                <a:ln w="9525">
                  <a:solidFill>
                    <a:srgbClr val="000000"/>
                  </a:solidFill>
                  <a:round/>
                  <a:headEnd/>
                  <a:tailEnd/>
                </a:ln>
              </xdr:spPr>
            </xdr:sp>
            <xdr:sp macro="" textlink="">
              <xdr:nvSpPr>
                <xdr:cNvPr id="72" name="Oval 68"/>
                <xdr:cNvSpPr>
                  <a:spLocks noChangeArrowheads="1"/>
                </xdr:cNvSpPr>
              </xdr:nvSpPr>
              <xdr:spPr bwMode="auto">
                <a:xfrm>
                  <a:off x="235" y="1286"/>
                  <a:ext cx="4" cy="4"/>
                </a:xfrm>
                <a:prstGeom prst="ellipse">
                  <a:avLst/>
                </a:prstGeom>
                <a:solidFill>
                  <a:srgbClr val="00FF00"/>
                </a:solidFill>
                <a:ln w="9525">
                  <a:solidFill>
                    <a:srgbClr val="000000"/>
                  </a:solidFill>
                  <a:round/>
                  <a:headEnd/>
                  <a:tailEnd/>
                </a:ln>
              </xdr:spPr>
            </xdr:sp>
          </xdr:grpSp>
          <xdr:grpSp>
            <xdr:nvGrpSpPr>
              <xdr:cNvPr id="62" name="Group 69"/>
              <xdr:cNvGrpSpPr>
                <a:grpSpLocks/>
              </xdr:cNvGrpSpPr>
            </xdr:nvGrpSpPr>
            <xdr:grpSpPr bwMode="auto">
              <a:xfrm>
                <a:off x="549" y="1266"/>
                <a:ext cx="9" cy="4"/>
                <a:chOff x="230" y="1286"/>
                <a:chExt cx="9" cy="4"/>
              </a:xfrm>
            </xdr:grpSpPr>
            <xdr:sp macro="" textlink="">
              <xdr:nvSpPr>
                <xdr:cNvPr id="69" name="Oval 70"/>
                <xdr:cNvSpPr>
                  <a:spLocks noChangeArrowheads="1"/>
                </xdr:cNvSpPr>
              </xdr:nvSpPr>
              <xdr:spPr bwMode="auto">
                <a:xfrm>
                  <a:off x="230" y="1286"/>
                  <a:ext cx="4" cy="4"/>
                </a:xfrm>
                <a:prstGeom prst="ellipse">
                  <a:avLst/>
                </a:prstGeom>
                <a:solidFill>
                  <a:srgbClr val="00FF00"/>
                </a:solidFill>
                <a:ln w="9525">
                  <a:solidFill>
                    <a:srgbClr val="000000"/>
                  </a:solidFill>
                  <a:round/>
                  <a:headEnd/>
                  <a:tailEnd/>
                </a:ln>
              </xdr:spPr>
            </xdr:sp>
            <xdr:sp macro="" textlink="">
              <xdr:nvSpPr>
                <xdr:cNvPr id="70" name="Oval 71"/>
                <xdr:cNvSpPr>
                  <a:spLocks noChangeArrowheads="1"/>
                </xdr:cNvSpPr>
              </xdr:nvSpPr>
              <xdr:spPr bwMode="auto">
                <a:xfrm>
                  <a:off x="235" y="1286"/>
                  <a:ext cx="4" cy="4"/>
                </a:xfrm>
                <a:prstGeom prst="ellipse">
                  <a:avLst/>
                </a:prstGeom>
                <a:solidFill>
                  <a:srgbClr val="00FF00"/>
                </a:solidFill>
                <a:ln w="9525">
                  <a:solidFill>
                    <a:srgbClr val="000000"/>
                  </a:solidFill>
                  <a:round/>
                  <a:headEnd/>
                  <a:tailEnd/>
                </a:ln>
              </xdr:spPr>
            </xdr:sp>
          </xdr:grpSp>
          <xdr:grpSp>
            <xdr:nvGrpSpPr>
              <xdr:cNvPr id="63" name="Group 73"/>
              <xdr:cNvGrpSpPr>
                <a:grpSpLocks/>
              </xdr:cNvGrpSpPr>
            </xdr:nvGrpSpPr>
            <xdr:grpSpPr bwMode="auto">
              <a:xfrm rot="-5400000">
                <a:off x="557" y="1275"/>
                <a:ext cx="9" cy="4"/>
                <a:chOff x="246" y="1255"/>
                <a:chExt cx="9" cy="4"/>
              </a:xfrm>
            </xdr:grpSpPr>
            <xdr:sp macro="" textlink="">
              <xdr:nvSpPr>
                <xdr:cNvPr id="67" name="Oval 74"/>
                <xdr:cNvSpPr>
                  <a:spLocks noChangeArrowheads="1"/>
                </xdr:cNvSpPr>
              </xdr:nvSpPr>
              <xdr:spPr bwMode="auto">
                <a:xfrm>
                  <a:off x="246" y="1255"/>
                  <a:ext cx="4" cy="4"/>
                </a:xfrm>
                <a:prstGeom prst="ellipse">
                  <a:avLst/>
                </a:prstGeom>
                <a:solidFill>
                  <a:srgbClr val="00FF00"/>
                </a:solidFill>
                <a:ln w="9525">
                  <a:solidFill>
                    <a:srgbClr val="000000"/>
                  </a:solidFill>
                  <a:round/>
                  <a:headEnd/>
                  <a:tailEnd/>
                </a:ln>
              </xdr:spPr>
            </xdr:sp>
            <xdr:sp macro="" textlink="">
              <xdr:nvSpPr>
                <xdr:cNvPr id="68" name="Oval 75"/>
                <xdr:cNvSpPr>
                  <a:spLocks noChangeArrowheads="1"/>
                </xdr:cNvSpPr>
              </xdr:nvSpPr>
              <xdr:spPr bwMode="auto">
                <a:xfrm>
                  <a:off x="251" y="1255"/>
                  <a:ext cx="4" cy="4"/>
                </a:xfrm>
                <a:prstGeom prst="ellipse">
                  <a:avLst/>
                </a:prstGeom>
                <a:solidFill>
                  <a:srgbClr val="FF0000"/>
                </a:solidFill>
                <a:ln w="9525">
                  <a:solidFill>
                    <a:srgbClr val="000000"/>
                  </a:solidFill>
                  <a:round/>
                  <a:headEnd/>
                  <a:tailEnd/>
                </a:ln>
              </xdr:spPr>
            </xdr:sp>
          </xdr:grpSp>
          <xdr:grpSp>
            <xdr:nvGrpSpPr>
              <xdr:cNvPr id="64" name="Group 77"/>
              <xdr:cNvGrpSpPr>
                <a:grpSpLocks/>
              </xdr:cNvGrpSpPr>
            </xdr:nvGrpSpPr>
            <xdr:grpSpPr bwMode="auto">
              <a:xfrm>
                <a:off x="543" y="1272"/>
                <a:ext cx="4" cy="9"/>
                <a:chOff x="543" y="1216"/>
                <a:chExt cx="4" cy="9"/>
              </a:xfrm>
            </xdr:grpSpPr>
            <xdr:sp macro="" textlink="">
              <xdr:nvSpPr>
                <xdr:cNvPr id="65" name="Oval 72"/>
                <xdr:cNvSpPr>
                  <a:spLocks noChangeArrowheads="1"/>
                </xdr:cNvSpPr>
              </xdr:nvSpPr>
              <xdr:spPr bwMode="auto">
                <a:xfrm>
                  <a:off x="543" y="1216"/>
                  <a:ext cx="4" cy="4"/>
                </a:xfrm>
                <a:prstGeom prst="ellipse">
                  <a:avLst/>
                </a:prstGeom>
                <a:solidFill>
                  <a:srgbClr val="00FF00"/>
                </a:solidFill>
                <a:ln w="9525">
                  <a:solidFill>
                    <a:srgbClr val="000000"/>
                  </a:solidFill>
                  <a:round/>
                  <a:headEnd/>
                  <a:tailEnd/>
                </a:ln>
              </xdr:spPr>
            </xdr:sp>
            <xdr:sp macro="" textlink="">
              <xdr:nvSpPr>
                <xdr:cNvPr id="66" name="Oval 76"/>
                <xdr:cNvSpPr>
                  <a:spLocks noChangeArrowheads="1"/>
                </xdr:cNvSpPr>
              </xdr:nvSpPr>
              <xdr:spPr bwMode="auto">
                <a:xfrm>
                  <a:off x="543" y="1221"/>
                  <a:ext cx="4" cy="4"/>
                </a:xfrm>
                <a:prstGeom prst="ellipse">
                  <a:avLst/>
                </a:prstGeom>
                <a:solidFill>
                  <a:srgbClr val="FFFFFF"/>
                </a:solidFill>
                <a:ln w="9525">
                  <a:solidFill>
                    <a:srgbClr val="000000"/>
                  </a:solidFill>
                  <a:round/>
                  <a:headEnd/>
                  <a:tailEnd/>
                </a:ln>
              </xdr:spPr>
            </xdr:sp>
          </xdr:grpSp>
        </xdr:grpSp>
        <xdr:sp macro="" textlink="">
          <xdr:nvSpPr>
            <xdr:cNvPr id="57" name="AutoShape 79"/>
            <xdr:cNvSpPr>
              <a:spLocks/>
            </xdr:cNvSpPr>
          </xdr:nvSpPr>
          <xdr:spPr bwMode="auto">
            <a:xfrm>
              <a:off x="540" y="1264"/>
              <a:ext cx="8" cy="33"/>
            </a:xfrm>
            <a:prstGeom prst="leftBracket">
              <a:avLst>
                <a:gd name="adj" fmla="val 34375"/>
              </a:avLst>
            </a:prstGeom>
            <a:noFill/>
            <a:ln w="9525">
              <a:solidFill>
                <a:srgbClr val="FFFF00"/>
              </a:solidFill>
              <a:round/>
              <a:headEnd/>
              <a:tailEnd/>
            </a:ln>
          </xdr:spPr>
        </xdr:sp>
        <xdr:sp macro="" textlink="">
          <xdr:nvSpPr>
            <xdr:cNvPr id="58" name="AutoShape 80"/>
            <xdr:cNvSpPr>
              <a:spLocks/>
            </xdr:cNvSpPr>
          </xdr:nvSpPr>
          <xdr:spPr bwMode="auto">
            <a:xfrm flipH="1">
              <a:off x="570" y="1264"/>
              <a:ext cx="8" cy="33"/>
            </a:xfrm>
            <a:prstGeom prst="leftBracket">
              <a:avLst>
                <a:gd name="adj" fmla="val 34375"/>
              </a:avLst>
            </a:prstGeom>
            <a:noFill/>
            <a:ln w="9525">
              <a:solidFill>
                <a:srgbClr val="FFFF00"/>
              </a:solidFill>
              <a:round/>
              <a:headEnd/>
              <a:tailEnd/>
            </a:ln>
          </xdr:spPr>
        </xdr:sp>
      </xdr:grpSp>
      <xdr:sp macro="" textlink="">
        <xdr:nvSpPr>
          <xdr:cNvPr id="55" name="Line 82"/>
          <xdr:cNvSpPr>
            <a:spLocks noChangeShapeType="1"/>
          </xdr:cNvSpPr>
        </xdr:nvSpPr>
        <xdr:spPr bwMode="auto">
          <a:xfrm>
            <a:off x="582" y="1266"/>
            <a:ext cx="8" cy="0"/>
          </a:xfrm>
          <a:prstGeom prst="line">
            <a:avLst/>
          </a:prstGeom>
          <a:noFill/>
          <a:ln w="19050">
            <a:solidFill>
              <a:srgbClr val="FF0000"/>
            </a:solidFill>
            <a:round/>
            <a:headEnd/>
            <a:tailEnd/>
          </a:ln>
        </xdr:spPr>
      </xdr:sp>
    </xdr:grpSp>
    <xdr:clientData/>
  </xdr:twoCellAnchor>
  <xdr:twoCellAnchor>
    <xdr:from>
      <xdr:col>7</xdr:col>
      <xdr:colOff>438150</xdr:colOff>
      <xdr:row>79</xdr:row>
      <xdr:rowOff>47625</xdr:rowOff>
    </xdr:from>
    <xdr:to>
      <xdr:col>7</xdr:col>
      <xdr:colOff>552450</xdr:colOff>
      <xdr:row>79</xdr:row>
      <xdr:rowOff>161925</xdr:rowOff>
    </xdr:to>
    <xdr:sp macro="" textlink="">
      <xdr:nvSpPr>
        <xdr:cNvPr id="73" name="Oval 86"/>
        <xdr:cNvSpPr>
          <a:spLocks noChangeArrowheads="1"/>
        </xdr:cNvSpPr>
      </xdr:nvSpPr>
      <xdr:spPr bwMode="auto">
        <a:xfrm>
          <a:off x="4927600" y="16303625"/>
          <a:ext cx="114300" cy="114300"/>
        </a:xfrm>
        <a:prstGeom prst="ellipse">
          <a:avLst/>
        </a:prstGeom>
        <a:gradFill rotWithShape="1">
          <a:gsLst>
            <a:gs pos="0">
              <a:srgbClr val="FF6600"/>
            </a:gs>
            <a:gs pos="100000">
              <a:srgbClr val="2C1200"/>
            </a:gs>
          </a:gsLst>
          <a:lin ang="2700000" scaled="1"/>
        </a:gradFill>
        <a:ln w="9525">
          <a:solidFill>
            <a:srgbClr val="000000"/>
          </a:solidFill>
          <a:round/>
          <a:headEnd/>
          <a:tailEnd/>
        </a:ln>
      </xdr:spPr>
    </xdr:sp>
    <xdr:clientData/>
  </xdr:twoCellAnchor>
  <xdr:twoCellAnchor>
    <xdr:from>
      <xdr:col>7</xdr:col>
      <xdr:colOff>66675</xdr:colOff>
      <xdr:row>22</xdr:row>
      <xdr:rowOff>95250</xdr:rowOff>
    </xdr:from>
    <xdr:to>
      <xdr:col>12</xdr:col>
      <xdr:colOff>438150</xdr:colOff>
      <xdr:row>23</xdr:row>
      <xdr:rowOff>152400</xdr:rowOff>
    </xdr:to>
    <xdr:sp macro="" textlink="">
      <xdr:nvSpPr>
        <xdr:cNvPr id="74" name="Text Box 87"/>
        <xdr:cNvSpPr txBox="1">
          <a:spLocks noChangeArrowheads="1"/>
        </xdr:cNvSpPr>
      </xdr:nvSpPr>
      <xdr:spPr bwMode="auto">
        <a:xfrm>
          <a:off x="4556125" y="4565650"/>
          <a:ext cx="3578225" cy="2603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ΟΝΟΜΑΤΟΛΟΓΙΑ ΤΩΝ ΑΝΟΡΓΑΝΩΝ ΟΞΕΩΝ Η</a:t>
          </a:r>
          <a:r>
            <a:rPr lang="en-US" sz="1100" b="1" i="0" strike="noStrike" baseline="-25000">
              <a:solidFill>
                <a:srgbClr val="FFFF99"/>
              </a:solidFill>
              <a:latin typeface="Arial"/>
              <a:cs typeface="Arial"/>
            </a:rPr>
            <a:t>x</a:t>
          </a:r>
          <a:r>
            <a:rPr lang="el-GR" sz="1100" b="1" i="0" strike="noStrike">
              <a:solidFill>
                <a:srgbClr val="FFFF99"/>
              </a:solidFill>
              <a:latin typeface="Arial"/>
              <a:cs typeface="Arial"/>
            </a:rPr>
            <a:t>Α</a:t>
          </a:r>
        </a:p>
      </xdr:txBody>
    </xdr:sp>
    <xdr:clientData/>
  </xdr:twoCellAnchor>
  <xdr:twoCellAnchor>
    <xdr:from>
      <xdr:col>9</xdr:col>
      <xdr:colOff>600075</xdr:colOff>
      <xdr:row>28</xdr:row>
      <xdr:rowOff>9525</xdr:rowOff>
    </xdr:from>
    <xdr:to>
      <xdr:col>10</xdr:col>
      <xdr:colOff>66675</xdr:colOff>
      <xdr:row>31</xdr:row>
      <xdr:rowOff>161925</xdr:rowOff>
    </xdr:to>
    <xdr:sp macro="" textlink="">
      <xdr:nvSpPr>
        <xdr:cNvPr id="75" name="AutoShape 88"/>
        <xdr:cNvSpPr>
          <a:spLocks/>
        </xdr:cNvSpPr>
      </xdr:nvSpPr>
      <xdr:spPr bwMode="auto">
        <a:xfrm>
          <a:off x="6372225" y="5699125"/>
          <a:ext cx="107950" cy="762000"/>
        </a:xfrm>
        <a:prstGeom prst="rightBrace">
          <a:avLst>
            <a:gd name="adj1" fmla="val 76042"/>
            <a:gd name="adj2" fmla="val 52056"/>
          </a:avLst>
        </a:prstGeom>
        <a:noFill/>
        <a:ln w="19050">
          <a:solidFill>
            <a:srgbClr val="FFCC00"/>
          </a:solidFill>
          <a:round/>
          <a:headEnd/>
          <a:tailEnd/>
        </a:ln>
      </xdr:spPr>
    </xdr:sp>
    <xdr:clientData/>
  </xdr:twoCellAnchor>
  <xdr:twoCellAnchor>
    <xdr:from>
      <xdr:col>10</xdr:col>
      <xdr:colOff>114300</xdr:colOff>
      <xdr:row>29</xdr:row>
      <xdr:rowOff>76200</xdr:rowOff>
    </xdr:from>
    <xdr:to>
      <xdr:col>11</xdr:col>
      <xdr:colOff>600075</xdr:colOff>
      <xdr:row>30</xdr:row>
      <xdr:rowOff>85725</xdr:rowOff>
    </xdr:to>
    <xdr:sp macro="" textlink="">
      <xdr:nvSpPr>
        <xdr:cNvPr id="76" name="Text Box 89"/>
        <xdr:cNvSpPr txBox="1">
          <a:spLocks noChangeArrowheads="1"/>
        </xdr:cNvSpPr>
      </xdr:nvSpPr>
      <xdr:spPr bwMode="auto">
        <a:xfrm>
          <a:off x="6527800" y="5969000"/>
          <a:ext cx="1127125" cy="212725"/>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9900"/>
              </a:solidFill>
              <a:latin typeface="Arial"/>
              <a:cs typeface="Arial"/>
            </a:rPr>
            <a:t>ΥΔΡΑΛΟΓΟΝΑ</a:t>
          </a:r>
        </a:p>
      </xdr:txBody>
    </xdr:sp>
    <xdr:clientData/>
  </xdr:twoCellAnchor>
  <xdr:twoCellAnchor>
    <xdr:from>
      <xdr:col>7</xdr:col>
      <xdr:colOff>438150</xdr:colOff>
      <xdr:row>92</xdr:row>
      <xdr:rowOff>47625</xdr:rowOff>
    </xdr:from>
    <xdr:to>
      <xdr:col>7</xdr:col>
      <xdr:colOff>552450</xdr:colOff>
      <xdr:row>92</xdr:row>
      <xdr:rowOff>161925</xdr:rowOff>
    </xdr:to>
    <xdr:sp macro="" textlink="">
      <xdr:nvSpPr>
        <xdr:cNvPr id="78" name="Oval 91"/>
        <xdr:cNvSpPr>
          <a:spLocks noChangeArrowheads="1"/>
        </xdr:cNvSpPr>
      </xdr:nvSpPr>
      <xdr:spPr bwMode="auto">
        <a:xfrm>
          <a:off x="4927600" y="18945225"/>
          <a:ext cx="114300" cy="114300"/>
        </a:xfrm>
        <a:prstGeom prst="ellipse">
          <a:avLst/>
        </a:prstGeom>
        <a:gradFill rotWithShape="1">
          <a:gsLst>
            <a:gs pos="0">
              <a:srgbClr val="FF6600"/>
            </a:gs>
            <a:gs pos="100000">
              <a:srgbClr val="2C1200"/>
            </a:gs>
          </a:gsLst>
          <a:lin ang="2700000" scaled="1"/>
        </a:gradFill>
        <a:ln w="9525">
          <a:solidFill>
            <a:srgbClr val="000000"/>
          </a:solidFill>
          <a:round/>
          <a:headEnd/>
          <a:tailEnd/>
        </a:ln>
      </xdr:spPr>
    </xdr:sp>
    <xdr:clientData/>
  </xdr:twoCellAnchor>
  <xdr:twoCellAnchor>
    <xdr:from>
      <xdr:col>8</xdr:col>
      <xdr:colOff>495300</xdr:colOff>
      <xdr:row>101</xdr:row>
      <xdr:rowOff>47625</xdr:rowOff>
    </xdr:from>
    <xdr:to>
      <xdr:col>8</xdr:col>
      <xdr:colOff>590550</xdr:colOff>
      <xdr:row>101</xdr:row>
      <xdr:rowOff>142875</xdr:rowOff>
    </xdr:to>
    <xdr:sp macro="" textlink="">
      <xdr:nvSpPr>
        <xdr:cNvPr id="79" name="Oval 92"/>
        <xdr:cNvSpPr>
          <a:spLocks noChangeArrowheads="1"/>
        </xdr:cNvSpPr>
      </xdr:nvSpPr>
      <xdr:spPr bwMode="auto">
        <a:xfrm>
          <a:off x="5626100" y="20774025"/>
          <a:ext cx="95250" cy="95250"/>
        </a:xfrm>
        <a:prstGeom prst="ellipse">
          <a:avLst/>
        </a:prstGeom>
        <a:gradFill rotWithShape="1">
          <a:gsLst>
            <a:gs pos="0">
              <a:srgbClr val="FF6600"/>
            </a:gs>
            <a:gs pos="100000">
              <a:srgbClr val="260F00"/>
            </a:gs>
          </a:gsLst>
          <a:lin ang="2700000" scaled="1"/>
        </a:gradFill>
        <a:ln w="9525" algn="ctr">
          <a:solidFill>
            <a:srgbClr val="000000"/>
          </a:solidFill>
          <a:round/>
          <a:headEnd/>
          <a:tailEnd/>
        </a:ln>
      </xdr:spPr>
    </xdr:sp>
    <xdr:clientData/>
  </xdr:twoCellAnchor>
  <xdr:twoCellAnchor>
    <xdr:from>
      <xdr:col>8</xdr:col>
      <xdr:colOff>495300</xdr:colOff>
      <xdr:row>104</xdr:row>
      <xdr:rowOff>57150</xdr:rowOff>
    </xdr:from>
    <xdr:to>
      <xdr:col>8</xdr:col>
      <xdr:colOff>590550</xdr:colOff>
      <xdr:row>104</xdr:row>
      <xdr:rowOff>152400</xdr:rowOff>
    </xdr:to>
    <xdr:sp macro="" textlink="">
      <xdr:nvSpPr>
        <xdr:cNvPr id="80" name="Oval 93"/>
        <xdr:cNvSpPr>
          <a:spLocks noChangeArrowheads="1"/>
        </xdr:cNvSpPr>
      </xdr:nvSpPr>
      <xdr:spPr bwMode="auto">
        <a:xfrm>
          <a:off x="5626100" y="21393150"/>
          <a:ext cx="95250" cy="95250"/>
        </a:xfrm>
        <a:prstGeom prst="ellipse">
          <a:avLst/>
        </a:prstGeom>
        <a:gradFill rotWithShape="1">
          <a:gsLst>
            <a:gs pos="0">
              <a:srgbClr val="FF6600"/>
            </a:gs>
            <a:gs pos="100000">
              <a:srgbClr val="260F00"/>
            </a:gs>
          </a:gsLst>
          <a:lin ang="2700000" scaled="1"/>
        </a:gradFill>
        <a:ln w="9525" algn="ctr">
          <a:solidFill>
            <a:srgbClr val="000000"/>
          </a:solidFill>
          <a:round/>
          <a:headEnd/>
          <a:tailEnd/>
        </a:ln>
      </xdr:spPr>
    </xdr:sp>
    <xdr:clientData/>
  </xdr:twoCellAnchor>
  <xdr:twoCellAnchor>
    <xdr:from>
      <xdr:col>8</xdr:col>
      <xdr:colOff>495300</xdr:colOff>
      <xdr:row>106</xdr:row>
      <xdr:rowOff>57150</xdr:rowOff>
    </xdr:from>
    <xdr:to>
      <xdr:col>8</xdr:col>
      <xdr:colOff>590550</xdr:colOff>
      <xdr:row>106</xdr:row>
      <xdr:rowOff>152400</xdr:rowOff>
    </xdr:to>
    <xdr:sp macro="" textlink="">
      <xdr:nvSpPr>
        <xdr:cNvPr id="81" name="Oval 94"/>
        <xdr:cNvSpPr>
          <a:spLocks noChangeArrowheads="1"/>
        </xdr:cNvSpPr>
      </xdr:nvSpPr>
      <xdr:spPr bwMode="auto">
        <a:xfrm>
          <a:off x="5626100" y="21799550"/>
          <a:ext cx="95250" cy="95250"/>
        </a:xfrm>
        <a:prstGeom prst="ellipse">
          <a:avLst/>
        </a:prstGeom>
        <a:gradFill rotWithShape="1">
          <a:gsLst>
            <a:gs pos="0">
              <a:srgbClr val="FF6600"/>
            </a:gs>
            <a:gs pos="100000">
              <a:srgbClr val="260F00"/>
            </a:gs>
          </a:gsLst>
          <a:lin ang="2700000" scaled="1"/>
        </a:gradFill>
        <a:ln w="9525" algn="ctr">
          <a:solidFill>
            <a:srgbClr val="000000"/>
          </a:solidFill>
          <a:round/>
          <a:headEnd/>
          <a:tailEnd/>
        </a:ln>
      </xdr:spPr>
    </xdr:sp>
    <xdr:clientData/>
  </xdr:twoCellAnchor>
  <xdr:twoCellAnchor>
    <xdr:from>
      <xdr:col>8</xdr:col>
      <xdr:colOff>495300</xdr:colOff>
      <xdr:row>108</xdr:row>
      <xdr:rowOff>57150</xdr:rowOff>
    </xdr:from>
    <xdr:to>
      <xdr:col>8</xdr:col>
      <xdr:colOff>590550</xdr:colOff>
      <xdr:row>108</xdr:row>
      <xdr:rowOff>152400</xdr:rowOff>
    </xdr:to>
    <xdr:sp macro="" textlink="">
      <xdr:nvSpPr>
        <xdr:cNvPr id="82" name="Oval 95"/>
        <xdr:cNvSpPr>
          <a:spLocks noChangeArrowheads="1"/>
        </xdr:cNvSpPr>
      </xdr:nvSpPr>
      <xdr:spPr bwMode="auto">
        <a:xfrm>
          <a:off x="5626100" y="22205950"/>
          <a:ext cx="95250" cy="95250"/>
        </a:xfrm>
        <a:prstGeom prst="ellipse">
          <a:avLst/>
        </a:prstGeom>
        <a:gradFill rotWithShape="1">
          <a:gsLst>
            <a:gs pos="0">
              <a:srgbClr val="FF6600"/>
            </a:gs>
            <a:gs pos="100000">
              <a:srgbClr val="260F00"/>
            </a:gs>
          </a:gsLst>
          <a:lin ang="2700000" scaled="1"/>
        </a:gradFill>
        <a:ln w="9525" algn="ctr">
          <a:solidFill>
            <a:srgbClr val="000000"/>
          </a:solidFill>
          <a:round/>
          <a:headEnd/>
          <a:tailEnd/>
        </a:ln>
      </xdr:spPr>
    </xdr:sp>
    <xdr:clientData/>
  </xdr:twoCellAnchor>
  <xdr:twoCellAnchor>
    <xdr:from>
      <xdr:col>8</xdr:col>
      <xdr:colOff>495300</xdr:colOff>
      <xdr:row>112</xdr:row>
      <xdr:rowOff>47625</xdr:rowOff>
    </xdr:from>
    <xdr:to>
      <xdr:col>8</xdr:col>
      <xdr:colOff>590550</xdr:colOff>
      <xdr:row>112</xdr:row>
      <xdr:rowOff>142875</xdr:rowOff>
    </xdr:to>
    <xdr:sp macro="" textlink="">
      <xdr:nvSpPr>
        <xdr:cNvPr id="83" name="Oval 96"/>
        <xdr:cNvSpPr>
          <a:spLocks noChangeArrowheads="1"/>
        </xdr:cNvSpPr>
      </xdr:nvSpPr>
      <xdr:spPr bwMode="auto">
        <a:xfrm>
          <a:off x="5626100" y="23009225"/>
          <a:ext cx="95250" cy="95250"/>
        </a:xfrm>
        <a:prstGeom prst="ellipse">
          <a:avLst/>
        </a:prstGeom>
        <a:gradFill rotWithShape="1">
          <a:gsLst>
            <a:gs pos="0">
              <a:srgbClr val="FF6600"/>
            </a:gs>
            <a:gs pos="100000">
              <a:srgbClr val="260F00"/>
            </a:gs>
          </a:gsLst>
          <a:lin ang="2700000" scaled="1"/>
        </a:gradFill>
        <a:ln w="9525" algn="ctr">
          <a:solidFill>
            <a:srgbClr val="000000"/>
          </a:solidFill>
          <a:round/>
          <a:headEnd/>
          <a:tailEnd/>
        </a:ln>
      </xdr:spPr>
    </xdr:sp>
    <xdr:clientData/>
  </xdr:twoCellAnchor>
  <xdr:twoCellAnchor>
    <xdr:from>
      <xdr:col>8</xdr:col>
      <xdr:colOff>495300</xdr:colOff>
      <xdr:row>110</xdr:row>
      <xdr:rowOff>57150</xdr:rowOff>
    </xdr:from>
    <xdr:to>
      <xdr:col>8</xdr:col>
      <xdr:colOff>590550</xdr:colOff>
      <xdr:row>110</xdr:row>
      <xdr:rowOff>152400</xdr:rowOff>
    </xdr:to>
    <xdr:sp macro="" textlink="">
      <xdr:nvSpPr>
        <xdr:cNvPr id="84" name="Oval 97"/>
        <xdr:cNvSpPr>
          <a:spLocks noChangeArrowheads="1"/>
        </xdr:cNvSpPr>
      </xdr:nvSpPr>
      <xdr:spPr bwMode="auto">
        <a:xfrm>
          <a:off x="5626100" y="22612350"/>
          <a:ext cx="95250" cy="95250"/>
        </a:xfrm>
        <a:prstGeom prst="ellipse">
          <a:avLst/>
        </a:prstGeom>
        <a:gradFill rotWithShape="1">
          <a:gsLst>
            <a:gs pos="0">
              <a:srgbClr val="FF6600"/>
            </a:gs>
            <a:gs pos="100000">
              <a:srgbClr val="260F00"/>
            </a:gs>
          </a:gsLst>
          <a:lin ang="2700000" scaled="1"/>
        </a:gradFill>
        <a:ln w="9525" algn="ctr">
          <a:solidFill>
            <a:srgbClr val="000000"/>
          </a:solidFill>
          <a:round/>
          <a:headEnd/>
          <a:tailEnd/>
        </a:ln>
      </xdr:spPr>
    </xdr:sp>
    <xdr:clientData/>
  </xdr:twoCellAnchor>
  <xdr:twoCellAnchor>
    <xdr:from>
      <xdr:col>9</xdr:col>
      <xdr:colOff>133744</xdr:colOff>
      <xdr:row>118</xdr:row>
      <xdr:rowOff>157161</xdr:rowOff>
    </xdr:from>
    <xdr:to>
      <xdr:col>13</xdr:col>
      <xdr:colOff>567528</xdr:colOff>
      <xdr:row>121</xdr:row>
      <xdr:rowOff>92074</xdr:rowOff>
    </xdr:to>
    <xdr:grpSp>
      <xdr:nvGrpSpPr>
        <xdr:cNvPr id="85" name="Group 126"/>
        <xdr:cNvGrpSpPr>
          <a:grpSpLocks/>
        </xdr:cNvGrpSpPr>
      </xdr:nvGrpSpPr>
      <xdr:grpSpPr bwMode="auto">
        <a:xfrm>
          <a:off x="5905894" y="24134761"/>
          <a:ext cx="2999184" cy="544513"/>
          <a:chOff x="614" y="2298"/>
          <a:chExt cx="302" cy="50"/>
        </a:xfrm>
      </xdr:grpSpPr>
      <xdr:sp macro="" textlink="">
        <xdr:nvSpPr>
          <xdr:cNvPr id="86" name="Text Box 125"/>
          <xdr:cNvSpPr txBox="1">
            <a:spLocks noChangeArrowheads="1"/>
          </xdr:cNvSpPr>
        </xdr:nvSpPr>
        <xdr:spPr bwMode="auto">
          <a:xfrm>
            <a:off x="863" y="2309"/>
            <a:ext cx="53"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CC00"/>
                </a:solidFill>
                <a:latin typeface="Arial"/>
                <a:cs typeface="Arial"/>
              </a:rPr>
              <a:t>οξώνιο</a:t>
            </a:r>
          </a:p>
        </xdr:txBody>
      </xdr:sp>
      <xdr:grpSp>
        <xdr:nvGrpSpPr>
          <xdr:cNvPr id="87" name="Group 124"/>
          <xdr:cNvGrpSpPr>
            <a:grpSpLocks/>
          </xdr:cNvGrpSpPr>
        </xdr:nvGrpSpPr>
        <xdr:grpSpPr bwMode="auto">
          <a:xfrm>
            <a:off x="614" y="2298"/>
            <a:ext cx="254" cy="50"/>
            <a:chOff x="570" y="2305"/>
            <a:chExt cx="254" cy="50"/>
          </a:xfrm>
        </xdr:grpSpPr>
        <xdr:grpSp>
          <xdr:nvGrpSpPr>
            <xdr:cNvPr id="88" name="Group 111"/>
            <xdr:cNvGrpSpPr>
              <a:grpSpLocks/>
            </xdr:cNvGrpSpPr>
          </xdr:nvGrpSpPr>
          <xdr:grpSpPr bwMode="auto">
            <a:xfrm>
              <a:off x="641" y="2319"/>
              <a:ext cx="44" cy="36"/>
              <a:chOff x="639" y="2323"/>
              <a:chExt cx="44" cy="36"/>
            </a:xfrm>
          </xdr:grpSpPr>
          <xdr:sp macro="" textlink="">
            <xdr:nvSpPr>
              <xdr:cNvPr id="105" name="Oval 100"/>
              <xdr:cNvSpPr>
                <a:spLocks noChangeArrowheads="1"/>
              </xdr:cNvSpPr>
            </xdr:nvSpPr>
            <xdr:spPr bwMode="auto">
              <a:xfrm>
                <a:off x="650" y="2323"/>
                <a:ext cx="19" cy="20"/>
              </a:xfrm>
              <a:prstGeom prst="ellipse">
                <a:avLst/>
              </a:prstGeom>
              <a:gradFill rotWithShape="1">
                <a:gsLst>
                  <a:gs pos="0">
                    <a:srgbClr val="CCFFFF"/>
                  </a:gs>
                  <a:gs pos="100000">
                    <a:srgbClr val="191F1F"/>
                  </a:gs>
                </a:gsLst>
                <a:lin ang="2700000" scaled="1"/>
              </a:gradFill>
              <a:ln w="9525">
                <a:solidFill>
                  <a:srgbClr val="000000"/>
                </a:solidFill>
                <a:round/>
                <a:headEnd/>
                <a:tailEnd/>
              </a:ln>
            </xdr:spPr>
          </xdr:sp>
          <xdr:sp macro="" textlink="">
            <xdr:nvSpPr>
              <xdr:cNvPr id="106" name="Oval 101"/>
              <xdr:cNvSpPr>
                <a:spLocks noChangeArrowheads="1"/>
              </xdr:cNvSpPr>
            </xdr:nvSpPr>
            <xdr:spPr bwMode="auto">
              <a:xfrm>
                <a:off x="653" y="2329"/>
                <a:ext cx="30" cy="30"/>
              </a:xfrm>
              <a:prstGeom prst="ellipse">
                <a:avLst/>
              </a:prstGeom>
              <a:gradFill rotWithShape="1">
                <a:gsLst>
                  <a:gs pos="0">
                    <a:srgbClr val="3366FF"/>
                  </a:gs>
                  <a:gs pos="100000">
                    <a:srgbClr val="050A19"/>
                  </a:gs>
                </a:gsLst>
                <a:lin ang="2700000" scaled="1"/>
              </a:gradFill>
              <a:ln w="9525">
                <a:solidFill>
                  <a:srgbClr val="000000"/>
                </a:solidFill>
                <a:round/>
                <a:headEnd/>
                <a:tailEnd/>
              </a:ln>
            </xdr:spPr>
          </xdr:sp>
          <xdr:sp macro="" textlink="">
            <xdr:nvSpPr>
              <xdr:cNvPr id="107" name="Oval 102"/>
              <xdr:cNvSpPr>
                <a:spLocks noChangeArrowheads="1"/>
              </xdr:cNvSpPr>
            </xdr:nvSpPr>
            <xdr:spPr bwMode="auto">
              <a:xfrm>
                <a:off x="639" y="2338"/>
                <a:ext cx="20" cy="20"/>
              </a:xfrm>
              <a:prstGeom prst="ellipse">
                <a:avLst/>
              </a:prstGeom>
              <a:gradFill rotWithShape="1">
                <a:gsLst>
                  <a:gs pos="0">
                    <a:srgbClr val="CCFFFF"/>
                  </a:gs>
                  <a:gs pos="100000">
                    <a:srgbClr val="191F1F"/>
                  </a:gs>
                </a:gsLst>
                <a:lin ang="2700000" scaled="1"/>
              </a:gradFill>
              <a:ln w="9525">
                <a:solidFill>
                  <a:srgbClr val="000000"/>
                </a:solidFill>
                <a:round/>
                <a:headEnd/>
                <a:tailEnd/>
              </a:ln>
            </xdr:spPr>
          </xdr:sp>
        </xdr:grpSp>
        <xdr:grpSp>
          <xdr:nvGrpSpPr>
            <xdr:cNvPr id="89" name="Group 104"/>
            <xdr:cNvGrpSpPr>
              <a:grpSpLocks/>
            </xdr:cNvGrpSpPr>
          </xdr:nvGrpSpPr>
          <xdr:grpSpPr bwMode="auto">
            <a:xfrm>
              <a:off x="575" y="2317"/>
              <a:ext cx="10" cy="10"/>
              <a:chOff x="205" y="1175"/>
              <a:chExt cx="24" cy="24"/>
            </a:xfrm>
          </xdr:grpSpPr>
          <xdr:sp macro="" textlink="">
            <xdr:nvSpPr>
              <xdr:cNvPr id="103" name="Line 105"/>
              <xdr:cNvSpPr>
                <a:spLocks noChangeShapeType="1"/>
              </xdr:cNvSpPr>
            </xdr:nvSpPr>
            <xdr:spPr bwMode="auto">
              <a:xfrm>
                <a:off x="217" y="1175"/>
                <a:ext cx="0" cy="24"/>
              </a:xfrm>
              <a:prstGeom prst="line">
                <a:avLst/>
              </a:prstGeom>
              <a:noFill/>
              <a:ln w="19050">
                <a:solidFill>
                  <a:srgbClr val="FF0000"/>
                </a:solidFill>
                <a:round/>
                <a:headEnd/>
                <a:tailEnd/>
              </a:ln>
            </xdr:spPr>
          </xdr:sp>
          <xdr:sp macro="" textlink="">
            <xdr:nvSpPr>
              <xdr:cNvPr id="104" name="Line 106"/>
              <xdr:cNvSpPr>
                <a:spLocks noChangeShapeType="1"/>
              </xdr:cNvSpPr>
            </xdr:nvSpPr>
            <xdr:spPr bwMode="auto">
              <a:xfrm rot="-5400000">
                <a:off x="217" y="1175"/>
                <a:ext cx="0" cy="24"/>
              </a:xfrm>
              <a:prstGeom prst="line">
                <a:avLst/>
              </a:prstGeom>
              <a:noFill/>
              <a:ln w="19050">
                <a:solidFill>
                  <a:srgbClr val="FF0000"/>
                </a:solidFill>
                <a:round/>
                <a:headEnd/>
                <a:tailEnd/>
              </a:ln>
            </xdr:spPr>
          </xdr:sp>
        </xdr:grpSp>
        <xdr:sp macro="" textlink="">
          <xdr:nvSpPr>
            <xdr:cNvPr id="90" name="Oval 108"/>
            <xdr:cNvSpPr>
              <a:spLocks noChangeArrowheads="1"/>
            </xdr:cNvSpPr>
          </xdr:nvSpPr>
          <xdr:spPr bwMode="auto">
            <a:xfrm>
              <a:off x="570" y="2330"/>
              <a:ext cx="20" cy="20"/>
            </a:xfrm>
            <a:prstGeom prst="ellipse">
              <a:avLst/>
            </a:prstGeom>
            <a:gradFill rotWithShape="1">
              <a:gsLst>
                <a:gs pos="0">
                  <a:srgbClr val="AFFFFF"/>
                </a:gs>
                <a:gs pos="100000">
                  <a:srgbClr val="151F1F"/>
                </a:gs>
              </a:gsLst>
              <a:lin ang="2700000" scaled="1"/>
            </a:gradFill>
            <a:ln w="9525">
              <a:solidFill>
                <a:srgbClr val="000000"/>
              </a:solidFill>
              <a:round/>
              <a:headEnd/>
              <a:tailEnd/>
            </a:ln>
          </xdr:spPr>
        </xdr:sp>
        <xdr:sp macro="" textlink="">
          <xdr:nvSpPr>
            <xdr:cNvPr id="91" name="Line 112"/>
            <xdr:cNvSpPr>
              <a:spLocks noChangeShapeType="1"/>
            </xdr:cNvSpPr>
          </xdr:nvSpPr>
          <xdr:spPr bwMode="auto">
            <a:xfrm>
              <a:off x="708" y="2339"/>
              <a:ext cx="52" cy="0"/>
            </a:xfrm>
            <a:prstGeom prst="line">
              <a:avLst/>
            </a:prstGeom>
            <a:noFill/>
            <a:ln w="19050">
              <a:solidFill>
                <a:srgbClr val="FF0000"/>
              </a:solidFill>
              <a:round/>
              <a:headEnd/>
              <a:tailEnd type="triangle" w="med" len="med"/>
            </a:ln>
          </xdr:spPr>
        </xdr:sp>
        <xdr:grpSp>
          <xdr:nvGrpSpPr>
            <xdr:cNvPr id="92" name="Group 113"/>
            <xdr:cNvGrpSpPr>
              <a:grpSpLocks/>
            </xdr:cNvGrpSpPr>
          </xdr:nvGrpSpPr>
          <xdr:grpSpPr bwMode="auto">
            <a:xfrm>
              <a:off x="794" y="2305"/>
              <a:ext cx="10" cy="10"/>
              <a:chOff x="205" y="1175"/>
              <a:chExt cx="24" cy="24"/>
            </a:xfrm>
          </xdr:grpSpPr>
          <xdr:sp macro="" textlink="">
            <xdr:nvSpPr>
              <xdr:cNvPr id="101" name="Line 114"/>
              <xdr:cNvSpPr>
                <a:spLocks noChangeShapeType="1"/>
              </xdr:cNvSpPr>
            </xdr:nvSpPr>
            <xdr:spPr bwMode="auto">
              <a:xfrm>
                <a:off x="217" y="1175"/>
                <a:ext cx="0" cy="24"/>
              </a:xfrm>
              <a:prstGeom prst="line">
                <a:avLst/>
              </a:prstGeom>
              <a:noFill/>
              <a:ln w="19050">
                <a:solidFill>
                  <a:srgbClr val="FF0000"/>
                </a:solidFill>
                <a:round/>
                <a:headEnd/>
                <a:tailEnd/>
              </a:ln>
            </xdr:spPr>
          </xdr:sp>
          <xdr:sp macro="" textlink="">
            <xdr:nvSpPr>
              <xdr:cNvPr id="102" name="Line 115"/>
              <xdr:cNvSpPr>
                <a:spLocks noChangeShapeType="1"/>
              </xdr:cNvSpPr>
            </xdr:nvSpPr>
            <xdr:spPr bwMode="auto">
              <a:xfrm rot="-5400000">
                <a:off x="217" y="1175"/>
                <a:ext cx="0" cy="24"/>
              </a:xfrm>
              <a:prstGeom prst="line">
                <a:avLst/>
              </a:prstGeom>
              <a:noFill/>
              <a:ln w="19050">
                <a:solidFill>
                  <a:srgbClr val="FF0000"/>
                </a:solidFill>
                <a:round/>
                <a:headEnd/>
                <a:tailEnd/>
              </a:ln>
            </xdr:spPr>
          </xdr:sp>
        </xdr:grpSp>
        <xdr:grpSp>
          <xdr:nvGrpSpPr>
            <xdr:cNvPr id="93" name="Group 116"/>
            <xdr:cNvGrpSpPr>
              <a:grpSpLocks/>
            </xdr:cNvGrpSpPr>
          </xdr:nvGrpSpPr>
          <xdr:grpSpPr bwMode="auto">
            <a:xfrm>
              <a:off x="609" y="2331"/>
              <a:ext cx="17" cy="17"/>
              <a:chOff x="205" y="1175"/>
              <a:chExt cx="24" cy="24"/>
            </a:xfrm>
          </xdr:grpSpPr>
          <xdr:sp macro="" textlink="">
            <xdr:nvSpPr>
              <xdr:cNvPr id="99" name="Line 117"/>
              <xdr:cNvSpPr>
                <a:spLocks noChangeShapeType="1"/>
              </xdr:cNvSpPr>
            </xdr:nvSpPr>
            <xdr:spPr bwMode="auto">
              <a:xfrm>
                <a:off x="217" y="1175"/>
                <a:ext cx="0" cy="24"/>
              </a:xfrm>
              <a:prstGeom prst="line">
                <a:avLst/>
              </a:prstGeom>
              <a:noFill/>
              <a:ln w="19050">
                <a:solidFill>
                  <a:srgbClr val="FF0000"/>
                </a:solidFill>
                <a:round/>
                <a:headEnd/>
                <a:tailEnd/>
              </a:ln>
            </xdr:spPr>
          </xdr:sp>
          <xdr:sp macro="" textlink="">
            <xdr:nvSpPr>
              <xdr:cNvPr id="100" name="Line 118"/>
              <xdr:cNvSpPr>
                <a:spLocks noChangeShapeType="1"/>
              </xdr:cNvSpPr>
            </xdr:nvSpPr>
            <xdr:spPr bwMode="auto">
              <a:xfrm rot="-5400000">
                <a:off x="217" y="1175"/>
                <a:ext cx="0" cy="24"/>
              </a:xfrm>
              <a:prstGeom prst="line">
                <a:avLst/>
              </a:prstGeom>
              <a:noFill/>
              <a:ln w="19050">
                <a:solidFill>
                  <a:srgbClr val="FF0000"/>
                </a:solidFill>
                <a:round/>
                <a:headEnd/>
                <a:tailEnd/>
              </a:ln>
            </xdr:spPr>
          </xdr:sp>
        </xdr:grpSp>
        <xdr:grpSp>
          <xdr:nvGrpSpPr>
            <xdr:cNvPr id="94" name="Group 123"/>
            <xdr:cNvGrpSpPr>
              <a:grpSpLocks/>
            </xdr:cNvGrpSpPr>
          </xdr:nvGrpSpPr>
          <xdr:grpSpPr bwMode="auto">
            <a:xfrm>
              <a:off x="782" y="2317"/>
              <a:ext cx="42" cy="37"/>
              <a:chOff x="782" y="2317"/>
              <a:chExt cx="42" cy="37"/>
            </a:xfrm>
          </xdr:grpSpPr>
          <xdr:sp macro="" textlink="">
            <xdr:nvSpPr>
              <xdr:cNvPr id="95" name="Oval 120"/>
              <xdr:cNvSpPr>
                <a:spLocks noChangeArrowheads="1"/>
              </xdr:cNvSpPr>
            </xdr:nvSpPr>
            <xdr:spPr bwMode="auto">
              <a:xfrm>
                <a:off x="798" y="2318"/>
                <a:ext cx="19" cy="20"/>
              </a:xfrm>
              <a:prstGeom prst="ellipse">
                <a:avLst/>
              </a:prstGeom>
              <a:gradFill rotWithShape="1">
                <a:gsLst>
                  <a:gs pos="0">
                    <a:srgbClr val="CCFFFF"/>
                  </a:gs>
                  <a:gs pos="100000">
                    <a:srgbClr val="191F1F"/>
                  </a:gs>
                </a:gsLst>
                <a:lin ang="2700000" scaled="1"/>
              </a:gradFill>
              <a:ln w="9525">
                <a:solidFill>
                  <a:srgbClr val="000000"/>
                </a:solidFill>
                <a:round/>
                <a:headEnd/>
                <a:tailEnd/>
              </a:ln>
            </xdr:spPr>
          </xdr:sp>
          <xdr:sp macro="" textlink="">
            <xdr:nvSpPr>
              <xdr:cNvPr id="96" name="Oval 121"/>
              <xdr:cNvSpPr>
                <a:spLocks noChangeArrowheads="1"/>
              </xdr:cNvSpPr>
            </xdr:nvSpPr>
            <xdr:spPr bwMode="auto">
              <a:xfrm>
                <a:off x="785" y="2324"/>
                <a:ext cx="30" cy="30"/>
              </a:xfrm>
              <a:prstGeom prst="ellipse">
                <a:avLst/>
              </a:prstGeom>
              <a:gradFill rotWithShape="1">
                <a:gsLst>
                  <a:gs pos="0">
                    <a:srgbClr val="3366FF"/>
                  </a:gs>
                  <a:gs pos="100000">
                    <a:srgbClr val="050A19"/>
                  </a:gs>
                </a:gsLst>
                <a:lin ang="2700000" scaled="1"/>
              </a:gradFill>
              <a:ln w="9525">
                <a:solidFill>
                  <a:srgbClr val="000000"/>
                </a:solidFill>
                <a:round/>
                <a:headEnd/>
                <a:tailEnd/>
              </a:ln>
            </xdr:spPr>
          </xdr:sp>
          <xdr:sp macro="" textlink="">
            <xdr:nvSpPr>
              <xdr:cNvPr id="97" name="Oval 122"/>
              <xdr:cNvSpPr>
                <a:spLocks noChangeArrowheads="1"/>
              </xdr:cNvSpPr>
            </xdr:nvSpPr>
            <xdr:spPr bwMode="auto">
              <a:xfrm>
                <a:off x="804" y="2331"/>
                <a:ext cx="20" cy="20"/>
              </a:xfrm>
              <a:prstGeom prst="ellipse">
                <a:avLst/>
              </a:prstGeom>
              <a:gradFill rotWithShape="1">
                <a:gsLst>
                  <a:gs pos="0">
                    <a:srgbClr val="CCFFFF"/>
                  </a:gs>
                  <a:gs pos="100000">
                    <a:srgbClr val="191F1F"/>
                  </a:gs>
                </a:gsLst>
                <a:lin ang="2700000" scaled="1"/>
              </a:gradFill>
              <a:ln w="9525">
                <a:solidFill>
                  <a:srgbClr val="000000"/>
                </a:solidFill>
                <a:round/>
                <a:headEnd/>
                <a:tailEnd/>
              </a:ln>
            </xdr:spPr>
          </xdr:sp>
          <xdr:sp macro="" textlink="">
            <xdr:nvSpPr>
              <xdr:cNvPr id="98" name="Oval 110"/>
              <xdr:cNvSpPr>
                <a:spLocks noChangeArrowheads="1"/>
              </xdr:cNvSpPr>
            </xdr:nvSpPr>
            <xdr:spPr bwMode="auto">
              <a:xfrm>
                <a:off x="782" y="2317"/>
                <a:ext cx="20" cy="20"/>
              </a:xfrm>
              <a:prstGeom prst="ellipse">
                <a:avLst/>
              </a:prstGeom>
              <a:gradFill rotWithShape="1">
                <a:gsLst>
                  <a:gs pos="0">
                    <a:srgbClr val="CCFFFF"/>
                  </a:gs>
                  <a:gs pos="100000">
                    <a:srgbClr val="191F1F"/>
                  </a:gs>
                </a:gsLst>
                <a:lin ang="2700000" scaled="1"/>
              </a:gradFill>
              <a:ln w="9525">
                <a:solidFill>
                  <a:srgbClr val="000000"/>
                </a:solidFill>
                <a:round/>
                <a:headEnd/>
                <a:tailEnd/>
              </a:ln>
            </xdr:spPr>
          </xdr:sp>
        </xdr:grpSp>
      </xdr:grpSp>
    </xdr:grpSp>
    <xdr:clientData/>
  </xdr:twoCellAnchor>
  <xdr:twoCellAnchor>
    <xdr:from>
      <xdr:col>8</xdr:col>
      <xdr:colOff>495300</xdr:colOff>
      <xdr:row>148</xdr:row>
      <xdr:rowOff>57150</xdr:rowOff>
    </xdr:from>
    <xdr:to>
      <xdr:col>8</xdr:col>
      <xdr:colOff>590550</xdr:colOff>
      <xdr:row>148</xdr:row>
      <xdr:rowOff>152400</xdr:rowOff>
    </xdr:to>
    <xdr:sp macro="" textlink="">
      <xdr:nvSpPr>
        <xdr:cNvPr id="108" name="Oval 127"/>
        <xdr:cNvSpPr>
          <a:spLocks noChangeArrowheads="1"/>
        </xdr:cNvSpPr>
      </xdr:nvSpPr>
      <xdr:spPr bwMode="auto">
        <a:xfrm>
          <a:off x="5626100" y="30740350"/>
          <a:ext cx="95250" cy="95250"/>
        </a:xfrm>
        <a:prstGeom prst="ellipse">
          <a:avLst/>
        </a:prstGeom>
        <a:gradFill rotWithShape="1">
          <a:gsLst>
            <a:gs pos="0">
              <a:srgbClr val="FF6600"/>
            </a:gs>
            <a:gs pos="100000">
              <a:srgbClr val="260F00"/>
            </a:gs>
          </a:gsLst>
          <a:lin ang="2700000" scaled="1"/>
        </a:gradFill>
        <a:ln w="9525">
          <a:solidFill>
            <a:srgbClr val="000000"/>
          </a:solidFill>
          <a:round/>
          <a:headEnd/>
          <a:tailEnd/>
        </a:ln>
      </xdr:spPr>
    </xdr:sp>
    <xdr:clientData/>
  </xdr:twoCellAnchor>
  <xdr:twoCellAnchor>
    <xdr:from>
      <xdr:col>8</xdr:col>
      <xdr:colOff>495300</xdr:colOff>
      <xdr:row>150</xdr:row>
      <xdr:rowOff>47625</xdr:rowOff>
    </xdr:from>
    <xdr:to>
      <xdr:col>8</xdr:col>
      <xdr:colOff>590550</xdr:colOff>
      <xdr:row>150</xdr:row>
      <xdr:rowOff>142875</xdr:rowOff>
    </xdr:to>
    <xdr:sp macro="" textlink="">
      <xdr:nvSpPr>
        <xdr:cNvPr id="109" name="Oval 128"/>
        <xdr:cNvSpPr>
          <a:spLocks noChangeArrowheads="1"/>
        </xdr:cNvSpPr>
      </xdr:nvSpPr>
      <xdr:spPr bwMode="auto">
        <a:xfrm>
          <a:off x="5626100" y="31137225"/>
          <a:ext cx="95250" cy="95250"/>
        </a:xfrm>
        <a:prstGeom prst="ellipse">
          <a:avLst/>
        </a:prstGeom>
        <a:gradFill rotWithShape="1">
          <a:gsLst>
            <a:gs pos="0">
              <a:srgbClr val="FF6600"/>
            </a:gs>
            <a:gs pos="100000">
              <a:srgbClr val="260F00"/>
            </a:gs>
          </a:gsLst>
          <a:lin ang="2700000" scaled="1"/>
        </a:gradFill>
        <a:ln w="9525">
          <a:solidFill>
            <a:srgbClr val="000000"/>
          </a:solidFill>
          <a:round/>
          <a:headEnd/>
          <a:tailEnd/>
        </a:ln>
      </xdr:spPr>
    </xdr:sp>
    <xdr:clientData/>
  </xdr:twoCellAnchor>
  <xdr:twoCellAnchor>
    <xdr:from>
      <xdr:col>8</xdr:col>
      <xdr:colOff>495300</xdr:colOff>
      <xdr:row>152</xdr:row>
      <xdr:rowOff>38100</xdr:rowOff>
    </xdr:from>
    <xdr:to>
      <xdr:col>8</xdr:col>
      <xdr:colOff>590550</xdr:colOff>
      <xdr:row>152</xdr:row>
      <xdr:rowOff>133350</xdr:rowOff>
    </xdr:to>
    <xdr:sp macro="" textlink="">
      <xdr:nvSpPr>
        <xdr:cNvPr id="110" name="Oval 129"/>
        <xdr:cNvSpPr>
          <a:spLocks noChangeArrowheads="1"/>
        </xdr:cNvSpPr>
      </xdr:nvSpPr>
      <xdr:spPr bwMode="auto">
        <a:xfrm>
          <a:off x="5626100" y="31534100"/>
          <a:ext cx="95250" cy="95250"/>
        </a:xfrm>
        <a:prstGeom prst="ellipse">
          <a:avLst/>
        </a:prstGeom>
        <a:gradFill rotWithShape="1">
          <a:gsLst>
            <a:gs pos="0">
              <a:srgbClr val="FF6600"/>
            </a:gs>
            <a:gs pos="100000">
              <a:srgbClr val="260F00"/>
            </a:gs>
          </a:gsLst>
          <a:lin ang="2700000" scaled="1"/>
        </a:gradFill>
        <a:ln w="9525">
          <a:solidFill>
            <a:srgbClr val="000000"/>
          </a:solidFill>
          <a:round/>
          <a:headEnd/>
          <a:tailEnd/>
        </a:ln>
      </xdr:spPr>
    </xdr:sp>
    <xdr:clientData/>
  </xdr:twoCellAnchor>
  <xdr:twoCellAnchor>
    <xdr:from>
      <xdr:col>8</xdr:col>
      <xdr:colOff>485775</xdr:colOff>
      <xdr:row>155</xdr:row>
      <xdr:rowOff>38100</xdr:rowOff>
    </xdr:from>
    <xdr:to>
      <xdr:col>8</xdr:col>
      <xdr:colOff>581025</xdr:colOff>
      <xdr:row>155</xdr:row>
      <xdr:rowOff>133350</xdr:rowOff>
    </xdr:to>
    <xdr:sp macro="" textlink="">
      <xdr:nvSpPr>
        <xdr:cNvPr id="111" name="Oval 130"/>
        <xdr:cNvSpPr>
          <a:spLocks noChangeArrowheads="1"/>
        </xdr:cNvSpPr>
      </xdr:nvSpPr>
      <xdr:spPr bwMode="auto">
        <a:xfrm>
          <a:off x="5616575" y="32143700"/>
          <a:ext cx="95250" cy="95250"/>
        </a:xfrm>
        <a:prstGeom prst="ellipse">
          <a:avLst/>
        </a:prstGeom>
        <a:gradFill rotWithShape="1">
          <a:gsLst>
            <a:gs pos="0">
              <a:srgbClr val="FF6600"/>
            </a:gs>
            <a:gs pos="100000">
              <a:srgbClr val="260F00"/>
            </a:gs>
          </a:gsLst>
          <a:lin ang="2700000" scaled="1"/>
        </a:gradFill>
        <a:ln w="9525">
          <a:solidFill>
            <a:srgbClr val="000000"/>
          </a:solidFill>
          <a:round/>
          <a:headEnd/>
          <a:tailEnd/>
        </a:ln>
      </xdr:spPr>
    </xdr:sp>
    <xdr:clientData/>
  </xdr:twoCellAnchor>
  <xdr:twoCellAnchor>
    <xdr:from>
      <xdr:col>1</xdr:col>
      <xdr:colOff>9525</xdr:colOff>
      <xdr:row>138</xdr:row>
      <xdr:rowOff>157164</xdr:rowOff>
    </xdr:from>
    <xdr:to>
      <xdr:col>3</xdr:col>
      <xdr:colOff>495300</xdr:colOff>
      <xdr:row>140</xdr:row>
      <xdr:rowOff>19052</xdr:rowOff>
    </xdr:to>
    <xdr:sp macro="" textlink="">
      <xdr:nvSpPr>
        <xdr:cNvPr id="112" name="Text Box 131"/>
        <xdr:cNvSpPr txBox="1">
          <a:spLocks noChangeArrowheads="1"/>
        </xdr:cNvSpPr>
      </xdr:nvSpPr>
      <xdr:spPr bwMode="auto">
        <a:xfrm>
          <a:off x="650875" y="28198764"/>
          <a:ext cx="1768475" cy="268288"/>
        </a:xfrm>
        <a:prstGeom prst="rect">
          <a:avLst/>
        </a:prstGeom>
        <a:gradFill rotWithShape="1">
          <a:gsLst>
            <a:gs pos="0">
              <a:srgbClr val="800000"/>
            </a:gs>
            <a:gs pos="100000">
              <a:srgbClr val="800000">
                <a:gamma/>
                <a:tint val="83922"/>
                <a:invGamma/>
              </a:srgbClr>
            </a:gs>
          </a:gsLst>
          <a:lin ang="2700000" scaled="1"/>
        </a:gra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000000"/>
              </a:solidFill>
              <a:latin typeface="Arial"/>
              <a:cs typeface="Arial"/>
            </a:rPr>
            <a:t>Ισχυρά και ασθενή οξέα</a:t>
          </a:r>
        </a:p>
      </xdr:txBody>
    </xdr:sp>
    <xdr:clientData/>
  </xdr:twoCellAnchor>
  <xdr:twoCellAnchor>
    <xdr:from>
      <xdr:col>7</xdr:col>
      <xdr:colOff>114300</xdr:colOff>
      <xdr:row>162</xdr:row>
      <xdr:rowOff>177800</xdr:rowOff>
    </xdr:from>
    <xdr:to>
      <xdr:col>10</xdr:col>
      <xdr:colOff>57150</xdr:colOff>
      <xdr:row>164</xdr:row>
      <xdr:rowOff>34925</xdr:rowOff>
    </xdr:to>
    <xdr:sp macro="" textlink="">
      <xdr:nvSpPr>
        <xdr:cNvPr id="113" name="Text Box 137"/>
        <xdr:cNvSpPr txBox="1">
          <a:spLocks noChangeArrowheads="1"/>
        </xdr:cNvSpPr>
      </xdr:nvSpPr>
      <xdr:spPr bwMode="auto">
        <a:xfrm>
          <a:off x="4603750" y="33096200"/>
          <a:ext cx="1866900" cy="263525"/>
        </a:xfrm>
        <a:prstGeom prst="rect">
          <a:avLst/>
        </a:prstGeom>
        <a:gradFill rotWithShape="1">
          <a:gsLst>
            <a:gs pos="0">
              <a:srgbClr val="800000"/>
            </a:gs>
            <a:gs pos="100000">
              <a:srgbClr val="800000">
                <a:gamma/>
                <a:shade val="0"/>
                <a:invGamma/>
              </a:srgbClr>
            </a:gs>
          </a:gsLst>
          <a:lin ang="2700000" scaled="1"/>
        </a:gradFill>
        <a:ln w="9525" algn="ctr">
          <a:solidFill>
            <a:srgbClr val="FFFF99"/>
          </a:solidFill>
          <a:miter lim="800000"/>
          <a:headEnd/>
          <a:tailEnd/>
        </a:ln>
        <a:effectLst/>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ΟΞΙΝΟΣ ΧΑΡΑΚΤΗΡΑΣ</a:t>
          </a:r>
        </a:p>
      </xdr:txBody>
    </xdr:sp>
    <xdr:clientData/>
  </xdr:twoCellAnchor>
  <xdr:twoCellAnchor>
    <xdr:from>
      <xdr:col>7</xdr:col>
      <xdr:colOff>466725</xdr:colOff>
      <xdr:row>175</xdr:row>
      <xdr:rowOff>57150</xdr:rowOff>
    </xdr:from>
    <xdr:to>
      <xdr:col>7</xdr:col>
      <xdr:colOff>561975</xdr:colOff>
      <xdr:row>175</xdr:row>
      <xdr:rowOff>152400</xdr:rowOff>
    </xdr:to>
    <xdr:sp macro="" textlink="">
      <xdr:nvSpPr>
        <xdr:cNvPr id="114" name="Oval 139"/>
        <xdr:cNvSpPr>
          <a:spLocks noChangeArrowheads="1"/>
        </xdr:cNvSpPr>
      </xdr:nvSpPr>
      <xdr:spPr bwMode="auto">
        <a:xfrm>
          <a:off x="4956175" y="36226750"/>
          <a:ext cx="95250" cy="95250"/>
        </a:xfrm>
        <a:prstGeom prst="ellipse">
          <a:avLst/>
        </a:prstGeom>
        <a:gradFill rotWithShape="1">
          <a:gsLst>
            <a:gs pos="0">
              <a:srgbClr val="FF0000"/>
            </a:gs>
            <a:gs pos="100000">
              <a:srgbClr val="130000"/>
            </a:gs>
          </a:gsLst>
          <a:lin ang="2700000" scaled="1"/>
        </a:gradFill>
        <a:ln w="9525">
          <a:solidFill>
            <a:srgbClr val="000000"/>
          </a:solidFill>
          <a:round/>
          <a:headEnd/>
          <a:tailEnd/>
        </a:ln>
      </xdr:spPr>
    </xdr:sp>
    <xdr:clientData/>
  </xdr:twoCellAnchor>
  <xdr:twoCellAnchor>
    <xdr:from>
      <xdr:col>7</xdr:col>
      <xdr:colOff>466725</xdr:colOff>
      <xdr:row>176</xdr:row>
      <xdr:rowOff>47625</xdr:rowOff>
    </xdr:from>
    <xdr:to>
      <xdr:col>7</xdr:col>
      <xdr:colOff>561975</xdr:colOff>
      <xdr:row>176</xdr:row>
      <xdr:rowOff>142875</xdr:rowOff>
    </xdr:to>
    <xdr:sp macro="" textlink="">
      <xdr:nvSpPr>
        <xdr:cNvPr id="115" name="Oval 140"/>
        <xdr:cNvSpPr>
          <a:spLocks noChangeArrowheads="1"/>
        </xdr:cNvSpPr>
      </xdr:nvSpPr>
      <xdr:spPr bwMode="auto">
        <a:xfrm>
          <a:off x="4956175" y="36420425"/>
          <a:ext cx="95250" cy="95250"/>
        </a:xfrm>
        <a:prstGeom prst="ellipse">
          <a:avLst/>
        </a:prstGeom>
        <a:gradFill rotWithShape="1">
          <a:gsLst>
            <a:gs pos="0">
              <a:srgbClr val="FF0000"/>
            </a:gs>
            <a:gs pos="100000">
              <a:srgbClr val="130000"/>
            </a:gs>
          </a:gsLst>
          <a:lin ang="2700000" scaled="1"/>
        </a:gradFill>
        <a:ln w="9525">
          <a:solidFill>
            <a:srgbClr val="000000"/>
          </a:solidFill>
          <a:round/>
          <a:headEnd/>
          <a:tailEnd/>
        </a:ln>
      </xdr:spPr>
    </xdr:sp>
    <xdr:clientData/>
  </xdr:twoCellAnchor>
  <xdr:twoCellAnchor>
    <xdr:from>
      <xdr:col>7</xdr:col>
      <xdr:colOff>466725</xdr:colOff>
      <xdr:row>177</xdr:row>
      <xdr:rowOff>63500</xdr:rowOff>
    </xdr:from>
    <xdr:to>
      <xdr:col>7</xdr:col>
      <xdr:colOff>561975</xdr:colOff>
      <xdr:row>177</xdr:row>
      <xdr:rowOff>158750</xdr:rowOff>
    </xdr:to>
    <xdr:sp macro="" textlink="">
      <xdr:nvSpPr>
        <xdr:cNvPr id="116" name="Oval 141"/>
        <xdr:cNvSpPr>
          <a:spLocks noChangeArrowheads="1"/>
        </xdr:cNvSpPr>
      </xdr:nvSpPr>
      <xdr:spPr bwMode="auto">
        <a:xfrm>
          <a:off x="4956175" y="36029900"/>
          <a:ext cx="95250" cy="95250"/>
        </a:xfrm>
        <a:prstGeom prst="ellipse">
          <a:avLst/>
        </a:prstGeom>
        <a:gradFill rotWithShape="1">
          <a:gsLst>
            <a:gs pos="0">
              <a:srgbClr val="FF0000"/>
            </a:gs>
            <a:gs pos="100000">
              <a:srgbClr val="130000"/>
            </a:gs>
          </a:gsLst>
          <a:lin ang="2700000" scaled="1"/>
        </a:gradFill>
        <a:ln w="9525">
          <a:solidFill>
            <a:srgbClr val="000000"/>
          </a:solidFill>
          <a:round/>
          <a:headEnd/>
          <a:tailEnd/>
        </a:ln>
      </xdr:spPr>
    </xdr:sp>
    <xdr:clientData/>
  </xdr:twoCellAnchor>
  <xdr:twoCellAnchor>
    <xdr:from>
      <xdr:col>7</xdr:col>
      <xdr:colOff>466725</xdr:colOff>
      <xdr:row>178</xdr:row>
      <xdr:rowOff>177800</xdr:rowOff>
    </xdr:from>
    <xdr:to>
      <xdr:col>7</xdr:col>
      <xdr:colOff>561975</xdr:colOff>
      <xdr:row>179</xdr:row>
      <xdr:rowOff>69850</xdr:rowOff>
    </xdr:to>
    <xdr:sp macro="" textlink="">
      <xdr:nvSpPr>
        <xdr:cNvPr id="117" name="Oval 142"/>
        <xdr:cNvSpPr>
          <a:spLocks noChangeArrowheads="1"/>
        </xdr:cNvSpPr>
      </xdr:nvSpPr>
      <xdr:spPr bwMode="auto">
        <a:xfrm>
          <a:off x="4956175" y="36347400"/>
          <a:ext cx="95250" cy="95250"/>
        </a:xfrm>
        <a:prstGeom prst="ellipse">
          <a:avLst/>
        </a:prstGeom>
        <a:gradFill rotWithShape="1">
          <a:gsLst>
            <a:gs pos="0">
              <a:srgbClr val="FF0000"/>
            </a:gs>
            <a:gs pos="100000">
              <a:srgbClr val="130000"/>
            </a:gs>
          </a:gsLst>
          <a:lin ang="2700000" scaled="1"/>
        </a:gradFill>
        <a:ln w="9525">
          <a:solidFill>
            <a:srgbClr val="000000"/>
          </a:solidFill>
          <a:round/>
          <a:headEnd/>
          <a:tailEnd/>
        </a:ln>
      </xdr:spPr>
    </xdr:sp>
    <xdr:clientData/>
  </xdr:twoCellAnchor>
  <xdr:twoCellAnchor>
    <xdr:from>
      <xdr:col>0</xdr:col>
      <xdr:colOff>38100</xdr:colOff>
      <xdr:row>189</xdr:row>
      <xdr:rowOff>152400</xdr:rowOff>
    </xdr:from>
    <xdr:to>
      <xdr:col>2</xdr:col>
      <xdr:colOff>219075</xdr:colOff>
      <xdr:row>190</xdr:row>
      <xdr:rowOff>161925</xdr:rowOff>
    </xdr:to>
    <xdr:sp macro="" textlink="">
      <xdr:nvSpPr>
        <xdr:cNvPr id="118" name="Text Box 143"/>
        <xdr:cNvSpPr txBox="1">
          <a:spLocks noChangeArrowheads="1"/>
        </xdr:cNvSpPr>
      </xdr:nvSpPr>
      <xdr:spPr bwMode="auto">
        <a:xfrm>
          <a:off x="38100" y="39166800"/>
          <a:ext cx="1463675" cy="212725"/>
        </a:xfrm>
        <a:prstGeom prst="rect">
          <a:avLst/>
        </a:prstGeom>
        <a:solidFill>
          <a:srgbClr val="333300"/>
        </a:solidFill>
        <a:ln w="9525">
          <a:solidFill>
            <a:srgbClr val="FFCC00"/>
          </a:solidFill>
          <a:miter lim="800000"/>
          <a:headEnd/>
          <a:tailEnd/>
        </a:ln>
      </xdr:spPr>
      <xdr:txBody>
        <a:bodyPr vertOverflow="clip" wrap="square" lIns="27432" tIns="27432" rIns="27432" bIns="0" anchor="t"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7</xdr:col>
      <xdr:colOff>466725</xdr:colOff>
      <xdr:row>182</xdr:row>
      <xdr:rowOff>161925</xdr:rowOff>
    </xdr:from>
    <xdr:to>
      <xdr:col>7</xdr:col>
      <xdr:colOff>561975</xdr:colOff>
      <xdr:row>183</xdr:row>
      <xdr:rowOff>53975</xdr:rowOff>
    </xdr:to>
    <xdr:sp macro="" textlink="">
      <xdr:nvSpPr>
        <xdr:cNvPr id="119" name="Oval 144"/>
        <xdr:cNvSpPr>
          <a:spLocks noChangeArrowheads="1"/>
        </xdr:cNvSpPr>
      </xdr:nvSpPr>
      <xdr:spPr bwMode="auto">
        <a:xfrm>
          <a:off x="4956175" y="37144325"/>
          <a:ext cx="95250" cy="95250"/>
        </a:xfrm>
        <a:prstGeom prst="ellipse">
          <a:avLst/>
        </a:prstGeom>
        <a:gradFill rotWithShape="1">
          <a:gsLst>
            <a:gs pos="0">
              <a:srgbClr val="FF0000"/>
            </a:gs>
            <a:gs pos="100000">
              <a:srgbClr val="130000"/>
            </a:gs>
          </a:gsLst>
          <a:lin ang="2700000" scaled="1"/>
        </a:gradFill>
        <a:ln w="9525">
          <a:solidFill>
            <a:srgbClr val="000000"/>
          </a:solidFill>
          <a:round/>
          <a:headEnd/>
          <a:tailEnd/>
        </a:ln>
      </xdr:spPr>
    </xdr:sp>
    <xdr:clientData/>
  </xdr:twoCellAnchor>
  <xdr:twoCellAnchor>
    <xdr:from>
      <xdr:col>0</xdr:col>
      <xdr:colOff>238125</xdr:colOff>
      <xdr:row>46</xdr:row>
      <xdr:rowOff>47625</xdr:rowOff>
    </xdr:from>
    <xdr:to>
      <xdr:col>2</xdr:col>
      <xdr:colOff>561975</xdr:colOff>
      <xdr:row>52</xdr:row>
      <xdr:rowOff>132675</xdr:rowOff>
    </xdr:to>
    <xdr:grpSp>
      <xdr:nvGrpSpPr>
        <xdr:cNvPr id="120" name="Group 153"/>
        <xdr:cNvGrpSpPr>
          <a:grpSpLocks/>
        </xdr:cNvGrpSpPr>
      </xdr:nvGrpSpPr>
      <xdr:grpSpPr bwMode="auto">
        <a:xfrm>
          <a:off x="238125" y="9394825"/>
          <a:ext cx="1606550" cy="1304250"/>
          <a:chOff x="43" y="838"/>
          <a:chExt cx="162" cy="135"/>
        </a:xfrm>
      </xdr:grpSpPr>
      <xdr:pic>
        <xdr:nvPicPr>
          <xdr:cNvPr id="121" name="Picture 146"/>
          <xdr:cNvPicPr>
            <a:picLocks noChangeAspect="1" noChangeArrowheads="1"/>
          </xdr:cNvPicPr>
        </xdr:nvPicPr>
        <xdr:blipFill>
          <a:blip xmlns:r="http://schemas.openxmlformats.org/officeDocument/2006/relationships" r:embed="rId3"/>
          <a:srcRect/>
          <a:stretch>
            <a:fillRect/>
          </a:stretch>
        </xdr:blipFill>
        <xdr:spPr bwMode="auto">
          <a:xfrm>
            <a:off x="43" y="838"/>
            <a:ext cx="149" cy="135"/>
          </a:xfrm>
          <a:prstGeom prst="rect">
            <a:avLst/>
          </a:prstGeom>
          <a:noFill/>
          <a:ln w="9525">
            <a:noFill/>
            <a:miter lim="800000"/>
            <a:headEnd/>
            <a:tailEnd/>
          </a:ln>
        </xdr:spPr>
      </xdr:pic>
      <xdr:sp macro="" textlink="">
        <xdr:nvSpPr>
          <xdr:cNvPr id="122" name="Text Box 150"/>
          <xdr:cNvSpPr txBox="1">
            <a:spLocks noChangeArrowheads="1"/>
          </xdr:cNvSpPr>
        </xdr:nvSpPr>
        <xdr:spPr bwMode="auto">
          <a:xfrm>
            <a:off x="123" y="933"/>
            <a:ext cx="82" cy="2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3366FF"/>
                </a:solidFill>
                <a:latin typeface="Arial"/>
                <a:cs typeface="Arial"/>
              </a:rPr>
              <a:t>νιτρικό οξύ</a:t>
            </a:r>
          </a:p>
        </xdr:txBody>
      </xdr:sp>
    </xdr:grpSp>
    <xdr:clientData/>
  </xdr:twoCellAnchor>
  <xdr:twoCellAnchor>
    <xdr:from>
      <xdr:col>3</xdr:col>
      <xdr:colOff>342900</xdr:colOff>
      <xdr:row>43</xdr:row>
      <xdr:rowOff>142875</xdr:rowOff>
    </xdr:from>
    <xdr:to>
      <xdr:col>6</xdr:col>
      <xdr:colOff>266700</xdr:colOff>
      <xdr:row>50</xdr:row>
      <xdr:rowOff>114300</xdr:rowOff>
    </xdr:to>
    <xdr:grpSp>
      <xdr:nvGrpSpPr>
        <xdr:cNvPr id="123" name="Group 152"/>
        <xdr:cNvGrpSpPr>
          <a:grpSpLocks/>
        </xdr:cNvGrpSpPr>
      </xdr:nvGrpSpPr>
      <xdr:grpSpPr bwMode="auto">
        <a:xfrm>
          <a:off x="2266950" y="8880475"/>
          <a:ext cx="1847850" cy="1393825"/>
          <a:chOff x="218" y="779"/>
          <a:chExt cx="184" cy="144"/>
        </a:xfrm>
      </xdr:grpSpPr>
      <xdr:pic>
        <xdr:nvPicPr>
          <xdr:cNvPr id="124" name="Picture 148"/>
          <xdr:cNvPicPr>
            <a:picLocks noChangeAspect="1" noChangeArrowheads="1"/>
          </xdr:cNvPicPr>
        </xdr:nvPicPr>
        <xdr:blipFill>
          <a:blip xmlns:r="http://schemas.openxmlformats.org/officeDocument/2006/relationships" r:embed="rId4"/>
          <a:srcRect/>
          <a:stretch>
            <a:fillRect/>
          </a:stretch>
        </xdr:blipFill>
        <xdr:spPr bwMode="auto">
          <a:xfrm>
            <a:off x="218" y="779"/>
            <a:ext cx="184" cy="144"/>
          </a:xfrm>
          <a:prstGeom prst="rect">
            <a:avLst/>
          </a:prstGeom>
          <a:noFill/>
          <a:ln w="9525">
            <a:noFill/>
            <a:miter lim="800000"/>
            <a:headEnd/>
            <a:tailEnd/>
          </a:ln>
        </xdr:spPr>
      </xdr:pic>
      <xdr:sp macro="" textlink="">
        <xdr:nvSpPr>
          <xdr:cNvPr id="125" name="Text Box 151"/>
          <xdr:cNvSpPr txBox="1">
            <a:spLocks noChangeArrowheads="1"/>
          </xdr:cNvSpPr>
        </xdr:nvSpPr>
        <xdr:spPr bwMode="auto">
          <a:xfrm>
            <a:off x="311" y="890"/>
            <a:ext cx="71" cy="23"/>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9900"/>
                </a:solidFill>
                <a:latin typeface="Arial"/>
                <a:cs typeface="Arial"/>
              </a:rPr>
              <a:t>θειικό οξύ</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203200</xdr:colOff>
          <xdr:row>172</xdr:row>
          <xdr:rowOff>44450</xdr:rowOff>
        </xdr:from>
        <xdr:to>
          <xdr:col>4</xdr:col>
          <xdr:colOff>273050</xdr:colOff>
          <xdr:row>174</xdr:row>
          <xdr:rowOff>82550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gradFill rotWithShape="1">
              <a:gsLst>
                <a:gs pos="0">
                  <a:srgbClr val="003300" mc:Ignorable="a14" a14:legacySpreadsheetColorIndex="58"/>
                </a:gs>
                <a:gs pos="100000">
                  <a:srgbClr val="749074" mc:Ignorable="a14" a14:legacySpreadsheetColorIndex="58">
                    <a:gamma/>
                    <a:tint val="5451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36</xdr:row>
      <xdr:rowOff>250825</xdr:rowOff>
    </xdr:from>
    <xdr:to>
      <xdr:col>2</xdr:col>
      <xdr:colOff>219075</xdr:colOff>
      <xdr:row>38</xdr:row>
      <xdr:rowOff>25400</xdr:rowOff>
    </xdr:to>
    <xdr:sp macro="" textlink="">
      <xdr:nvSpPr>
        <xdr:cNvPr id="2" name="Text Box 1"/>
        <xdr:cNvSpPr txBox="1">
          <a:spLocks noChangeArrowheads="1"/>
        </xdr:cNvSpPr>
      </xdr:nvSpPr>
      <xdr:spPr bwMode="auto">
        <a:xfrm>
          <a:off x="38100" y="9394825"/>
          <a:ext cx="1463675" cy="282575"/>
        </a:xfrm>
        <a:prstGeom prst="rect">
          <a:avLst/>
        </a:prstGeom>
        <a:solidFill>
          <a:srgbClr val="333300"/>
        </a:solidFill>
        <a:ln w="9525">
          <a:solidFill>
            <a:srgbClr val="FFCC00"/>
          </a:solidFill>
          <a:miter lim="800000"/>
          <a:headEnd/>
          <a:tailEnd/>
        </a:ln>
      </xdr:spPr>
      <xdr:txBody>
        <a:bodyPr vertOverflow="clip" wrap="square" lIns="27432" tIns="27432" rIns="27432" bIns="0" anchor="ctr"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7</xdr:col>
      <xdr:colOff>47625</xdr:colOff>
      <xdr:row>25</xdr:row>
      <xdr:rowOff>133350</xdr:rowOff>
    </xdr:from>
    <xdr:to>
      <xdr:col>10</xdr:col>
      <xdr:colOff>323850</xdr:colOff>
      <xdr:row>26</xdr:row>
      <xdr:rowOff>171450</xdr:rowOff>
    </xdr:to>
    <xdr:sp macro="" textlink="">
      <xdr:nvSpPr>
        <xdr:cNvPr id="3" name="Text Box 2"/>
        <xdr:cNvSpPr txBox="1">
          <a:spLocks noChangeArrowheads="1"/>
        </xdr:cNvSpPr>
      </xdr:nvSpPr>
      <xdr:spPr bwMode="auto">
        <a:xfrm>
          <a:off x="4537075" y="6483350"/>
          <a:ext cx="2200275" cy="292100"/>
        </a:xfrm>
        <a:prstGeom prst="rect">
          <a:avLst/>
        </a:prstGeom>
        <a:gradFill rotWithShape="1">
          <a:gsLst>
            <a:gs pos="0">
              <a:srgbClr val="333300"/>
            </a:gs>
            <a:gs pos="100000">
              <a:srgbClr val="333300">
                <a:gamma/>
                <a:tint val="71765"/>
                <a:invGamma/>
              </a:srgbClr>
            </a:gs>
          </a:gsLst>
          <a:lin ang="2700000" scaled="1"/>
        </a:gra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FF"/>
              </a:solidFill>
              <a:latin typeface="Arial"/>
              <a:cs typeface="Arial"/>
            </a:rPr>
            <a:t>ΤΑΞΙΝΟΜΗΣΗ ΤΩΝ ΒΑΣΕΩΝ </a:t>
          </a:r>
        </a:p>
      </xdr:txBody>
    </xdr:sp>
    <xdr:clientData/>
  </xdr:twoCellAnchor>
  <xdr:twoCellAnchor>
    <xdr:from>
      <xdr:col>7</xdr:col>
      <xdr:colOff>438150</xdr:colOff>
      <xdr:row>29</xdr:row>
      <xdr:rowOff>97235</xdr:rowOff>
    </xdr:from>
    <xdr:to>
      <xdr:col>7</xdr:col>
      <xdr:colOff>582150</xdr:colOff>
      <xdr:row>29</xdr:row>
      <xdr:rowOff>241235</xdr:rowOff>
    </xdr:to>
    <xdr:sp macro="" textlink="">
      <xdr:nvSpPr>
        <xdr:cNvPr id="4" name="Oval 3"/>
        <xdr:cNvSpPr>
          <a:spLocks noChangeArrowheads="1"/>
        </xdr:cNvSpPr>
      </xdr:nvSpPr>
      <xdr:spPr bwMode="auto">
        <a:xfrm>
          <a:off x="4927600" y="7463235"/>
          <a:ext cx="144000" cy="144000"/>
        </a:xfrm>
        <a:prstGeom prst="ellipse">
          <a:avLst/>
        </a:prstGeom>
        <a:gradFill rotWithShape="1">
          <a:gsLst>
            <a:gs pos="0">
              <a:srgbClr val="FF6600"/>
            </a:gs>
            <a:gs pos="100000">
              <a:srgbClr val="FF6600">
                <a:gamma/>
                <a:shade val="17255"/>
                <a:invGamma/>
              </a:srgbClr>
            </a:gs>
          </a:gsLst>
          <a:lin ang="2700000" scaled="1"/>
        </a:gradFill>
        <a:ln w="9525">
          <a:solidFill>
            <a:srgbClr val="000000"/>
          </a:solidFill>
          <a:round/>
          <a:headEnd/>
          <a:tailEnd/>
        </a:ln>
      </xdr:spPr>
    </xdr:sp>
    <xdr:clientData/>
  </xdr:twoCellAnchor>
  <xdr:twoCellAnchor>
    <xdr:from>
      <xdr:col>7</xdr:col>
      <xdr:colOff>438150</xdr:colOff>
      <xdr:row>47</xdr:row>
      <xdr:rowOff>112315</xdr:rowOff>
    </xdr:from>
    <xdr:to>
      <xdr:col>7</xdr:col>
      <xdr:colOff>582150</xdr:colOff>
      <xdr:row>48</xdr:row>
      <xdr:rowOff>8268</xdr:rowOff>
    </xdr:to>
    <xdr:sp macro="" textlink="">
      <xdr:nvSpPr>
        <xdr:cNvPr id="5" name="Oval 4"/>
        <xdr:cNvSpPr>
          <a:spLocks noChangeArrowheads="1"/>
        </xdr:cNvSpPr>
      </xdr:nvSpPr>
      <xdr:spPr bwMode="auto">
        <a:xfrm>
          <a:off x="4927600" y="12050315"/>
          <a:ext cx="144000" cy="149953"/>
        </a:xfrm>
        <a:prstGeom prst="ellipse">
          <a:avLst/>
        </a:prstGeom>
        <a:gradFill rotWithShape="1">
          <a:gsLst>
            <a:gs pos="0">
              <a:srgbClr val="FF6600"/>
            </a:gs>
            <a:gs pos="100000">
              <a:srgbClr val="FF6600">
                <a:gamma/>
                <a:shade val="17255"/>
                <a:invGamma/>
              </a:srgbClr>
            </a:gs>
          </a:gsLst>
          <a:lin ang="2700000" scaled="1"/>
        </a:gradFill>
        <a:ln w="9525">
          <a:solidFill>
            <a:srgbClr val="000000"/>
          </a:solidFill>
          <a:round/>
          <a:headEnd/>
          <a:tailEnd/>
        </a:ln>
      </xdr:spPr>
    </xdr:sp>
    <xdr:clientData/>
  </xdr:twoCellAnchor>
  <xdr:twoCellAnchor>
    <xdr:from>
      <xdr:col>7</xdr:col>
      <xdr:colOff>438150</xdr:colOff>
      <xdr:row>60</xdr:row>
      <xdr:rowOff>87313</xdr:rowOff>
    </xdr:from>
    <xdr:to>
      <xdr:col>7</xdr:col>
      <xdr:colOff>582150</xdr:colOff>
      <xdr:row>60</xdr:row>
      <xdr:rowOff>231313</xdr:rowOff>
    </xdr:to>
    <xdr:sp macro="" textlink="">
      <xdr:nvSpPr>
        <xdr:cNvPr id="6" name="Oval 5"/>
        <xdr:cNvSpPr>
          <a:spLocks noChangeArrowheads="1"/>
        </xdr:cNvSpPr>
      </xdr:nvSpPr>
      <xdr:spPr bwMode="auto">
        <a:xfrm>
          <a:off x="4927600" y="15581313"/>
          <a:ext cx="144000" cy="144000"/>
        </a:xfrm>
        <a:prstGeom prst="ellipse">
          <a:avLst/>
        </a:prstGeom>
        <a:gradFill rotWithShape="1">
          <a:gsLst>
            <a:gs pos="0">
              <a:srgbClr val="FF6600"/>
            </a:gs>
            <a:gs pos="100000">
              <a:srgbClr val="FF6600">
                <a:gamma/>
                <a:shade val="17255"/>
                <a:invGamma/>
              </a:srgbClr>
            </a:gs>
          </a:gsLst>
          <a:lin ang="2700000" scaled="1"/>
        </a:gradFill>
        <a:ln w="9525">
          <a:solidFill>
            <a:srgbClr val="000000"/>
          </a:solidFill>
          <a:round/>
          <a:headEnd/>
          <a:tailEnd/>
        </a:ln>
      </xdr:spPr>
    </xdr:sp>
    <xdr:clientData/>
  </xdr:twoCellAnchor>
  <xdr:twoCellAnchor>
    <xdr:from>
      <xdr:col>8</xdr:col>
      <xdr:colOff>447675</xdr:colOff>
      <xdr:row>68</xdr:row>
      <xdr:rowOff>57150</xdr:rowOff>
    </xdr:from>
    <xdr:to>
      <xdr:col>8</xdr:col>
      <xdr:colOff>542925</xdr:colOff>
      <xdr:row>68</xdr:row>
      <xdr:rowOff>152400</xdr:rowOff>
    </xdr:to>
    <xdr:sp macro="" textlink="">
      <xdr:nvSpPr>
        <xdr:cNvPr id="7" name="Oval 6"/>
        <xdr:cNvSpPr>
          <a:spLocks noChangeArrowheads="1"/>
        </xdr:cNvSpPr>
      </xdr:nvSpPr>
      <xdr:spPr bwMode="auto">
        <a:xfrm>
          <a:off x="5578475" y="17583150"/>
          <a:ext cx="95250" cy="95250"/>
        </a:xfrm>
        <a:prstGeom prst="ellipse">
          <a:avLst/>
        </a:prstGeom>
        <a:gradFill rotWithShape="1">
          <a:gsLst>
            <a:gs pos="0">
              <a:srgbClr val="800000"/>
            </a:gs>
            <a:gs pos="100000">
              <a:srgbClr val="800000">
                <a:gamma/>
                <a:tint val="69020"/>
                <a:invGamma/>
              </a:srgbClr>
            </a:gs>
          </a:gsLst>
          <a:lin ang="2700000" scaled="1"/>
        </a:gradFill>
        <a:ln w="9525">
          <a:solidFill>
            <a:srgbClr val="000000"/>
          </a:solidFill>
          <a:round/>
          <a:headEnd/>
          <a:tailEnd/>
        </a:ln>
      </xdr:spPr>
    </xdr:sp>
    <xdr:clientData/>
  </xdr:twoCellAnchor>
  <xdr:twoCellAnchor>
    <xdr:from>
      <xdr:col>8</xdr:col>
      <xdr:colOff>447675</xdr:colOff>
      <xdr:row>70</xdr:row>
      <xdr:rowOff>57150</xdr:rowOff>
    </xdr:from>
    <xdr:to>
      <xdr:col>8</xdr:col>
      <xdr:colOff>542925</xdr:colOff>
      <xdr:row>70</xdr:row>
      <xdr:rowOff>152400</xdr:rowOff>
    </xdr:to>
    <xdr:sp macro="" textlink="">
      <xdr:nvSpPr>
        <xdr:cNvPr id="8" name="Oval 7"/>
        <xdr:cNvSpPr>
          <a:spLocks noChangeArrowheads="1"/>
        </xdr:cNvSpPr>
      </xdr:nvSpPr>
      <xdr:spPr bwMode="auto">
        <a:xfrm>
          <a:off x="5578475" y="18091150"/>
          <a:ext cx="95250" cy="95250"/>
        </a:xfrm>
        <a:prstGeom prst="ellipse">
          <a:avLst/>
        </a:prstGeom>
        <a:gradFill rotWithShape="1">
          <a:gsLst>
            <a:gs pos="0">
              <a:srgbClr val="800000"/>
            </a:gs>
            <a:gs pos="100000">
              <a:srgbClr val="800000">
                <a:gamma/>
                <a:tint val="69020"/>
                <a:invGamma/>
              </a:srgbClr>
            </a:gs>
          </a:gsLst>
          <a:lin ang="2700000" scaled="1"/>
        </a:gradFill>
        <a:ln w="9525">
          <a:solidFill>
            <a:srgbClr val="000000"/>
          </a:solidFill>
          <a:round/>
          <a:headEnd/>
          <a:tailEnd/>
        </a:ln>
      </xdr:spPr>
    </xdr:sp>
    <xdr:clientData/>
  </xdr:twoCellAnchor>
  <xdr:twoCellAnchor>
    <xdr:from>
      <xdr:col>1</xdr:col>
      <xdr:colOff>9525</xdr:colOff>
      <xdr:row>61</xdr:row>
      <xdr:rowOff>213520</xdr:rowOff>
    </xdr:from>
    <xdr:to>
      <xdr:col>4</xdr:col>
      <xdr:colOff>0</xdr:colOff>
      <xdr:row>63</xdr:row>
      <xdr:rowOff>13098</xdr:rowOff>
    </xdr:to>
    <xdr:sp macro="" textlink="">
      <xdr:nvSpPr>
        <xdr:cNvPr id="9" name="Text Box 10"/>
        <xdr:cNvSpPr txBox="1">
          <a:spLocks noChangeArrowheads="1"/>
        </xdr:cNvSpPr>
      </xdr:nvSpPr>
      <xdr:spPr bwMode="auto">
        <a:xfrm>
          <a:off x="650875" y="15961520"/>
          <a:ext cx="1914525" cy="307578"/>
        </a:xfrm>
        <a:prstGeom prst="rect">
          <a:avLst/>
        </a:prstGeom>
        <a:gradFill rotWithShape="1">
          <a:gsLst>
            <a:gs pos="0">
              <a:srgbClr val="003300"/>
            </a:gs>
            <a:gs pos="100000">
              <a:srgbClr val="003300">
                <a:gamma/>
                <a:shade val="41961"/>
                <a:invGamma/>
              </a:srgbClr>
            </a:gs>
          </a:gsLst>
          <a:lin ang="2700000" scaled="1"/>
        </a:gradFill>
        <a:ln w="9525">
          <a:solidFill>
            <a:srgbClr val="FF99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9900"/>
              </a:solidFill>
              <a:latin typeface="Arial"/>
              <a:cs typeface="Arial"/>
            </a:rPr>
            <a:t>Ισχυρές και ασθενείς βάσεις</a:t>
          </a:r>
        </a:p>
      </xdr:txBody>
    </xdr:sp>
    <xdr:clientData/>
  </xdr:twoCellAnchor>
  <xdr:twoCellAnchor>
    <xdr:from>
      <xdr:col>8</xdr:col>
      <xdr:colOff>495300</xdr:colOff>
      <xdr:row>82</xdr:row>
      <xdr:rowOff>67072</xdr:rowOff>
    </xdr:from>
    <xdr:to>
      <xdr:col>8</xdr:col>
      <xdr:colOff>603300</xdr:colOff>
      <xdr:row>82</xdr:row>
      <xdr:rowOff>175072</xdr:rowOff>
    </xdr:to>
    <xdr:sp macro="" textlink="">
      <xdr:nvSpPr>
        <xdr:cNvPr id="10" name="Oval 12"/>
        <xdr:cNvSpPr>
          <a:spLocks noChangeArrowheads="1"/>
        </xdr:cNvSpPr>
      </xdr:nvSpPr>
      <xdr:spPr bwMode="auto">
        <a:xfrm>
          <a:off x="5626100" y="21403072"/>
          <a:ext cx="108000" cy="108000"/>
        </a:xfrm>
        <a:prstGeom prst="ellipse">
          <a:avLst/>
        </a:prstGeom>
        <a:gradFill rotWithShape="1">
          <a:gsLst>
            <a:gs pos="0">
              <a:srgbClr val="800000"/>
            </a:gs>
            <a:gs pos="100000">
              <a:srgbClr val="800000">
                <a:gamma/>
                <a:tint val="69020"/>
                <a:invGamma/>
              </a:srgbClr>
            </a:gs>
          </a:gsLst>
          <a:lin ang="2700000" scaled="1"/>
        </a:gradFill>
        <a:ln w="9525" algn="ctr">
          <a:solidFill>
            <a:srgbClr val="000000"/>
          </a:solidFill>
          <a:round/>
          <a:headEnd/>
          <a:tailEnd/>
        </a:ln>
        <a:effectLst/>
      </xdr:spPr>
    </xdr:sp>
    <xdr:clientData/>
  </xdr:twoCellAnchor>
  <xdr:twoCellAnchor>
    <xdr:from>
      <xdr:col>8</xdr:col>
      <xdr:colOff>495300</xdr:colOff>
      <xdr:row>85</xdr:row>
      <xdr:rowOff>57547</xdr:rowOff>
    </xdr:from>
    <xdr:to>
      <xdr:col>8</xdr:col>
      <xdr:colOff>603300</xdr:colOff>
      <xdr:row>85</xdr:row>
      <xdr:rowOff>165547</xdr:rowOff>
    </xdr:to>
    <xdr:sp macro="" textlink="">
      <xdr:nvSpPr>
        <xdr:cNvPr id="11" name="Oval 13"/>
        <xdr:cNvSpPr>
          <a:spLocks noChangeArrowheads="1"/>
        </xdr:cNvSpPr>
      </xdr:nvSpPr>
      <xdr:spPr bwMode="auto">
        <a:xfrm>
          <a:off x="5626100" y="22155547"/>
          <a:ext cx="108000" cy="108000"/>
        </a:xfrm>
        <a:prstGeom prst="ellipse">
          <a:avLst/>
        </a:prstGeom>
        <a:gradFill rotWithShape="1">
          <a:gsLst>
            <a:gs pos="0">
              <a:srgbClr val="800000"/>
            </a:gs>
            <a:gs pos="100000">
              <a:srgbClr val="800000">
                <a:gamma/>
                <a:tint val="69020"/>
                <a:invGamma/>
              </a:srgbClr>
            </a:gs>
          </a:gsLst>
          <a:lin ang="2700000" scaled="1"/>
        </a:gradFill>
        <a:ln w="9525" algn="ctr">
          <a:solidFill>
            <a:srgbClr val="000000"/>
          </a:solidFill>
          <a:round/>
          <a:headEnd/>
          <a:tailEnd/>
        </a:ln>
        <a:effectLst/>
      </xdr:spPr>
    </xdr:sp>
    <xdr:clientData/>
  </xdr:twoCellAnchor>
  <xdr:twoCellAnchor>
    <xdr:from>
      <xdr:col>8</xdr:col>
      <xdr:colOff>495300</xdr:colOff>
      <xdr:row>88</xdr:row>
      <xdr:rowOff>48022</xdr:rowOff>
    </xdr:from>
    <xdr:to>
      <xdr:col>8</xdr:col>
      <xdr:colOff>603300</xdr:colOff>
      <xdr:row>88</xdr:row>
      <xdr:rowOff>156022</xdr:rowOff>
    </xdr:to>
    <xdr:sp macro="" textlink="">
      <xdr:nvSpPr>
        <xdr:cNvPr id="12" name="Oval 14"/>
        <xdr:cNvSpPr>
          <a:spLocks noChangeArrowheads="1"/>
        </xdr:cNvSpPr>
      </xdr:nvSpPr>
      <xdr:spPr bwMode="auto">
        <a:xfrm>
          <a:off x="5626100" y="22908022"/>
          <a:ext cx="108000" cy="108000"/>
        </a:xfrm>
        <a:prstGeom prst="ellipse">
          <a:avLst/>
        </a:prstGeom>
        <a:gradFill rotWithShape="1">
          <a:gsLst>
            <a:gs pos="0">
              <a:srgbClr val="800000"/>
            </a:gs>
            <a:gs pos="100000">
              <a:srgbClr val="800000">
                <a:gamma/>
                <a:tint val="69020"/>
                <a:invGamma/>
              </a:srgbClr>
            </a:gs>
          </a:gsLst>
          <a:lin ang="2700000" scaled="1"/>
        </a:gradFill>
        <a:ln w="9525" algn="ctr">
          <a:solidFill>
            <a:srgbClr val="000000"/>
          </a:solidFill>
          <a:round/>
          <a:headEnd/>
          <a:tailEnd/>
        </a:ln>
        <a:effectLst/>
      </xdr:spPr>
    </xdr:sp>
    <xdr:clientData/>
  </xdr:twoCellAnchor>
  <xdr:twoCellAnchor>
    <xdr:from>
      <xdr:col>7</xdr:col>
      <xdr:colOff>114300</xdr:colOff>
      <xdr:row>96</xdr:row>
      <xdr:rowOff>195264</xdr:rowOff>
    </xdr:from>
    <xdr:to>
      <xdr:col>10</xdr:col>
      <xdr:colOff>57150</xdr:colOff>
      <xdr:row>98</xdr:row>
      <xdr:rowOff>23417</xdr:rowOff>
    </xdr:to>
    <xdr:sp macro="" textlink="">
      <xdr:nvSpPr>
        <xdr:cNvPr id="13" name="Text Box 16"/>
        <xdr:cNvSpPr txBox="1">
          <a:spLocks noChangeArrowheads="1"/>
        </xdr:cNvSpPr>
      </xdr:nvSpPr>
      <xdr:spPr bwMode="auto">
        <a:xfrm>
          <a:off x="4603750" y="24833264"/>
          <a:ext cx="1866900" cy="336153"/>
        </a:xfrm>
        <a:prstGeom prst="rect">
          <a:avLst/>
        </a:prstGeom>
        <a:gradFill rotWithShape="1">
          <a:gsLst>
            <a:gs pos="0">
              <a:srgbClr val="333300"/>
            </a:gs>
            <a:gs pos="100000">
              <a:srgbClr val="333300">
                <a:gamma/>
                <a:tint val="71765"/>
                <a:invGamma/>
              </a:srgbClr>
            </a:gs>
          </a:gsLst>
          <a:lin ang="2700000" scaled="1"/>
        </a:gra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FF"/>
              </a:solidFill>
              <a:latin typeface="Arial"/>
              <a:cs typeface="Arial"/>
            </a:rPr>
            <a:t>ΒΑΣΙΚΟΣ ΧΑΡΑΚΤΗΡΑΣ</a:t>
          </a:r>
        </a:p>
      </xdr:txBody>
    </xdr:sp>
    <xdr:clientData/>
  </xdr:twoCellAnchor>
  <xdr:twoCellAnchor>
    <xdr:from>
      <xdr:col>7</xdr:col>
      <xdr:colOff>466725</xdr:colOff>
      <xdr:row>110</xdr:row>
      <xdr:rowOff>86916</xdr:rowOff>
    </xdr:from>
    <xdr:to>
      <xdr:col>7</xdr:col>
      <xdr:colOff>574725</xdr:colOff>
      <xdr:row>110</xdr:row>
      <xdr:rowOff>194916</xdr:rowOff>
    </xdr:to>
    <xdr:sp macro="" textlink="">
      <xdr:nvSpPr>
        <xdr:cNvPr id="14" name="Oval 17"/>
        <xdr:cNvSpPr>
          <a:spLocks noChangeArrowheads="1"/>
        </xdr:cNvSpPr>
      </xdr:nvSpPr>
      <xdr:spPr bwMode="auto">
        <a:xfrm>
          <a:off x="4956175" y="28280916"/>
          <a:ext cx="108000" cy="108000"/>
        </a:xfrm>
        <a:prstGeom prst="ellipse">
          <a:avLst/>
        </a:prstGeom>
        <a:gradFill rotWithShape="1">
          <a:gsLst>
            <a:gs pos="0">
              <a:srgbClr val="FF0000"/>
            </a:gs>
            <a:gs pos="100000">
              <a:srgbClr val="FF0000">
                <a:gamma/>
                <a:shade val="7451"/>
                <a:invGamma/>
              </a:srgbClr>
            </a:gs>
          </a:gsLst>
          <a:lin ang="2700000" scaled="1"/>
        </a:gradFill>
        <a:ln w="9525">
          <a:solidFill>
            <a:srgbClr val="000000"/>
          </a:solidFill>
          <a:round/>
          <a:headEnd/>
          <a:tailEnd/>
        </a:ln>
      </xdr:spPr>
    </xdr:sp>
    <xdr:clientData/>
  </xdr:twoCellAnchor>
  <xdr:twoCellAnchor>
    <xdr:from>
      <xdr:col>7</xdr:col>
      <xdr:colOff>466725</xdr:colOff>
      <xdr:row>111</xdr:row>
      <xdr:rowOff>67470</xdr:rowOff>
    </xdr:from>
    <xdr:to>
      <xdr:col>7</xdr:col>
      <xdr:colOff>574725</xdr:colOff>
      <xdr:row>111</xdr:row>
      <xdr:rowOff>175470</xdr:rowOff>
    </xdr:to>
    <xdr:sp macro="" textlink="">
      <xdr:nvSpPr>
        <xdr:cNvPr id="15" name="Oval 18"/>
        <xdr:cNvSpPr>
          <a:spLocks noChangeArrowheads="1"/>
        </xdr:cNvSpPr>
      </xdr:nvSpPr>
      <xdr:spPr bwMode="auto">
        <a:xfrm>
          <a:off x="4956175" y="28515470"/>
          <a:ext cx="108000" cy="108000"/>
        </a:xfrm>
        <a:prstGeom prst="ellipse">
          <a:avLst/>
        </a:prstGeom>
        <a:gradFill rotWithShape="1">
          <a:gsLst>
            <a:gs pos="0">
              <a:srgbClr val="FF0000"/>
            </a:gs>
            <a:gs pos="100000">
              <a:srgbClr val="FF0000">
                <a:gamma/>
                <a:shade val="7451"/>
                <a:invGamma/>
              </a:srgbClr>
            </a:gs>
          </a:gsLst>
          <a:lin ang="2700000" scaled="1"/>
        </a:gradFill>
        <a:ln w="9525">
          <a:solidFill>
            <a:srgbClr val="000000"/>
          </a:solidFill>
          <a:round/>
          <a:headEnd/>
          <a:tailEnd/>
        </a:ln>
      </xdr:spPr>
    </xdr:sp>
    <xdr:clientData/>
  </xdr:twoCellAnchor>
  <xdr:twoCellAnchor>
    <xdr:from>
      <xdr:col>7</xdr:col>
      <xdr:colOff>466725</xdr:colOff>
      <xdr:row>112</xdr:row>
      <xdr:rowOff>87711</xdr:rowOff>
    </xdr:from>
    <xdr:to>
      <xdr:col>7</xdr:col>
      <xdr:colOff>574725</xdr:colOff>
      <xdr:row>112</xdr:row>
      <xdr:rowOff>195711</xdr:rowOff>
    </xdr:to>
    <xdr:sp macro="" textlink="">
      <xdr:nvSpPr>
        <xdr:cNvPr id="16" name="Oval 19"/>
        <xdr:cNvSpPr>
          <a:spLocks noChangeArrowheads="1"/>
        </xdr:cNvSpPr>
      </xdr:nvSpPr>
      <xdr:spPr bwMode="auto">
        <a:xfrm>
          <a:off x="4956175" y="28789711"/>
          <a:ext cx="108000" cy="108000"/>
        </a:xfrm>
        <a:prstGeom prst="ellipse">
          <a:avLst/>
        </a:prstGeom>
        <a:gradFill rotWithShape="1">
          <a:gsLst>
            <a:gs pos="0">
              <a:srgbClr val="FF0000"/>
            </a:gs>
            <a:gs pos="100000">
              <a:srgbClr val="FF0000">
                <a:gamma/>
                <a:shade val="7451"/>
                <a:invGamma/>
              </a:srgbClr>
            </a:gs>
          </a:gsLst>
          <a:lin ang="2700000" scaled="1"/>
        </a:gradFill>
        <a:ln w="9525">
          <a:solidFill>
            <a:srgbClr val="000000"/>
          </a:solidFill>
          <a:round/>
          <a:headEnd/>
          <a:tailEnd/>
        </a:ln>
      </xdr:spPr>
    </xdr:sp>
    <xdr:clientData/>
  </xdr:twoCellAnchor>
  <xdr:twoCellAnchor>
    <xdr:from>
      <xdr:col>7</xdr:col>
      <xdr:colOff>466725</xdr:colOff>
      <xdr:row>113</xdr:row>
      <xdr:rowOff>127002</xdr:rowOff>
    </xdr:from>
    <xdr:to>
      <xdr:col>7</xdr:col>
      <xdr:colOff>574725</xdr:colOff>
      <xdr:row>113</xdr:row>
      <xdr:rowOff>235002</xdr:rowOff>
    </xdr:to>
    <xdr:sp macro="" textlink="">
      <xdr:nvSpPr>
        <xdr:cNvPr id="17" name="Oval 21"/>
        <xdr:cNvSpPr>
          <a:spLocks noChangeArrowheads="1"/>
        </xdr:cNvSpPr>
      </xdr:nvSpPr>
      <xdr:spPr bwMode="auto">
        <a:xfrm>
          <a:off x="4956175" y="29337002"/>
          <a:ext cx="108000" cy="108000"/>
        </a:xfrm>
        <a:prstGeom prst="ellipse">
          <a:avLst/>
        </a:prstGeom>
        <a:gradFill rotWithShape="1">
          <a:gsLst>
            <a:gs pos="0">
              <a:srgbClr val="FF0000"/>
            </a:gs>
            <a:gs pos="100000">
              <a:srgbClr val="FF0000">
                <a:gamma/>
                <a:shade val="7451"/>
                <a:invGamma/>
              </a:srgbClr>
            </a:gs>
          </a:gsLst>
          <a:lin ang="2700000" scaled="1"/>
        </a:gradFill>
        <a:ln w="9525">
          <a:solidFill>
            <a:srgbClr val="000000"/>
          </a:solidFill>
          <a:round/>
          <a:headEnd/>
          <a:tailEnd/>
        </a:ln>
      </xdr:spPr>
    </xdr:sp>
    <xdr:clientData/>
  </xdr:twoCellAnchor>
  <xdr:twoCellAnchor>
    <xdr:from>
      <xdr:col>0</xdr:col>
      <xdr:colOff>38100</xdr:colOff>
      <xdr:row>112</xdr:row>
      <xdr:rowOff>209550</xdr:rowOff>
    </xdr:from>
    <xdr:to>
      <xdr:col>2</xdr:col>
      <xdr:colOff>219075</xdr:colOff>
      <xdr:row>113</xdr:row>
      <xdr:rowOff>238125</xdr:rowOff>
    </xdr:to>
    <xdr:sp macro="" textlink="">
      <xdr:nvSpPr>
        <xdr:cNvPr id="18" name="Text Box 22"/>
        <xdr:cNvSpPr txBox="1">
          <a:spLocks noChangeArrowheads="1"/>
        </xdr:cNvSpPr>
      </xdr:nvSpPr>
      <xdr:spPr bwMode="auto">
        <a:xfrm>
          <a:off x="38100" y="28657550"/>
          <a:ext cx="1463675" cy="282575"/>
        </a:xfrm>
        <a:prstGeom prst="rect">
          <a:avLst/>
        </a:prstGeom>
        <a:solidFill>
          <a:srgbClr val="333300"/>
        </a:solidFill>
        <a:ln w="9525">
          <a:solidFill>
            <a:srgbClr val="FFCC00"/>
          </a:solidFill>
          <a:miter lim="800000"/>
          <a:headEnd/>
          <a:tailEnd/>
        </a:ln>
      </xdr:spPr>
      <xdr:txBody>
        <a:bodyPr vertOverflow="clip" wrap="square" lIns="27432" tIns="27432" rIns="27432" bIns="0" anchor="ctr"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1</xdr:col>
      <xdr:colOff>152401</xdr:colOff>
      <xdr:row>52</xdr:row>
      <xdr:rowOff>9926</xdr:rowOff>
    </xdr:from>
    <xdr:to>
      <xdr:col>2</xdr:col>
      <xdr:colOff>57150</xdr:colOff>
      <xdr:row>55</xdr:row>
      <xdr:rowOff>124225</xdr:rowOff>
    </xdr:to>
    <xdr:grpSp>
      <xdr:nvGrpSpPr>
        <xdr:cNvPr id="19" name="31 - Ομάδα"/>
        <xdr:cNvGrpSpPr/>
      </xdr:nvGrpSpPr>
      <xdr:grpSpPr>
        <a:xfrm>
          <a:off x="793751" y="13217926"/>
          <a:ext cx="546099" cy="876299"/>
          <a:chOff x="3695701" y="12753976"/>
          <a:chExt cx="514349" cy="714374"/>
        </a:xfrm>
      </xdr:grpSpPr>
      <xdr:sp macro="" textlink="">
        <xdr:nvSpPr>
          <xdr:cNvPr id="20" name="18 - TextBox"/>
          <xdr:cNvSpPr txBox="1"/>
        </xdr:nvSpPr>
        <xdr:spPr>
          <a:xfrm>
            <a:off x="3943351" y="13011151"/>
            <a:ext cx="190500" cy="1809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lang="en-US" sz="1000" b="1">
                <a:solidFill>
                  <a:srgbClr val="00FF00"/>
                </a:solidFill>
                <a:latin typeface="Arial" pitchFamily="34" charset="0"/>
                <a:cs typeface="Arial" pitchFamily="34" charset="0"/>
              </a:rPr>
              <a:t>C</a:t>
            </a:r>
            <a:endParaRPr lang="el-GR" sz="1000" b="1">
              <a:solidFill>
                <a:srgbClr val="00FF00"/>
              </a:solidFill>
              <a:latin typeface="Arial" pitchFamily="34" charset="0"/>
              <a:cs typeface="Arial" pitchFamily="34" charset="0"/>
            </a:endParaRPr>
          </a:p>
        </xdr:txBody>
      </xdr:sp>
      <xdr:sp macro="" textlink="">
        <xdr:nvSpPr>
          <xdr:cNvPr id="21" name="21 - TextBox"/>
          <xdr:cNvSpPr txBox="1"/>
        </xdr:nvSpPr>
        <xdr:spPr>
          <a:xfrm>
            <a:off x="3943351" y="13287376"/>
            <a:ext cx="190500" cy="1809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lang="en-US" sz="1000" b="1">
                <a:solidFill>
                  <a:srgbClr val="FF9900"/>
                </a:solidFill>
                <a:latin typeface="Arial" pitchFamily="34" charset="0"/>
                <a:cs typeface="Arial" pitchFamily="34" charset="0"/>
              </a:rPr>
              <a:t>H</a:t>
            </a:r>
            <a:endParaRPr lang="el-GR" sz="1000" b="1">
              <a:solidFill>
                <a:srgbClr val="FF9900"/>
              </a:solidFill>
              <a:latin typeface="Arial" pitchFamily="34" charset="0"/>
              <a:cs typeface="Arial" pitchFamily="34" charset="0"/>
            </a:endParaRPr>
          </a:p>
        </xdr:txBody>
      </xdr:sp>
      <xdr:sp macro="" textlink="">
        <xdr:nvSpPr>
          <xdr:cNvPr id="22" name="22 - TextBox"/>
          <xdr:cNvSpPr txBox="1"/>
        </xdr:nvSpPr>
        <xdr:spPr>
          <a:xfrm>
            <a:off x="3943351" y="12753976"/>
            <a:ext cx="190500" cy="1809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lang="en-US" sz="1000" b="1">
                <a:solidFill>
                  <a:srgbClr val="FF9900"/>
                </a:solidFill>
                <a:latin typeface="Arial" pitchFamily="34" charset="0"/>
                <a:cs typeface="Arial" pitchFamily="34" charset="0"/>
              </a:rPr>
              <a:t>H</a:t>
            </a:r>
            <a:endParaRPr lang="el-GR" sz="1000" b="1">
              <a:solidFill>
                <a:srgbClr val="FF9900"/>
              </a:solidFill>
              <a:latin typeface="Arial" pitchFamily="34" charset="0"/>
              <a:cs typeface="Arial" pitchFamily="34" charset="0"/>
            </a:endParaRPr>
          </a:p>
        </xdr:txBody>
      </xdr:sp>
      <xdr:sp macro="" textlink="">
        <xdr:nvSpPr>
          <xdr:cNvPr id="23" name="23 - TextBox"/>
          <xdr:cNvSpPr txBox="1"/>
        </xdr:nvSpPr>
        <xdr:spPr>
          <a:xfrm>
            <a:off x="3695701" y="13011151"/>
            <a:ext cx="190500" cy="1809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lang="en-US" sz="1000" b="1">
                <a:solidFill>
                  <a:srgbClr val="FF9900"/>
                </a:solidFill>
                <a:latin typeface="Arial" pitchFamily="34" charset="0"/>
                <a:cs typeface="Arial" pitchFamily="34" charset="0"/>
              </a:rPr>
              <a:t>H</a:t>
            </a:r>
            <a:endParaRPr lang="el-GR" sz="1000" b="1">
              <a:solidFill>
                <a:srgbClr val="FF9900"/>
              </a:solidFill>
              <a:latin typeface="Arial" pitchFamily="34" charset="0"/>
              <a:cs typeface="Arial" pitchFamily="34" charset="0"/>
            </a:endParaRPr>
          </a:p>
        </xdr:txBody>
      </xdr:sp>
      <xdr:cxnSp macro="">
        <xdr:nvCxnSpPr>
          <xdr:cNvPr id="24" name="25 - Ευθεία γραμμή σύνδεσης"/>
          <xdr:cNvCxnSpPr/>
        </xdr:nvCxnSpPr>
        <xdr:spPr bwMode="auto">
          <a:xfrm>
            <a:off x="3848100" y="13106400"/>
            <a:ext cx="123825" cy="1588"/>
          </a:xfrm>
          <a:prstGeom prst="line">
            <a:avLst/>
          </a:prstGeom>
          <a:solidFill>
            <a:srgbClr val="FFFFFF"/>
          </a:solidFill>
          <a:ln w="15875" cap="flat" cmpd="sng" algn="ctr">
            <a:solidFill>
              <a:srgbClr val="FF9900"/>
            </a:solidFill>
            <a:prstDash val="solid"/>
            <a:round/>
            <a:headEnd type="none" w="med" len="med"/>
            <a:tailEnd type="none" w="med" len="med"/>
          </a:ln>
          <a:effectLst/>
        </xdr:spPr>
      </xdr:cxnSp>
      <xdr:cxnSp macro="">
        <xdr:nvCxnSpPr>
          <xdr:cNvPr id="25" name="28 - Ευθεία γραμμή σύνδεσης"/>
          <xdr:cNvCxnSpPr/>
        </xdr:nvCxnSpPr>
        <xdr:spPr bwMode="auto">
          <a:xfrm>
            <a:off x="4086225" y="13106400"/>
            <a:ext cx="123825" cy="1588"/>
          </a:xfrm>
          <a:prstGeom prst="line">
            <a:avLst/>
          </a:prstGeom>
          <a:solidFill>
            <a:srgbClr val="FFFFFF"/>
          </a:solidFill>
          <a:ln w="15875" cap="flat" cmpd="sng" algn="ctr">
            <a:solidFill>
              <a:srgbClr val="FF9900"/>
            </a:solidFill>
            <a:prstDash val="solid"/>
            <a:round/>
            <a:headEnd type="none" w="med" len="med"/>
            <a:tailEnd type="none" w="med" len="med"/>
          </a:ln>
          <a:effectLst/>
        </xdr:spPr>
      </xdr:cxnSp>
      <xdr:cxnSp macro="">
        <xdr:nvCxnSpPr>
          <xdr:cNvPr id="26" name="29 - Ευθεία γραμμή σύνδεσης"/>
          <xdr:cNvCxnSpPr/>
        </xdr:nvCxnSpPr>
        <xdr:spPr bwMode="auto">
          <a:xfrm>
            <a:off x="3981450" y="13249275"/>
            <a:ext cx="123825" cy="1588"/>
          </a:xfrm>
          <a:prstGeom prst="line">
            <a:avLst/>
          </a:prstGeom>
          <a:solidFill>
            <a:srgbClr val="FFFFFF"/>
          </a:solidFill>
          <a:ln w="15875" cap="flat" cmpd="sng" algn="ctr">
            <a:solidFill>
              <a:srgbClr val="FF9900"/>
            </a:solidFill>
            <a:prstDash val="solid"/>
            <a:round/>
            <a:headEnd type="none" w="med" len="med"/>
            <a:tailEnd type="none" w="med" len="med"/>
          </a:ln>
          <a:effectLst/>
          <a:scene3d>
            <a:camera prst="orthographicFront">
              <a:rot lat="0" lon="0" rev="5400000"/>
            </a:camera>
            <a:lightRig rig="threePt" dir="t"/>
          </a:scene3d>
        </xdr:spPr>
      </xdr:cxnSp>
      <xdr:cxnSp macro="">
        <xdr:nvCxnSpPr>
          <xdr:cNvPr id="27" name="30 - Ευθεία γραμμή σύνδεσης"/>
          <xdr:cNvCxnSpPr/>
        </xdr:nvCxnSpPr>
        <xdr:spPr bwMode="auto">
          <a:xfrm>
            <a:off x="3981450" y="12973050"/>
            <a:ext cx="123825" cy="1588"/>
          </a:xfrm>
          <a:prstGeom prst="line">
            <a:avLst/>
          </a:prstGeom>
          <a:solidFill>
            <a:srgbClr val="FFFFFF"/>
          </a:solidFill>
          <a:ln w="15875" cap="flat" cmpd="sng" algn="ctr">
            <a:solidFill>
              <a:srgbClr val="FF9900"/>
            </a:solidFill>
            <a:prstDash val="solid"/>
            <a:round/>
            <a:headEnd type="none" w="med" len="med"/>
            <a:tailEnd type="none" w="med" len="med"/>
          </a:ln>
          <a:effectLst/>
          <a:scene3d>
            <a:camera prst="orthographicFront">
              <a:rot lat="0" lon="0" rev="5400000"/>
            </a:camera>
            <a:lightRig rig="threePt" dir="t"/>
          </a:scene3d>
        </xdr:spPr>
      </xdr:cxnSp>
    </xdr:grpSp>
    <xdr:clientData/>
  </xdr:twoCellAnchor>
  <xdr:twoCellAnchor>
    <xdr:from>
      <xdr:col>2</xdr:col>
      <xdr:colOff>446079</xdr:colOff>
      <xdr:row>57</xdr:row>
      <xdr:rowOff>88100</xdr:rowOff>
    </xdr:from>
    <xdr:to>
      <xdr:col>2</xdr:col>
      <xdr:colOff>447667</xdr:colOff>
      <xdr:row>57</xdr:row>
      <xdr:rowOff>189304</xdr:rowOff>
    </xdr:to>
    <xdr:cxnSp macro="">
      <xdr:nvCxnSpPr>
        <xdr:cNvPr id="28" name="32 - Ευθεία γραμμή σύνδεσης"/>
        <xdr:cNvCxnSpPr/>
      </xdr:nvCxnSpPr>
      <xdr:spPr bwMode="auto">
        <a:xfrm rot="5400000">
          <a:off x="1678971" y="14615908"/>
          <a:ext cx="101204" cy="1588"/>
        </a:xfrm>
        <a:prstGeom prst="line">
          <a:avLst/>
        </a:prstGeom>
        <a:solidFill>
          <a:srgbClr val="FFFFFF"/>
        </a:solidFill>
        <a:ln w="15875" cap="flat" cmpd="sng" algn="ctr">
          <a:solidFill>
            <a:srgbClr val="00FF00"/>
          </a:solidFill>
          <a:prstDash val="solid"/>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editAs="oneCell">
        <xdr:from>
          <xdr:col>2</xdr:col>
          <xdr:colOff>469900</xdr:colOff>
          <xdr:row>92</xdr:row>
          <xdr:rowOff>69850</xdr:rowOff>
        </xdr:from>
        <xdr:to>
          <xdr:col>4</xdr:col>
          <xdr:colOff>69850</xdr:colOff>
          <xdr:row>94</xdr:row>
          <xdr:rowOff>12700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gradFill rotWithShape="1">
              <a:gsLst>
                <a:gs pos="0">
                  <a:srgbClr val="808000" mc:Ignorable="a14" a14:legacySpreadsheetColorIndex="19"/>
                </a:gs>
                <a:gs pos="100000">
                  <a:srgbClr val="B4B468" mc:Ignorable="a14" a14:legacySpreadsheetColorIndex="19">
                    <a:gamma/>
                    <a:tint val="59216"/>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209550</xdr:colOff>
      <xdr:row>69</xdr:row>
      <xdr:rowOff>133358</xdr:rowOff>
    </xdr:from>
    <xdr:to>
      <xdr:col>6</xdr:col>
      <xdr:colOff>38100</xdr:colOff>
      <xdr:row>73</xdr:row>
      <xdr:rowOff>29774</xdr:rowOff>
    </xdr:to>
    <xdr:grpSp>
      <xdr:nvGrpSpPr>
        <xdr:cNvPr id="2" name="Group 25"/>
        <xdr:cNvGrpSpPr>
          <a:grpSpLocks/>
        </xdr:cNvGrpSpPr>
      </xdr:nvGrpSpPr>
      <xdr:grpSpPr bwMode="auto">
        <a:xfrm>
          <a:off x="850900" y="14154158"/>
          <a:ext cx="3035300" cy="709216"/>
          <a:chOff x="84" y="1391"/>
          <a:chExt cx="302" cy="65"/>
        </a:xfrm>
      </xdr:grpSpPr>
      <xdr:sp macro="" textlink="">
        <xdr:nvSpPr>
          <xdr:cNvPr id="3" name="Text Box 4"/>
          <xdr:cNvSpPr txBox="1">
            <a:spLocks noChangeArrowheads="1"/>
          </xdr:cNvSpPr>
        </xdr:nvSpPr>
        <xdr:spPr bwMode="auto">
          <a:xfrm>
            <a:off x="250" y="1434"/>
            <a:ext cx="136" cy="22"/>
          </a:xfrm>
          <a:prstGeom prst="rect">
            <a:avLst/>
          </a:prstGeom>
          <a:gradFill rotWithShape="1">
            <a:gsLst>
              <a:gs pos="0">
                <a:srgbClr val="993300"/>
              </a:gs>
              <a:gs pos="100000">
                <a:srgbClr val="993300">
                  <a:gamma/>
                  <a:shade val="0"/>
                  <a:invGamma/>
                </a:srgbClr>
              </a:gs>
            </a:gsLst>
            <a:lin ang="2700000" scaled="1"/>
          </a:gradFill>
          <a:ln w="19050">
            <a:solidFill>
              <a:srgbClr val="8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CC00"/>
                </a:solidFill>
                <a:latin typeface="Arial"/>
                <a:cs typeface="Arial"/>
              </a:rPr>
              <a:t>1ο</a:t>
            </a:r>
            <a:r>
              <a:rPr lang="el-GR" sz="1000" b="1" i="0" strike="noStrike">
                <a:solidFill>
                  <a:srgbClr val="FFFFFF"/>
                </a:solidFill>
                <a:latin typeface="Arial"/>
                <a:cs typeface="Arial"/>
              </a:rPr>
              <a:t> συζυγές ζεύγος</a:t>
            </a:r>
          </a:p>
        </xdr:txBody>
      </xdr:sp>
      <xdr:grpSp>
        <xdr:nvGrpSpPr>
          <xdr:cNvPr id="4" name="Group 11"/>
          <xdr:cNvGrpSpPr>
            <a:grpSpLocks/>
          </xdr:cNvGrpSpPr>
        </xdr:nvGrpSpPr>
        <xdr:grpSpPr bwMode="auto">
          <a:xfrm>
            <a:off x="84" y="1391"/>
            <a:ext cx="230" cy="42"/>
            <a:chOff x="84" y="1391"/>
            <a:chExt cx="230" cy="42"/>
          </a:xfrm>
        </xdr:grpSpPr>
        <xdr:sp macro="" textlink="">
          <xdr:nvSpPr>
            <xdr:cNvPr id="5" name="Line 1"/>
            <xdr:cNvSpPr>
              <a:spLocks noChangeShapeType="1"/>
            </xdr:cNvSpPr>
          </xdr:nvSpPr>
          <xdr:spPr bwMode="auto">
            <a:xfrm>
              <a:off x="84" y="1391"/>
              <a:ext cx="0" cy="22"/>
            </a:xfrm>
            <a:prstGeom prst="line">
              <a:avLst/>
            </a:prstGeom>
            <a:noFill/>
            <a:ln w="19050">
              <a:solidFill>
                <a:srgbClr val="800000"/>
              </a:solidFill>
              <a:round/>
              <a:headEnd/>
              <a:tailEnd/>
            </a:ln>
          </xdr:spPr>
        </xdr:sp>
        <xdr:sp macro="" textlink="">
          <xdr:nvSpPr>
            <xdr:cNvPr id="6" name="Line 2"/>
            <xdr:cNvSpPr>
              <a:spLocks noChangeShapeType="1"/>
            </xdr:cNvSpPr>
          </xdr:nvSpPr>
          <xdr:spPr bwMode="auto">
            <a:xfrm>
              <a:off x="84" y="1414"/>
              <a:ext cx="230" cy="0"/>
            </a:xfrm>
            <a:prstGeom prst="line">
              <a:avLst/>
            </a:prstGeom>
            <a:noFill/>
            <a:ln w="19050">
              <a:solidFill>
                <a:srgbClr val="800000"/>
              </a:solidFill>
              <a:round/>
              <a:headEnd/>
              <a:tailEnd/>
            </a:ln>
          </xdr:spPr>
        </xdr:sp>
        <xdr:sp macro="" textlink="">
          <xdr:nvSpPr>
            <xdr:cNvPr id="7" name="Line 3"/>
            <xdr:cNvSpPr>
              <a:spLocks noChangeShapeType="1"/>
            </xdr:cNvSpPr>
          </xdr:nvSpPr>
          <xdr:spPr bwMode="auto">
            <a:xfrm flipV="1">
              <a:off x="314" y="1393"/>
              <a:ext cx="0" cy="21"/>
            </a:xfrm>
            <a:prstGeom prst="line">
              <a:avLst/>
            </a:prstGeom>
            <a:noFill/>
            <a:ln w="19050">
              <a:solidFill>
                <a:srgbClr val="800000"/>
              </a:solidFill>
              <a:round/>
              <a:headEnd/>
              <a:tailEnd/>
            </a:ln>
          </xdr:spPr>
        </xdr:sp>
        <xdr:sp macro="" textlink="">
          <xdr:nvSpPr>
            <xdr:cNvPr id="8" name="Line 5"/>
            <xdr:cNvSpPr>
              <a:spLocks noChangeShapeType="1"/>
            </xdr:cNvSpPr>
          </xdr:nvSpPr>
          <xdr:spPr bwMode="auto">
            <a:xfrm flipV="1">
              <a:off x="288" y="1414"/>
              <a:ext cx="0" cy="19"/>
            </a:xfrm>
            <a:prstGeom prst="line">
              <a:avLst/>
            </a:prstGeom>
            <a:noFill/>
            <a:ln w="19050">
              <a:solidFill>
                <a:srgbClr val="800000"/>
              </a:solidFill>
              <a:round/>
              <a:headEnd/>
              <a:tailEnd/>
            </a:ln>
          </xdr:spPr>
        </xdr:sp>
      </xdr:grpSp>
    </xdr:grpSp>
    <xdr:clientData/>
  </xdr:twoCellAnchor>
  <xdr:twoCellAnchor>
    <xdr:from>
      <xdr:col>1</xdr:col>
      <xdr:colOff>228600</xdr:colOff>
      <xdr:row>69</xdr:row>
      <xdr:rowOff>142875</xdr:rowOff>
    </xdr:from>
    <xdr:to>
      <xdr:col>3</xdr:col>
      <xdr:colOff>438150</xdr:colOff>
      <xdr:row>74</xdr:row>
      <xdr:rowOff>0</xdr:rowOff>
    </xdr:to>
    <xdr:grpSp>
      <xdr:nvGrpSpPr>
        <xdr:cNvPr id="9" name="Group 26"/>
        <xdr:cNvGrpSpPr>
          <a:grpSpLocks/>
        </xdr:cNvGrpSpPr>
      </xdr:nvGrpSpPr>
      <xdr:grpSpPr bwMode="auto">
        <a:xfrm>
          <a:off x="869950" y="14163675"/>
          <a:ext cx="1492250" cy="873125"/>
          <a:chOff x="88" y="1392"/>
          <a:chExt cx="150" cy="79"/>
        </a:xfrm>
      </xdr:grpSpPr>
      <xdr:sp macro="" textlink="">
        <xdr:nvSpPr>
          <xdr:cNvPr id="10" name="Text Box 6"/>
          <xdr:cNvSpPr txBox="1">
            <a:spLocks noChangeArrowheads="1"/>
          </xdr:cNvSpPr>
        </xdr:nvSpPr>
        <xdr:spPr bwMode="auto">
          <a:xfrm>
            <a:off x="88" y="1449"/>
            <a:ext cx="136" cy="22"/>
          </a:xfrm>
          <a:prstGeom prst="rect">
            <a:avLst/>
          </a:prstGeom>
          <a:gradFill rotWithShape="1">
            <a:gsLst>
              <a:gs pos="0">
                <a:srgbClr val="008000"/>
              </a:gs>
              <a:gs pos="100000">
                <a:srgbClr val="008000">
                  <a:gamma/>
                  <a:shade val="0"/>
                  <a:invGamma/>
                </a:srgbClr>
              </a:gs>
            </a:gsLst>
            <a:lin ang="2700000" scaled="1"/>
          </a:gradFill>
          <a:ln w="19050">
            <a:solidFill>
              <a:srgbClr val="008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CC00"/>
                </a:solidFill>
                <a:latin typeface="Arial"/>
                <a:cs typeface="Arial"/>
              </a:rPr>
              <a:t>2ο</a:t>
            </a:r>
            <a:r>
              <a:rPr lang="el-GR" sz="1000" b="1" i="0" strike="noStrike">
                <a:solidFill>
                  <a:srgbClr val="FFFFFF"/>
                </a:solidFill>
                <a:latin typeface="Arial"/>
                <a:cs typeface="Arial"/>
              </a:rPr>
              <a:t> συζυγές ζεύγος</a:t>
            </a:r>
          </a:p>
        </xdr:txBody>
      </xdr:sp>
      <xdr:grpSp>
        <xdr:nvGrpSpPr>
          <xdr:cNvPr id="11" name="Group 17"/>
          <xdr:cNvGrpSpPr>
            <a:grpSpLocks/>
          </xdr:cNvGrpSpPr>
        </xdr:nvGrpSpPr>
        <xdr:grpSpPr bwMode="auto">
          <a:xfrm>
            <a:off x="153" y="1392"/>
            <a:ext cx="85" cy="57"/>
            <a:chOff x="153" y="1392"/>
            <a:chExt cx="85" cy="57"/>
          </a:xfrm>
        </xdr:grpSpPr>
        <xdr:sp macro="" textlink="">
          <xdr:nvSpPr>
            <xdr:cNvPr id="12" name="Line 7"/>
            <xdr:cNvSpPr>
              <a:spLocks noChangeShapeType="1"/>
            </xdr:cNvSpPr>
          </xdr:nvSpPr>
          <xdr:spPr bwMode="auto">
            <a:xfrm>
              <a:off x="153" y="1392"/>
              <a:ext cx="0" cy="36"/>
            </a:xfrm>
            <a:prstGeom prst="line">
              <a:avLst/>
            </a:prstGeom>
            <a:noFill/>
            <a:ln w="19050">
              <a:solidFill>
                <a:srgbClr val="008000"/>
              </a:solidFill>
              <a:round/>
              <a:headEnd/>
              <a:tailEnd/>
            </a:ln>
          </xdr:spPr>
        </xdr:sp>
        <xdr:sp macro="" textlink="">
          <xdr:nvSpPr>
            <xdr:cNvPr id="13" name="Line 8"/>
            <xdr:cNvSpPr>
              <a:spLocks noChangeShapeType="1"/>
            </xdr:cNvSpPr>
          </xdr:nvSpPr>
          <xdr:spPr bwMode="auto">
            <a:xfrm>
              <a:off x="238" y="1392"/>
              <a:ext cx="0" cy="36"/>
            </a:xfrm>
            <a:prstGeom prst="line">
              <a:avLst/>
            </a:prstGeom>
            <a:noFill/>
            <a:ln w="19050">
              <a:solidFill>
                <a:srgbClr val="008000"/>
              </a:solidFill>
              <a:round/>
              <a:headEnd/>
              <a:tailEnd/>
            </a:ln>
          </xdr:spPr>
        </xdr:sp>
        <xdr:sp macro="" textlink="">
          <xdr:nvSpPr>
            <xdr:cNvPr id="14" name="Line 9"/>
            <xdr:cNvSpPr>
              <a:spLocks noChangeShapeType="1"/>
            </xdr:cNvSpPr>
          </xdr:nvSpPr>
          <xdr:spPr bwMode="auto">
            <a:xfrm flipH="1">
              <a:off x="153" y="1428"/>
              <a:ext cx="85" cy="0"/>
            </a:xfrm>
            <a:prstGeom prst="line">
              <a:avLst/>
            </a:prstGeom>
            <a:noFill/>
            <a:ln w="19050">
              <a:solidFill>
                <a:srgbClr val="008000"/>
              </a:solidFill>
              <a:round/>
              <a:headEnd/>
              <a:tailEnd/>
            </a:ln>
          </xdr:spPr>
        </xdr:sp>
        <xdr:sp macro="" textlink="">
          <xdr:nvSpPr>
            <xdr:cNvPr id="15" name="Line 10"/>
            <xdr:cNvSpPr>
              <a:spLocks noChangeShapeType="1"/>
            </xdr:cNvSpPr>
          </xdr:nvSpPr>
          <xdr:spPr bwMode="auto">
            <a:xfrm>
              <a:off x="184" y="1428"/>
              <a:ext cx="0" cy="21"/>
            </a:xfrm>
            <a:prstGeom prst="line">
              <a:avLst/>
            </a:prstGeom>
            <a:noFill/>
            <a:ln w="19050">
              <a:solidFill>
                <a:srgbClr val="008000"/>
              </a:solidFill>
              <a:round/>
              <a:headEnd/>
              <a:tailEnd/>
            </a:ln>
          </xdr:spPr>
        </xdr:sp>
      </xdr:grpSp>
    </xdr:grpSp>
    <xdr:clientData/>
  </xdr:twoCellAnchor>
  <xdr:twoCellAnchor>
    <xdr:from>
      <xdr:col>2</xdr:col>
      <xdr:colOff>381000</xdr:colOff>
      <xdr:row>79</xdr:row>
      <xdr:rowOff>142875</xdr:rowOff>
    </xdr:from>
    <xdr:to>
      <xdr:col>5</xdr:col>
      <xdr:colOff>590550</xdr:colOff>
      <xdr:row>83</xdr:row>
      <xdr:rowOff>155575</xdr:rowOff>
    </xdr:to>
    <xdr:grpSp>
      <xdr:nvGrpSpPr>
        <xdr:cNvPr id="16" name="Group 28"/>
        <xdr:cNvGrpSpPr>
          <a:grpSpLocks/>
        </xdr:cNvGrpSpPr>
      </xdr:nvGrpSpPr>
      <xdr:grpSpPr bwMode="auto">
        <a:xfrm>
          <a:off x="1663700" y="16195675"/>
          <a:ext cx="2133600" cy="825500"/>
          <a:chOff x="168" y="1611"/>
          <a:chExt cx="214" cy="78"/>
        </a:xfrm>
      </xdr:grpSpPr>
      <xdr:sp macro="" textlink="">
        <xdr:nvSpPr>
          <xdr:cNvPr id="17" name="Line 19"/>
          <xdr:cNvSpPr>
            <a:spLocks noChangeShapeType="1"/>
          </xdr:cNvSpPr>
        </xdr:nvSpPr>
        <xdr:spPr bwMode="auto">
          <a:xfrm>
            <a:off x="168" y="1611"/>
            <a:ext cx="0" cy="36"/>
          </a:xfrm>
          <a:prstGeom prst="line">
            <a:avLst/>
          </a:prstGeom>
          <a:noFill/>
          <a:ln w="19050">
            <a:solidFill>
              <a:srgbClr val="008000"/>
            </a:solidFill>
            <a:round/>
            <a:headEnd/>
            <a:tailEnd/>
          </a:ln>
        </xdr:spPr>
      </xdr:sp>
      <xdr:sp macro="" textlink="">
        <xdr:nvSpPr>
          <xdr:cNvPr id="18" name="Line 20"/>
          <xdr:cNvSpPr>
            <a:spLocks noChangeShapeType="1"/>
          </xdr:cNvSpPr>
        </xdr:nvSpPr>
        <xdr:spPr bwMode="auto">
          <a:xfrm>
            <a:off x="321" y="1611"/>
            <a:ext cx="0" cy="36"/>
          </a:xfrm>
          <a:prstGeom prst="line">
            <a:avLst/>
          </a:prstGeom>
          <a:noFill/>
          <a:ln w="19050">
            <a:solidFill>
              <a:srgbClr val="008000"/>
            </a:solidFill>
            <a:round/>
            <a:headEnd/>
            <a:tailEnd/>
          </a:ln>
        </xdr:spPr>
      </xdr:sp>
      <xdr:sp macro="" textlink="">
        <xdr:nvSpPr>
          <xdr:cNvPr id="19" name="Line 21"/>
          <xdr:cNvSpPr>
            <a:spLocks noChangeShapeType="1"/>
          </xdr:cNvSpPr>
        </xdr:nvSpPr>
        <xdr:spPr bwMode="auto">
          <a:xfrm flipH="1">
            <a:off x="168" y="1647"/>
            <a:ext cx="153" cy="0"/>
          </a:xfrm>
          <a:prstGeom prst="line">
            <a:avLst/>
          </a:prstGeom>
          <a:noFill/>
          <a:ln w="19050">
            <a:solidFill>
              <a:srgbClr val="008000"/>
            </a:solidFill>
            <a:round/>
            <a:headEnd/>
            <a:tailEnd/>
          </a:ln>
        </xdr:spPr>
      </xdr:sp>
      <xdr:sp macro="" textlink="">
        <xdr:nvSpPr>
          <xdr:cNvPr id="20" name="Line 22"/>
          <xdr:cNvSpPr>
            <a:spLocks noChangeShapeType="1"/>
          </xdr:cNvSpPr>
        </xdr:nvSpPr>
        <xdr:spPr bwMode="auto">
          <a:xfrm>
            <a:off x="290" y="1647"/>
            <a:ext cx="0" cy="21"/>
          </a:xfrm>
          <a:prstGeom prst="line">
            <a:avLst/>
          </a:prstGeom>
          <a:noFill/>
          <a:ln w="19050">
            <a:solidFill>
              <a:srgbClr val="008000"/>
            </a:solidFill>
            <a:round/>
            <a:headEnd/>
            <a:tailEnd/>
          </a:ln>
        </xdr:spPr>
      </xdr:sp>
      <xdr:sp macro="" textlink="">
        <xdr:nvSpPr>
          <xdr:cNvPr id="21" name="Text Box 23"/>
          <xdr:cNvSpPr txBox="1">
            <a:spLocks noChangeArrowheads="1"/>
          </xdr:cNvSpPr>
        </xdr:nvSpPr>
        <xdr:spPr bwMode="auto">
          <a:xfrm>
            <a:off x="246" y="1667"/>
            <a:ext cx="136" cy="22"/>
          </a:xfrm>
          <a:prstGeom prst="rect">
            <a:avLst/>
          </a:prstGeom>
          <a:gradFill rotWithShape="1">
            <a:gsLst>
              <a:gs pos="0">
                <a:srgbClr val="008000"/>
              </a:gs>
              <a:gs pos="100000">
                <a:srgbClr val="008000">
                  <a:gamma/>
                  <a:shade val="0"/>
                  <a:invGamma/>
                </a:srgbClr>
              </a:gs>
            </a:gsLst>
            <a:lin ang="2700000" scaled="1"/>
          </a:gradFill>
          <a:ln w="19050">
            <a:solidFill>
              <a:srgbClr val="008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CC00"/>
                </a:solidFill>
                <a:latin typeface="Arial"/>
                <a:cs typeface="Arial"/>
              </a:rPr>
              <a:t>2ο</a:t>
            </a:r>
            <a:r>
              <a:rPr lang="el-GR" sz="1000" b="1" i="0" strike="noStrike">
                <a:solidFill>
                  <a:srgbClr val="FFFFFF"/>
                </a:solidFill>
                <a:latin typeface="Arial"/>
                <a:cs typeface="Arial"/>
              </a:rPr>
              <a:t> συζυγές ζεύγος</a:t>
            </a:r>
          </a:p>
        </xdr:txBody>
      </xdr:sp>
    </xdr:grpSp>
    <xdr:clientData/>
  </xdr:twoCellAnchor>
  <xdr:twoCellAnchor>
    <xdr:from>
      <xdr:col>1</xdr:col>
      <xdr:colOff>0</xdr:colOff>
      <xdr:row>79</xdr:row>
      <xdr:rowOff>133350</xdr:rowOff>
    </xdr:from>
    <xdr:to>
      <xdr:col>3</xdr:col>
      <xdr:colOff>542925</xdr:colOff>
      <xdr:row>83</xdr:row>
      <xdr:rowOff>19050</xdr:rowOff>
    </xdr:to>
    <xdr:grpSp>
      <xdr:nvGrpSpPr>
        <xdr:cNvPr id="22" name="Group 27"/>
        <xdr:cNvGrpSpPr>
          <a:grpSpLocks/>
        </xdr:cNvGrpSpPr>
      </xdr:nvGrpSpPr>
      <xdr:grpSpPr bwMode="auto">
        <a:xfrm>
          <a:off x="641350" y="16186150"/>
          <a:ext cx="1825625" cy="698500"/>
          <a:chOff x="66" y="1610"/>
          <a:chExt cx="185" cy="64"/>
        </a:xfrm>
      </xdr:grpSpPr>
      <xdr:sp macro="" textlink="">
        <xdr:nvSpPr>
          <xdr:cNvPr id="23" name="Line 13"/>
          <xdr:cNvSpPr>
            <a:spLocks noChangeShapeType="1"/>
          </xdr:cNvSpPr>
        </xdr:nvSpPr>
        <xdr:spPr bwMode="auto">
          <a:xfrm>
            <a:off x="96" y="1610"/>
            <a:ext cx="0" cy="22"/>
          </a:xfrm>
          <a:prstGeom prst="line">
            <a:avLst/>
          </a:prstGeom>
          <a:noFill/>
          <a:ln w="19050">
            <a:solidFill>
              <a:srgbClr val="800000"/>
            </a:solidFill>
            <a:round/>
            <a:headEnd/>
            <a:tailEnd/>
          </a:ln>
        </xdr:spPr>
      </xdr:sp>
      <xdr:sp macro="" textlink="">
        <xdr:nvSpPr>
          <xdr:cNvPr id="24" name="Line 14"/>
          <xdr:cNvSpPr>
            <a:spLocks noChangeShapeType="1"/>
          </xdr:cNvSpPr>
        </xdr:nvSpPr>
        <xdr:spPr bwMode="auto">
          <a:xfrm>
            <a:off x="96" y="1633"/>
            <a:ext cx="155" cy="0"/>
          </a:xfrm>
          <a:prstGeom prst="line">
            <a:avLst/>
          </a:prstGeom>
          <a:noFill/>
          <a:ln w="19050">
            <a:solidFill>
              <a:srgbClr val="800000"/>
            </a:solidFill>
            <a:round/>
            <a:headEnd/>
            <a:tailEnd/>
          </a:ln>
        </xdr:spPr>
      </xdr:sp>
      <xdr:sp macro="" textlink="">
        <xdr:nvSpPr>
          <xdr:cNvPr id="25" name="Line 15"/>
          <xdr:cNvSpPr>
            <a:spLocks noChangeShapeType="1"/>
          </xdr:cNvSpPr>
        </xdr:nvSpPr>
        <xdr:spPr bwMode="auto">
          <a:xfrm flipV="1">
            <a:off x="251" y="1612"/>
            <a:ext cx="0" cy="21"/>
          </a:xfrm>
          <a:prstGeom prst="line">
            <a:avLst/>
          </a:prstGeom>
          <a:noFill/>
          <a:ln w="19050">
            <a:solidFill>
              <a:srgbClr val="800000"/>
            </a:solidFill>
            <a:round/>
            <a:headEnd/>
            <a:tailEnd/>
          </a:ln>
        </xdr:spPr>
      </xdr:sp>
      <xdr:sp macro="" textlink="">
        <xdr:nvSpPr>
          <xdr:cNvPr id="26" name="Line 16"/>
          <xdr:cNvSpPr>
            <a:spLocks noChangeShapeType="1"/>
          </xdr:cNvSpPr>
        </xdr:nvSpPr>
        <xdr:spPr bwMode="auto">
          <a:xfrm flipV="1">
            <a:off x="143" y="1633"/>
            <a:ext cx="0" cy="19"/>
          </a:xfrm>
          <a:prstGeom prst="line">
            <a:avLst/>
          </a:prstGeom>
          <a:noFill/>
          <a:ln w="19050">
            <a:solidFill>
              <a:srgbClr val="800000"/>
            </a:solidFill>
            <a:round/>
            <a:headEnd/>
            <a:tailEnd/>
          </a:ln>
        </xdr:spPr>
      </xdr:sp>
      <xdr:sp macro="" textlink="">
        <xdr:nvSpPr>
          <xdr:cNvPr id="27" name="Text Box 24"/>
          <xdr:cNvSpPr txBox="1">
            <a:spLocks noChangeArrowheads="1"/>
          </xdr:cNvSpPr>
        </xdr:nvSpPr>
        <xdr:spPr bwMode="auto">
          <a:xfrm>
            <a:off x="66" y="1652"/>
            <a:ext cx="136" cy="22"/>
          </a:xfrm>
          <a:prstGeom prst="rect">
            <a:avLst/>
          </a:prstGeom>
          <a:gradFill rotWithShape="1">
            <a:gsLst>
              <a:gs pos="0">
                <a:srgbClr val="993300"/>
              </a:gs>
              <a:gs pos="100000">
                <a:srgbClr val="993300">
                  <a:gamma/>
                  <a:shade val="0"/>
                  <a:invGamma/>
                </a:srgbClr>
              </a:gs>
            </a:gsLst>
            <a:lin ang="2700000" scaled="1"/>
          </a:gradFill>
          <a:ln w="19050">
            <a:solidFill>
              <a:srgbClr val="8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CC00"/>
                </a:solidFill>
                <a:latin typeface="Arial"/>
                <a:cs typeface="Arial"/>
              </a:rPr>
              <a:t>1ο</a:t>
            </a:r>
            <a:r>
              <a:rPr lang="el-GR" sz="1000" b="1" i="0" strike="noStrike">
                <a:solidFill>
                  <a:srgbClr val="FFFFFF"/>
                </a:solidFill>
                <a:latin typeface="Arial"/>
                <a:cs typeface="Arial"/>
              </a:rPr>
              <a:t> συζυγές ζεύγος</a:t>
            </a:r>
          </a:p>
        </xdr:txBody>
      </xdr:sp>
    </xdr:grpSp>
    <xdr:clientData/>
  </xdr:twoCellAnchor>
  <xdr:twoCellAnchor>
    <xdr:from>
      <xdr:col>7</xdr:col>
      <xdr:colOff>447674</xdr:colOff>
      <xdr:row>11</xdr:row>
      <xdr:rowOff>60324</xdr:rowOff>
    </xdr:from>
    <xdr:to>
      <xdr:col>7</xdr:col>
      <xdr:colOff>562874</xdr:colOff>
      <xdr:row>11</xdr:row>
      <xdr:rowOff>175524</xdr:rowOff>
    </xdr:to>
    <xdr:sp macro="" textlink="">
      <xdr:nvSpPr>
        <xdr:cNvPr id="28" name="Oval 41"/>
        <xdr:cNvSpPr>
          <a:spLocks noChangeArrowheads="1"/>
        </xdr:cNvSpPr>
      </xdr:nvSpPr>
      <xdr:spPr bwMode="auto">
        <a:xfrm>
          <a:off x="4937124" y="2295524"/>
          <a:ext cx="115200" cy="115200"/>
        </a:xfrm>
        <a:prstGeom prst="ellipse">
          <a:avLst/>
        </a:prstGeom>
        <a:gradFill rotWithShape="1">
          <a:gsLst>
            <a:gs pos="0">
              <a:srgbClr val="800000"/>
            </a:gs>
            <a:gs pos="100000">
              <a:srgbClr val="AD5B5B"/>
            </a:gs>
          </a:gsLst>
          <a:lin ang="2700000" scaled="1"/>
        </a:gradFill>
        <a:ln w="9525">
          <a:solidFill>
            <a:srgbClr val="000000"/>
          </a:solidFill>
          <a:round/>
          <a:headEnd/>
          <a:tailEnd/>
        </a:ln>
      </xdr:spPr>
    </xdr:sp>
    <xdr:clientData/>
  </xdr:twoCellAnchor>
  <xdr:twoCellAnchor>
    <xdr:from>
      <xdr:col>7</xdr:col>
      <xdr:colOff>447674</xdr:colOff>
      <xdr:row>13</xdr:row>
      <xdr:rowOff>79374</xdr:rowOff>
    </xdr:from>
    <xdr:to>
      <xdr:col>7</xdr:col>
      <xdr:colOff>562874</xdr:colOff>
      <xdr:row>13</xdr:row>
      <xdr:rowOff>194574</xdr:rowOff>
    </xdr:to>
    <xdr:sp macro="" textlink="">
      <xdr:nvSpPr>
        <xdr:cNvPr id="29" name="Oval 42"/>
        <xdr:cNvSpPr>
          <a:spLocks noChangeArrowheads="1"/>
        </xdr:cNvSpPr>
      </xdr:nvSpPr>
      <xdr:spPr bwMode="auto">
        <a:xfrm>
          <a:off x="4937124" y="2720974"/>
          <a:ext cx="115200" cy="115200"/>
        </a:xfrm>
        <a:prstGeom prst="ellipse">
          <a:avLst/>
        </a:prstGeom>
        <a:gradFill rotWithShape="1">
          <a:gsLst>
            <a:gs pos="0">
              <a:srgbClr val="800000"/>
            </a:gs>
            <a:gs pos="100000">
              <a:srgbClr val="AD5B5B"/>
            </a:gs>
          </a:gsLst>
          <a:lin ang="2700000" scaled="1"/>
        </a:gradFill>
        <a:ln w="9525">
          <a:solidFill>
            <a:srgbClr val="000000"/>
          </a:solidFill>
          <a:round/>
          <a:headEnd/>
          <a:tailEnd/>
        </a:ln>
      </xdr:spPr>
    </xdr:sp>
    <xdr:clientData/>
  </xdr:twoCellAnchor>
  <xdr:twoCellAnchor>
    <xdr:from>
      <xdr:col>7</xdr:col>
      <xdr:colOff>447674</xdr:colOff>
      <xdr:row>17</xdr:row>
      <xdr:rowOff>158750</xdr:rowOff>
    </xdr:from>
    <xdr:to>
      <xdr:col>7</xdr:col>
      <xdr:colOff>562874</xdr:colOff>
      <xdr:row>18</xdr:row>
      <xdr:rowOff>73025</xdr:rowOff>
    </xdr:to>
    <xdr:sp macro="" textlink="">
      <xdr:nvSpPr>
        <xdr:cNvPr id="30" name="Oval 43"/>
        <xdr:cNvSpPr>
          <a:spLocks noChangeArrowheads="1"/>
        </xdr:cNvSpPr>
      </xdr:nvSpPr>
      <xdr:spPr bwMode="auto">
        <a:xfrm>
          <a:off x="4937124" y="3613150"/>
          <a:ext cx="115200" cy="117475"/>
        </a:xfrm>
        <a:prstGeom prst="ellipse">
          <a:avLst/>
        </a:prstGeom>
        <a:gradFill rotWithShape="1">
          <a:gsLst>
            <a:gs pos="0">
              <a:srgbClr val="800000"/>
            </a:gs>
            <a:gs pos="100000">
              <a:srgbClr val="AD5B5B"/>
            </a:gs>
          </a:gsLst>
          <a:lin ang="2700000" scaled="1"/>
        </a:gradFill>
        <a:ln w="9525">
          <a:solidFill>
            <a:srgbClr val="000000"/>
          </a:solidFill>
          <a:round/>
          <a:headEnd/>
          <a:tailEnd/>
        </a:ln>
      </xdr:spPr>
    </xdr:sp>
    <xdr:clientData/>
  </xdr:twoCellAnchor>
  <xdr:twoCellAnchor>
    <xdr:from>
      <xdr:col>7</xdr:col>
      <xdr:colOff>447674</xdr:colOff>
      <xdr:row>23</xdr:row>
      <xdr:rowOff>188517</xdr:rowOff>
    </xdr:from>
    <xdr:to>
      <xdr:col>7</xdr:col>
      <xdr:colOff>562874</xdr:colOff>
      <xdr:row>24</xdr:row>
      <xdr:rowOff>105279</xdr:rowOff>
    </xdr:to>
    <xdr:sp macro="" textlink="">
      <xdr:nvSpPr>
        <xdr:cNvPr id="31" name="Oval 44"/>
        <xdr:cNvSpPr>
          <a:spLocks noChangeArrowheads="1"/>
        </xdr:cNvSpPr>
      </xdr:nvSpPr>
      <xdr:spPr bwMode="auto">
        <a:xfrm>
          <a:off x="4937124" y="4862117"/>
          <a:ext cx="115200" cy="119962"/>
        </a:xfrm>
        <a:prstGeom prst="ellipse">
          <a:avLst/>
        </a:prstGeom>
        <a:gradFill rotWithShape="1">
          <a:gsLst>
            <a:gs pos="0">
              <a:srgbClr val="800000"/>
            </a:gs>
            <a:gs pos="100000">
              <a:srgbClr val="AD5B5B"/>
            </a:gs>
          </a:gsLst>
          <a:lin ang="2700000" scaled="1"/>
        </a:gradFill>
        <a:ln w="9525">
          <a:solidFill>
            <a:srgbClr val="000000"/>
          </a:solidFill>
          <a:round/>
          <a:headEnd/>
          <a:tailEnd/>
        </a:ln>
      </xdr:spPr>
    </xdr:sp>
    <xdr:clientData/>
  </xdr:twoCellAnchor>
  <xdr:twoCellAnchor>
    <xdr:from>
      <xdr:col>0</xdr:col>
      <xdr:colOff>38100</xdr:colOff>
      <xdr:row>86</xdr:row>
      <xdr:rowOff>133350</xdr:rowOff>
    </xdr:from>
    <xdr:to>
      <xdr:col>2</xdr:col>
      <xdr:colOff>219075</xdr:colOff>
      <xdr:row>87</xdr:row>
      <xdr:rowOff>161925</xdr:rowOff>
    </xdr:to>
    <xdr:sp macro="" textlink="">
      <xdr:nvSpPr>
        <xdr:cNvPr id="32" name="Text Box 45"/>
        <xdr:cNvSpPr txBox="1">
          <a:spLocks noChangeArrowheads="1"/>
        </xdr:cNvSpPr>
      </xdr:nvSpPr>
      <xdr:spPr bwMode="auto">
        <a:xfrm>
          <a:off x="38100" y="17608550"/>
          <a:ext cx="1463675" cy="231775"/>
        </a:xfrm>
        <a:prstGeom prst="rect">
          <a:avLst/>
        </a:prstGeom>
        <a:solidFill>
          <a:srgbClr val="333300"/>
        </a:solidFill>
        <a:ln w="9525">
          <a:solidFill>
            <a:srgbClr val="FFCC00"/>
          </a:solidFill>
          <a:miter lim="800000"/>
          <a:headEnd/>
          <a:tailEnd/>
        </a:ln>
      </xdr:spPr>
      <xdr:txBody>
        <a:bodyPr vertOverflow="clip" wrap="square" lIns="27432" tIns="27432" rIns="27432" bIns="0" anchor="ctr"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1</xdr:col>
      <xdr:colOff>485775</xdr:colOff>
      <xdr:row>94</xdr:row>
      <xdr:rowOff>57150</xdr:rowOff>
    </xdr:from>
    <xdr:to>
      <xdr:col>1</xdr:col>
      <xdr:colOff>561975</xdr:colOff>
      <xdr:row>94</xdr:row>
      <xdr:rowOff>133350</xdr:rowOff>
    </xdr:to>
    <xdr:sp macro="" textlink="">
      <xdr:nvSpPr>
        <xdr:cNvPr id="33" name="Oval 46"/>
        <xdr:cNvSpPr>
          <a:spLocks noChangeArrowheads="1"/>
        </xdr:cNvSpPr>
      </xdr:nvSpPr>
      <xdr:spPr bwMode="auto">
        <a:xfrm>
          <a:off x="1127125" y="19157950"/>
          <a:ext cx="76200" cy="76200"/>
        </a:xfrm>
        <a:prstGeom prst="ellipse">
          <a:avLst/>
        </a:prstGeom>
        <a:gradFill rotWithShape="1">
          <a:gsLst>
            <a:gs pos="0">
              <a:srgbClr val="99CC00"/>
            </a:gs>
            <a:gs pos="100000">
              <a:srgbClr val="293700"/>
            </a:gs>
          </a:gsLst>
          <a:lin ang="2700000" scaled="1"/>
        </a:gradFill>
        <a:ln w="9525">
          <a:solidFill>
            <a:srgbClr val="000000"/>
          </a:solidFill>
          <a:round/>
          <a:headEnd/>
          <a:tailEnd/>
        </a:ln>
      </xdr:spPr>
    </xdr:sp>
    <xdr:clientData/>
  </xdr:twoCellAnchor>
  <xdr:twoCellAnchor>
    <xdr:from>
      <xdr:col>1</xdr:col>
      <xdr:colOff>485775</xdr:colOff>
      <xdr:row>95</xdr:row>
      <xdr:rowOff>57150</xdr:rowOff>
    </xdr:from>
    <xdr:to>
      <xdr:col>1</xdr:col>
      <xdr:colOff>561975</xdr:colOff>
      <xdr:row>95</xdr:row>
      <xdr:rowOff>133350</xdr:rowOff>
    </xdr:to>
    <xdr:sp macro="" textlink="">
      <xdr:nvSpPr>
        <xdr:cNvPr id="34" name="Oval 47"/>
        <xdr:cNvSpPr>
          <a:spLocks noChangeArrowheads="1"/>
        </xdr:cNvSpPr>
      </xdr:nvSpPr>
      <xdr:spPr bwMode="auto">
        <a:xfrm>
          <a:off x="1127125" y="19361150"/>
          <a:ext cx="76200" cy="76200"/>
        </a:xfrm>
        <a:prstGeom prst="ellipse">
          <a:avLst/>
        </a:prstGeom>
        <a:gradFill rotWithShape="1">
          <a:gsLst>
            <a:gs pos="0">
              <a:srgbClr val="99CC00"/>
            </a:gs>
            <a:gs pos="100000">
              <a:srgbClr val="293700"/>
            </a:gs>
          </a:gsLst>
          <a:lin ang="2700000" scaled="1"/>
        </a:gradFill>
        <a:ln w="9525">
          <a:solidFill>
            <a:srgbClr val="000000"/>
          </a:solidFill>
          <a:round/>
          <a:headEnd/>
          <a:tailEnd/>
        </a:ln>
      </xdr:spPr>
    </xdr:sp>
    <xdr:clientData/>
  </xdr:twoCellAnchor>
  <xdr:twoCellAnchor>
    <xdr:from>
      <xdr:col>1</xdr:col>
      <xdr:colOff>485775</xdr:colOff>
      <xdr:row>96</xdr:row>
      <xdr:rowOff>57150</xdr:rowOff>
    </xdr:from>
    <xdr:to>
      <xdr:col>1</xdr:col>
      <xdr:colOff>561975</xdr:colOff>
      <xdr:row>96</xdr:row>
      <xdr:rowOff>133350</xdr:rowOff>
    </xdr:to>
    <xdr:sp macro="" textlink="">
      <xdr:nvSpPr>
        <xdr:cNvPr id="35" name="Oval 48"/>
        <xdr:cNvSpPr>
          <a:spLocks noChangeArrowheads="1"/>
        </xdr:cNvSpPr>
      </xdr:nvSpPr>
      <xdr:spPr bwMode="auto">
        <a:xfrm>
          <a:off x="1127125" y="19564350"/>
          <a:ext cx="76200" cy="76200"/>
        </a:xfrm>
        <a:prstGeom prst="ellipse">
          <a:avLst/>
        </a:prstGeom>
        <a:gradFill rotWithShape="1">
          <a:gsLst>
            <a:gs pos="0">
              <a:srgbClr val="99CC00"/>
            </a:gs>
            <a:gs pos="100000">
              <a:srgbClr val="293700"/>
            </a:gs>
          </a:gsLst>
          <a:lin ang="2700000" scaled="1"/>
        </a:gradFill>
        <a:ln w="9525">
          <a:solidFill>
            <a:srgbClr val="000000"/>
          </a:solidFill>
          <a:round/>
          <a:headEnd/>
          <a:tailEnd/>
        </a:ln>
      </xdr:spPr>
    </xdr:sp>
    <xdr:clientData/>
  </xdr:twoCellAnchor>
  <xdr:twoCellAnchor>
    <xdr:from>
      <xdr:col>1</xdr:col>
      <xdr:colOff>485775</xdr:colOff>
      <xdr:row>97</xdr:row>
      <xdr:rowOff>57150</xdr:rowOff>
    </xdr:from>
    <xdr:to>
      <xdr:col>1</xdr:col>
      <xdr:colOff>561975</xdr:colOff>
      <xdr:row>97</xdr:row>
      <xdr:rowOff>133350</xdr:rowOff>
    </xdr:to>
    <xdr:sp macro="" textlink="">
      <xdr:nvSpPr>
        <xdr:cNvPr id="36" name="Oval 49"/>
        <xdr:cNvSpPr>
          <a:spLocks noChangeArrowheads="1"/>
        </xdr:cNvSpPr>
      </xdr:nvSpPr>
      <xdr:spPr bwMode="auto">
        <a:xfrm>
          <a:off x="1127125" y="19767550"/>
          <a:ext cx="76200" cy="76200"/>
        </a:xfrm>
        <a:prstGeom prst="ellipse">
          <a:avLst/>
        </a:prstGeom>
        <a:gradFill rotWithShape="1">
          <a:gsLst>
            <a:gs pos="0">
              <a:srgbClr val="99CC00"/>
            </a:gs>
            <a:gs pos="100000">
              <a:srgbClr val="293700"/>
            </a:gs>
          </a:gsLst>
          <a:lin ang="2700000" scaled="1"/>
        </a:gradFill>
        <a:ln w="9525">
          <a:solidFill>
            <a:srgbClr val="000000"/>
          </a:solidFill>
          <a:round/>
          <a:headEnd/>
          <a:tailEnd/>
        </a:ln>
      </xdr:spPr>
    </xdr:sp>
    <xdr:clientData/>
  </xdr:twoCellAnchor>
  <xdr:twoCellAnchor>
    <xdr:from>
      <xdr:col>1</xdr:col>
      <xdr:colOff>485775</xdr:colOff>
      <xdr:row>98</xdr:row>
      <xdr:rowOff>57150</xdr:rowOff>
    </xdr:from>
    <xdr:to>
      <xdr:col>1</xdr:col>
      <xdr:colOff>561975</xdr:colOff>
      <xdr:row>98</xdr:row>
      <xdr:rowOff>133350</xdr:rowOff>
    </xdr:to>
    <xdr:sp macro="" textlink="">
      <xdr:nvSpPr>
        <xdr:cNvPr id="37" name="Oval 50"/>
        <xdr:cNvSpPr>
          <a:spLocks noChangeArrowheads="1"/>
        </xdr:cNvSpPr>
      </xdr:nvSpPr>
      <xdr:spPr bwMode="auto">
        <a:xfrm>
          <a:off x="1127125" y="19970750"/>
          <a:ext cx="76200" cy="76200"/>
        </a:xfrm>
        <a:prstGeom prst="ellipse">
          <a:avLst/>
        </a:prstGeom>
        <a:gradFill rotWithShape="1">
          <a:gsLst>
            <a:gs pos="0">
              <a:srgbClr val="99CC00"/>
            </a:gs>
            <a:gs pos="100000">
              <a:srgbClr val="293700"/>
            </a:gs>
          </a:gsLst>
          <a:lin ang="2700000" scaled="1"/>
        </a:gradFill>
        <a:ln w="9525">
          <a:solidFill>
            <a:srgbClr val="000000"/>
          </a:solidFill>
          <a:round/>
          <a:headEnd/>
          <a:tailEnd/>
        </a:ln>
      </xdr:spPr>
    </xdr:sp>
    <xdr:clientData/>
  </xdr:twoCellAnchor>
  <xdr:twoCellAnchor>
    <xdr:from>
      <xdr:col>1</xdr:col>
      <xdr:colOff>485775</xdr:colOff>
      <xdr:row>99</xdr:row>
      <xdr:rowOff>57150</xdr:rowOff>
    </xdr:from>
    <xdr:to>
      <xdr:col>1</xdr:col>
      <xdr:colOff>561975</xdr:colOff>
      <xdr:row>99</xdr:row>
      <xdr:rowOff>133350</xdr:rowOff>
    </xdr:to>
    <xdr:sp macro="" textlink="">
      <xdr:nvSpPr>
        <xdr:cNvPr id="38" name="Oval 51"/>
        <xdr:cNvSpPr>
          <a:spLocks noChangeArrowheads="1"/>
        </xdr:cNvSpPr>
      </xdr:nvSpPr>
      <xdr:spPr bwMode="auto">
        <a:xfrm>
          <a:off x="1127125" y="20173950"/>
          <a:ext cx="76200" cy="76200"/>
        </a:xfrm>
        <a:prstGeom prst="ellipse">
          <a:avLst/>
        </a:prstGeom>
        <a:gradFill rotWithShape="1">
          <a:gsLst>
            <a:gs pos="0">
              <a:srgbClr val="99CC00"/>
            </a:gs>
            <a:gs pos="100000">
              <a:srgbClr val="293700"/>
            </a:gs>
          </a:gsLst>
          <a:lin ang="2700000" scaled="1"/>
        </a:gradFill>
        <a:ln w="9525">
          <a:solidFill>
            <a:srgbClr val="000000"/>
          </a:solidFill>
          <a:round/>
          <a:headEnd/>
          <a:tailEnd/>
        </a:ln>
      </xdr:spPr>
    </xdr:sp>
    <xdr:clientData/>
  </xdr:twoCellAnchor>
  <xdr:twoCellAnchor>
    <xdr:from>
      <xdr:col>9</xdr:col>
      <xdr:colOff>514350</xdr:colOff>
      <xdr:row>134</xdr:row>
      <xdr:rowOff>19050</xdr:rowOff>
    </xdr:from>
    <xdr:to>
      <xdr:col>10</xdr:col>
      <xdr:colOff>342900</xdr:colOff>
      <xdr:row>135</xdr:row>
      <xdr:rowOff>189825</xdr:rowOff>
    </xdr:to>
    <xdr:sp macro="" textlink="">
      <xdr:nvSpPr>
        <xdr:cNvPr id="39" name="Text Box 64"/>
        <xdr:cNvSpPr txBox="1">
          <a:spLocks noChangeArrowheads="1"/>
        </xdr:cNvSpPr>
      </xdr:nvSpPr>
      <xdr:spPr bwMode="auto">
        <a:xfrm>
          <a:off x="6286500" y="27857450"/>
          <a:ext cx="469900" cy="373975"/>
        </a:xfrm>
        <a:prstGeom prst="rect">
          <a:avLst/>
        </a:prstGeom>
        <a:solidFill>
          <a:srgbClr val="000000"/>
        </a:solidFill>
        <a:ln w="9525">
          <a:noFill/>
          <a:miter lim="800000"/>
          <a:headEnd/>
          <a:tailEnd/>
        </a:ln>
      </xdr:spPr>
      <xdr:txBody>
        <a:bodyPr vertOverflow="clip" wrap="square" lIns="54864" tIns="41148" rIns="54864" bIns="41148" anchor="ctr" upright="1"/>
        <a:lstStyle/>
        <a:p>
          <a:pPr algn="ctr" rtl="1">
            <a:defRPr sz="1000"/>
          </a:pPr>
          <a:r>
            <a:rPr lang="en-US" sz="2400" b="0" i="0" strike="noStrike">
              <a:solidFill>
                <a:srgbClr val="FF9900"/>
              </a:solidFill>
              <a:latin typeface="Arial"/>
              <a:cs typeface="Arial"/>
            </a:rPr>
            <a:t>C</a:t>
          </a:r>
        </a:p>
      </xdr:txBody>
    </xdr:sp>
    <xdr:clientData/>
  </xdr:twoCellAnchor>
  <xdr:twoCellAnchor>
    <xdr:from>
      <xdr:col>12</xdr:col>
      <xdr:colOff>304800</xdr:colOff>
      <xdr:row>134</xdr:row>
      <xdr:rowOff>66675</xdr:rowOff>
    </xdr:from>
    <xdr:to>
      <xdr:col>13</xdr:col>
      <xdr:colOff>133350</xdr:colOff>
      <xdr:row>136</xdr:row>
      <xdr:rowOff>37425</xdr:rowOff>
    </xdr:to>
    <xdr:sp macro="" textlink="">
      <xdr:nvSpPr>
        <xdr:cNvPr id="40" name="Text Box 65"/>
        <xdr:cNvSpPr txBox="1">
          <a:spLocks noChangeArrowheads="1"/>
        </xdr:cNvSpPr>
      </xdr:nvSpPr>
      <xdr:spPr bwMode="auto">
        <a:xfrm>
          <a:off x="8001000" y="27905075"/>
          <a:ext cx="469900" cy="377150"/>
        </a:xfrm>
        <a:prstGeom prst="rect">
          <a:avLst/>
        </a:prstGeom>
        <a:solidFill>
          <a:srgbClr val="000000"/>
        </a:solidFill>
        <a:ln w="9525">
          <a:noFill/>
          <a:miter lim="800000"/>
          <a:headEnd/>
          <a:tailEnd/>
        </a:ln>
      </xdr:spPr>
      <xdr:txBody>
        <a:bodyPr vertOverflow="clip" wrap="square" lIns="36576" tIns="27432" rIns="36576" bIns="27432" anchor="ctr" upright="1"/>
        <a:lstStyle/>
        <a:p>
          <a:pPr algn="ctr" rtl="1">
            <a:defRPr sz="1000"/>
          </a:pPr>
          <a:r>
            <a:rPr lang="en-US" sz="1200" b="1" i="0" strike="noStrike">
              <a:solidFill>
                <a:srgbClr val="FF9900"/>
              </a:solidFill>
              <a:latin typeface="Arial"/>
              <a:cs typeface="Arial"/>
            </a:rPr>
            <a:t>C</a:t>
          </a:r>
          <a:r>
            <a:rPr lang="el-GR" sz="1200" b="1" i="0" strike="noStrike">
              <a:solidFill>
                <a:srgbClr val="FF9900"/>
              </a:solidFill>
              <a:latin typeface="Arial"/>
              <a:cs typeface="Arial"/>
            </a:rPr>
            <a:t>΄</a:t>
          </a:r>
          <a:endParaRPr lang="en-US" sz="1200" b="1" i="0" strike="noStrike">
            <a:solidFill>
              <a:srgbClr val="FF9900"/>
            </a:solidFill>
            <a:latin typeface="Arial"/>
            <a:cs typeface="Arial"/>
          </a:endParaRPr>
        </a:p>
      </xdr:txBody>
    </xdr:sp>
    <xdr:clientData/>
  </xdr:twoCellAnchor>
  <xdr:twoCellAnchor>
    <xdr:from>
      <xdr:col>9</xdr:col>
      <xdr:colOff>514350</xdr:colOff>
      <xdr:row>136</xdr:row>
      <xdr:rowOff>133350</xdr:rowOff>
    </xdr:from>
    <xdr:to>
      <xdr:col>10</xdr:col>
      <xdr:colOff>342900</xdr:colOff>
      <xdr:row>138</xdr:row>
      <xdr:rowOff>104100</xdr:rowOff>
    </xdr:to>
    <xdr:sp macro="" textlink="">
      <xdr:nvSpPr>
        <xdr:cNvPr id="41" name="Text Box 66"/>
        <xdr:cNvSpPr txBox="1">
          <a:spLocks noChangeArrowheads="1"/>
        </xdr:cNvSpPr>
      </xdr:nvSpPr>
      <xdr:spPr bwMode="auto">
        <a:xfrm>
          <a:off x="6286500" y="28378150"/>
          <a:ext cx="469900" cy="377150"/>
        </a:xfrm>
        <a:prstGeom prst="rect">
          <a:avLst/>
        </a:prstGeom>
        <a:solidFill>
          <a:srgbClr val="000000"/>
        </a:solidFill>
        <a:ln w="9525">
          <a:noFill/>
          <a:miter lim="800000"/>
          <a:headEnd/>
          <a:tailEnd/>
        </a:ln>
      </xdr:spPr>
      <xdr:txBody>
        <a:bodyPr vertOverflow="clip" wrap="square" lIns="36576" tIns="27432" rIns="36576" bIns="27432" anchor="ctr" upright="1"/>
        <a:lstStyle/>
        <a:p>
          <a:pPr algn="ctr" rtl="1">
            <a:defRPr sz="1000"/>
          </a:pPr>
          <a:r>
            <a:rPr lang="en-US" sz="1200" b="1" i="0" strike="noStrike">
              <a:solidFill>
                <a:srgbClr val="FF9900"/>
              </a:solidFill>
              <a:latin typeface="Arial"/>
              <a:cs typeface="Arial"/>
            </a:rPr>
            <a:t>a</a:t>
          </a:r>
        </a:p>
      </xdr:txBody>
    </xdr:sp>
    <xdr:clientData/>
  </xdr:twoCellAnchor>
  <xdr:twoCellAnchor>
    <xdr:from>
      <xdr:col>12</xdr:col>
      <xdr:colOff>304800</xdr:colOff>
      <xdr:row>136</xdr:row>
      <xdr:rowOff>104775</xdr:rowOff>
    </xdr:from>
    <xdr:to>
      <xdr:col>13</xdr:col>
      <xdr:colOff>133350</xdr:colOff>
      <xdr:row>138</xdr:row>
      <xdr:rowOff>75525</xdr:rowOff>
    </xdr:to>
    <xdr:sp macro="" textlink="">
      <xdr:nvSpPr>
        <xdr:cNvPr id="42" name="Text Box 67"/>
        <xdr:cNvSpPr txBox="1">
          <a:spLocks noChangeArrowheads="1"/>
        </xdr:cNvSpPr>
      </xdr:nvSpPr>
      <xdr:spPr bwMode="auto">
        <a:xfrm>
          <a:off x="8001000" y="28349575"/>
          <a:ext cx="469900" cy="377150"/>
        </a:xfrm>
        <a:prstGeom prst="rect">
          <a:avLst/>
        </a:prstGeom>
        <a:solidFill>
          <a:srgbClr val="000000"/>
        </a:solidFill>
        <a:ln w="9525">
          <a:noFill/>
          <a:miter lim="800000"/>
          <a:headEnd/>
          <a:tailEnd/>
        </a:ln>
      </xdr:spPr>
      <xdr:txBody>
        <a:bodyPr vertOverflow="clip" wrap="square" lIns="54864" tIns="41148" rIns="54864" bIns="41148" anchor="ctr" upright="1"/>
        <a:lstStyle/>
        <a:p>
          <a:pPr algn="ctr" rtl="1">
            <a:defRPr sz="1000"/>
          </a:pPr>
          <a:r>
            <a:rPr lang="en-US" sz="2400" b="0" i="0" strike="noStrike">
              <a:solidFill>
                <a:srgbClr val="FF9900"/>
              </a:solidFill>
              <a:latin typeface="Arial"/>
              <a:cs typeface="Arial"/>
            </a:rPr>
            <a:t>a</a:t>
          </a:r>
          <a:r>
            <a:rPr lang="el-GR" sz="2400" b="0" i="0" strike="noStrike">
              <a:solidFill>
                <a:srgbClr val="FF9900"/>
              </a:solidFill>
              <a:latin typeface="Arial"/>
              <a:cs typeface="Arial"/>
            </a:rPr>
            <a:t>΄</a:t>
          </a:r>
        </a:p>
      </xdr:txBody>
    </xdr:sp>
    <xdr:clientData/>
  </xdr:twoCellAnchor>
  <xdr:twoCellAnchor>
    <xdr:from>
      <xdr:col>10</xdr:col>
      <xdr:colOff>476250</xdr:colOff>
      <xdr:row>135</xdr:row>
      <xdr:rowOff>57150</xdr:rowOff>
    </xdr:from>
    <xdr:to>
      <xdr:col>12</xdr:col>
      <xdr:colOff>238125</xdr:colOff>
      <xdr:row>135</xdr:row>
      <xdr:rowOff>57150</xdr:rowOff>
    </xdr:to>
    <xdr:sp macro="" textlink="">
      <xdr:nvSpPr>
        <xdr:cNvPr id="43" name="Line 68"/>
        <xdr:cNvSpPr>
          <a:spLocks noChangeShapeType="1"/>
        </xdr:cNvSpPr>
      </xdr:nvSpPr>
      <xdr:spPr bwMode="auto">
        <a:xfrm>
          <a:off x="6889750" y="28098750"/>
          <a:ext cx="1044575" cy="0"/>
        </a:xfrm>
        <a:prstGeom prst="line">
          <a:avLst/>
        </a:prstGeom>
        <a:noFill/>
        <a:ln w="19050">
          <a:solidFill>
            <a:srgbClr val="FF0000"/>
          </a:solidFill>
          <a:round/>
          <a:headEnd/>
          <a:tailEnd type="triangle" w="med" len="med"/>
        </a:ln>
      </xdr:spPr>
    </xdr:sp>
    <xdr:clientData/>
  </xdr:twoCellAnchor>
  <xdr:twoCellAnchor>
    <xdr:from>
      <xdr:col>10</xdr:col>
      <xdr:colOff>476250</xdr:colOff>
      <xdr:row>137</xdr:row>
      <xdr:rowOff>142875</xdr:rowOff>
    </xdr:from>
    <xdr:to>
      <xdr:col>12</xdr:col>
      <xdr:colOff>238125</xdr:colOff>
      <xdr:row>137</xdr:row>
      <xdr:rowOff>142875</xdr:rowOff>
    </xdr:to>
    <xdr:sp macro="" textlink="">
      <xdr:nvSpPr>
        <xdr:cNvPr id="44" name="Line 69"/>
        <xdr:cNvSpPr>
          <a:spLocks noChangeShapeType="1"/>
        </xdr:cNvSpPr>
      </xdr:nvSpPr>
      <xdr:spPr bwMode="auto">
        <a:xfrm>
          <a:off x="6889750" y="28590875"/>
          <a:ext cx="1044575" cy="0"/>
        </a:xfrm>
        <a:prstGeom prst="line">
          <a:avLst/>
        </a:prstGeom>
        <a:noFill/>
        <a:ln w="19050">
          <a:solidFill>
            <a:srgbClr val="FF0000"/>
          </a:solidFill>
          <a:round/>
          <a:headEnd/>
          <a:tailEnd type="triangle" w="med" len="med"/>
        </a:ln>
      </xdr:spPr>
    </xdr:sp>
    <xdr:clientData/>
  </xdr:twoCellAnchor>
  <xdr:twoCellAnchor>
    <xdr:from>
      <xdr:col>7</xdr:col>
      <xdr:colOff>285750</xdr:colOff>
      <xdr:row>109</xdr:row>
      <xdr:rowOff>19844</xdr:rowOff>
    </xdr:from>
    <xdr:to>
      <xdr:col>7</xdr:col>
      <xdr:colOff>555750</xdr:colOff>
      <xdr:row>110</xdr:row>
      <xdr:rowOff>89819</xdr:rowOff>
    </xdr:to>
    <xdr:sp macro="" textlink="">
      <xdr:nvSpPr>
        <xdr:cNvPr id="46" name="AutoShape 73"/>
        <xdr:cNvSpPr>
          <a:spLocks noChangeArrowheads="1"/>
        </xdr:cNvSpPr>
      </xdr:nvSpPr>
      <xdr:spPr bwMode="auto">
        <a:xfrm>
          <a:off x="4775200" y="22168644"/>
          <a:ext cx="270000" cy="273175"/>
        </a:xfrm>
        <a:prstGeom prst="star4">
          <a:avLst>
            <a:gd name="adj" fmla="val 12500"/>
          </a:avLst>
        </a:prstGeom>
        <a:gradFill rotWithShape="1">
          <a:gsLst>
            <a:gs pos="0">
              <a:srgbClr val="FF0000"/>
            </a:gs>
            <a:gs pos="100000">
              <a:srgbClr val="1F0000"/>
            </a:gs>
          </a:gsLst>
          <a:lin ang="2700000" scaled="1"/>
        </a:gradFill>
        <a:ln w="9525">
          <a:solidFill>
            <a:srgbClr val="000000"/>
          </a:solidFill>
          <a:miter lim="800000"/>
          <a:headEnd/>
          <a:tailEnd/>
        </a:ln>
      </xdr:spPr>
    </xdr:sp>
    <xdr:clientData/>
  </xdr:twoCellAnchor>
  <xdr:twoCellAnchor>
    <xdr:from>
      <xdr:col>7</xdr:col>
      <xdr:colOff>285750</xdr:colOff>
      <xdr:row>122</xdr:row>
      <xdr:rowOff>95250</xdr:rowOff>
    </xdr:from>
    <xdr:to>
      <xdr:col>7</xdr:col>
      <xdr:colOff>555750</xdr:colOff>
      <xdr:row>123</xdr:row>
      <xdr:rowOff>168400</xdr:rowOff>
    </xdr:to>
    <xdr:sp macro="" textlink="">
      <xdr:nvSpPr>
        <xdr:cNvPr id="47" name="AutoShape 74"/>
        <xdr:cNvSpPr>
          <a:spLocks noChangeArrowheads="1"/>
        </xdr:cNvSpPr>
      </xdr:nvSpPr>
      <xdr:spPr bwMode="auto">
        <a:xfrm>
          <a:off x="4775200" y="24885650"/>
          <a:ext cx="270000" cy="276350"/>
        </a:xfrm>
        <a:prstGeom prst="star4">
          <a:avLst>
            <a:gd name="adj" fmla="val 12500"/>
          </a:avLst>
        </a:prstGeom>
        <a:gradFill rotWithShape="1">
          <a:gsLst>
            <a:gs pos="0">
              <a:srgbClr val="FF0000"/>
            </a:gs>
            <a:gs pos="100000">
              <a:srgbClr val="1F0000"/>
            </a:gs>
          </a:gsLst>
          <a:lin ang="2700000" scaled="1"/>
        </a:gradFill>
        <a:ln w="9525">
          <a:solidFill>
            <a:srgbClr val="000000"/>
          </a:solidFill>
          <a:miter lim="800000"/>
          <a:headEnd/>
          <a:tailEnd/>
        </a:ln>
      </xdr:spPr>
    </xdr:sp>
    <xdr:clientData/>
  </xdr:twoCellAnchor>
  <xdr:twoCellAnchor>
    <xdr:from>
      <xdr:col>7</xdr:col>
      <xdr:colOff>285750</xdr:colOff>
      <xdr:row>139</xdr:row>
      <xdr:rowOff>108742</xdr:rowOff>
    </xdr:from>
    <xdr:to>
      <xdr:col>7</xdr:col>
      <xdr:colOff>555750</xdr:colOff>
      <xdr:row>140</xdr:row>
      <xdr:rowOff>183480</xdr:rowOff>
    </xdr:to>
    <xdr:sp macro="" textlink="">
      <xdr:nvSpPr>
        <xdr:cNvPr id="48" name="AutoShape 75"/>
        <xdr:cNvSpPr>
          <a:spLocks noChangeArrowheads="1"/>
        </xdr:cNvSpPr>
      </xdr:nvSpPr>
      <xdr:spPr bwMode="auto">
        <a:xfrm>
          <a:off x="4775200" y="28353542"/>
          <a:ext cx="270000" cy="277938"/>
        </a:xfrm>
        <a:prstGeom prst="star4">
          <a:avLst>
            <a:gd name="adj" fmla="val 12500"/>
          </a:avLst>
        </a:prstGeom>
        <a:gradFill rotWithShape="1">
          <a:gsLst>
            <a:gs pos="0">
              <a:srgbClr val="FF0000"/>
            </a:gs>
            <a:gs pos="100000">
              <a:srgbClr val="1F0000"/>
            </a:gs>
          </a:gsLst>
          <a:lin ang="2700000" scaled="1"/>
        </a:gradFill>
        <a:ln w="9525">
          <a:solidFill>
            <a:srgbClr val="000000"/>
          </a:solidFill>
          <a:miter lim="800000"/>
          <a:headEnd/>
          <a:tailEnd/>
        </a:ln>
      </xdr:spPr>
    </xdr:sp>
    <xdr:clientData/>
  </xdr:twoCellAnchor>
  <xdr:twoCellAnchor>
    <xdr:from>
      <xdr:col>7</xdr:col>
      <xdr:colOff>95250</xdr:colOff>
      <xdr:row>50</xdr:row>
      <xdr:rowOff>101600</xdr:rowOff>
    </xdr:from>
    <xdr:to>
      <xdr:col>11</xdr:col>
      <xdr:colOff>95250</xdr:colOff>
      <xdr:row>51</xdr:row>
      <xdr:rowOff>196850</xdr:rowOff>
    </xdr:to>
    <xdr:sp macro="" textlink="">
      <xdr:nvSpPr>
        <xdr:cNvPr id="49" name="Text Box 76"/>
        <xdr:cNvSpPr txBox="1">
          <a:spLocks noChangeArrowheads="1"/>
        </xdr:cNvSpPr>
      </xdr:nvSpPr>
      <xdr:spPr bwMode="auto">
        <a:xfrm>
          <a:off x="4584700" y="10261600"/>
          <a:ext cx="2565400" cy="298450"/>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9900"/>
              </a:solidFill>
              <a:latin typeface="Arial"/>
              <a:cs typeface="Arial"/>
            </a:rPr>
            <a:t>Βαθμός ιοντισμού "</a:t>
          </a:r>
          <a:r>
            <a:rPr lang="en-US" sz="1100" b="1" i="0" strike="noStrike">
              <a:solidFill>
                <a:srgbClr val="FF9900"/>
              </a:solidFill>
              <a:latin typeface="Arial"/>
              <a:cs typeface="Arial"/>
            </a:rPr>
            <a:t>a" </a:t>
          </a:r>
          <a:r>
            <a:rPr lang="el-GR" sz="1100" b="1" i="0" strike="noStrike">
              <a:solidFill>
                <a:srgbClr val="FF9900"/>
              </a:solidFill>
              <a:latin typeface="Arial"/>
              <a:cs typeface="Arial"/>
            </a:rPr>
            <a:t>ηλεκτρολύτη</a:t>
          </a:r>
        </a:p>
      </xdr:txBody>
    </xdr:sp>
    <xdr:clientData/>
  </xdr:twoCellAnchor>
  <xdr:twoCellAnchor>
    <xdr:from>
      <xdr:col>7</xdr:col>
      <xdr:colOff>95250</xdr:colOff>
      <xdr:row>160</xdr:row>
      <xdr:rowOff>126207</xdr:rowOff>
    </xdr:from>
    <xdr:to>
      <xdr:col>10</xdr:col>
      <xdr:colOff>600075</xdr:colOff>
      <xdr:row>162</xdr:row>
      <xdr:rowOff>23019</xdr:rowOff>
    </xdr:to>
    <xdr:sp macro="" textlink="">
      <xdr:nvSpPr>
        <xdr:cNvPr id="50" name="Text Box 77"/>
        <xdr:cNvSpPr txBox="1">
          <a:spLocks noChangeArrowheads="1"/>
        </xdr:cNvSpPr>
      </xdr:nvSpPr>
      <xdr:spPr bwMode="auto">
        <a:xfrm>
          <a:off x="4584700" y="33654207"/>
          <a:ext cx="2428875" cy="303212"/>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9900"/>
              </a:solidFill>
              <a:latin typeface="Arial"/>
              <a:cs typeface="Arial"/>
            </a:rPr>
            <a:t>Σταθερά ιοντισμού ηλεκτρολύτη</a:t>
          </a:r>
        </a:p>
      </xdr:txBody>
    </xdr:sp>
    <xdr:clientData/>
  </xdr:twoCellAnchor>
  <xdr:twoCellAnchor>
    <xdr:from>
      <xdr:col>9</xdr:col>
      <xdr:colOff>19050</xdr:colOff>
      <xdr:row>169</xdr:row>
      <xdr:rowOff>98426</xdr:rowOff>
    </xdr:from>
    <xdr:to>
      <xdr:col>10</xdr:col>
      <xdr:colOff>541340</xdr:colOff>
      <xdr:row>171</xdr:row>
      <xdr:rowOff>123003</xdr:rowOff>
    </xdr:to>
    <xdr:pic>
      <xdr:nvPicPr>
        <xdr:cNvPr id="51" name="Picture 78"/>
        <xdr:cNvPicPr>
          <a:picLocks noChangeAspect="1" noChangeArrowheads="1"/>
        </xdr:cNvPicPr>
      </xdr:nvPicPr>
      <xdr:blipFill>
        <a:blip xmlns:r="http://schemas.openxmlformats.org/officeDocument/2006/relationships" r:embed="rId1"/>
        <a:srcRect/>
        <a:stretch>
          <a:fillRect/>
        </a:stretch>
      </xdr:blipFill>
      <xdr:spPr bwMode="auto">
        <a:xfrm>
          <a:off x="5791200" y="34439226"/>
          <a:ext cx="1163640" cy="430977"/>
        </a:xfrm>
        <a:prstGeom prst="rect">
          <a:avLst/>
        </a:prstGeom>
        <a:gradFill rotWithShape="1">
          <a:gsLst>
            <a:gs pos="0">
              <a:srgbClr val="800000"/>
            </a:gs>
            <a:gs pos="100000">
              <a:srgbClr val="B76E6E"/>
            </a:gs>
          </a:gsLst>
          <a:lin ang="2700000" scaled="1"/>
        </a:gradFill>
        <a:ln w="9525">
          <a:noFill/>
          <a:miter lim="800000"/>
          <a:headEnd/>
          <a:tailEnd/>
        </a:ln>
      </xdr:spPr>
    </xdr:pic>
    <xdr:clientData/>
  </xdr:twoCellAnchor>
  <xdr:twoCellAnchor>
    <xdr:from>
      <xdr:col>7</xdr:col>
      <xdr:colOff>200025</xdr:colOff>
      <xdr:row>227</xdr:row>
      <xdr:rowOff>54372</xdr:rowOff>
    </xdr:from>
    <xdr:to>
      <xdr:col>7</xdr:col>
      <xdr:colOff>571500</xdr:colOff>
      <xdr:row>227</xdr:row>
      <xdr:rowOff>216372</xdr:rowOff>
    </xdr:to>
    <xdr:sp macro="" textlink="">
      <xdr:nvSpPr>
        <xdr:cNvPr id="52" name="AutoShape 97"/>
        <xdr:cNvSpPr>
          <a:spLocks noChangeArrowheads="1"/>
        </xdr:cNvSpPr>
      </xdr:nvSpPr>
      <xdr:spPr bwMode="auto">
        <a:xfrm>
          <a:off x="4689475" y="46231572"/>
          <a:ext cx="371475" cy="162000"/>
        </a:xfrm>
        <a:custGeom>
          <a:avLst/>
          <a:gdLst>
            <a:gd name="T0" fmla="*/ 3583822 w 21600"/>
            <a:gd name="T1" fmla="*/ 0 h 21600"/>
            <a:gd name="T2" fmla="*/ 0 w 21600"/>
            <a:gd name="T3" fmla="*/ 606941 h 21600"/>
            <a:gd name="T4" fmla="*/ 3583822 w 21600"/>
            <a:gd name="T5" fmla="*/ 1213875 h 21600"/>
            <a:gd name="T6" fmla="*/ 6388596 w 21600"/>
            <a:gd name="T7" fmla="*/ 606941 h 21600"/>
            <a:gd name="T8" fmla="*/ 17694720 60000 65536"/>
            <a:gd name="T9" fmla="*/ 11796480 60000 65536"/>
            <a:gd name="T10" fmla="*/ 5898240 60000 65536"/>
            <a:gd name="T11" fmla="*/ 0 60000 65536"/>
            <a:gd name="T12" fmla="*/ 3375 w 21600"/>
            <a:gd name="T13" fmla="*/ 6000 h 21600"/>
            <a:gd name="T14" fmla="*/ 17385 w 21600"/>
            <a:gd name="T15" fmla="*/ 15600 h 21600"/>
          </a:gdLst>
          <a:ahLst/>
          <a:cxnLst>
            <a:cxn ang="T8">
              <a:pos x="T0" y="T1"/>
            </a:cxn>
            <a:cxn ang="T9">
              <a:pos x="T2" y="T3"/>
            </a:cxn>
            <a:cxn ang="T10">
              <a:pos x="T4" y="T5"/>
            </a:cxn>
            <a:cxn ang="T11">
              <a:pos x="T6" y="T7"/>
            </a:cxn>
          </a:cxnLst>
          <a:rect l="T12" t="T13" r="T14" b="T15"/>
          <a:pathLst>
            <a:path w="21600" h="21600">
              <a:moveTo>
                <a:pt x="12117" y="0"/>
              </a:moveTo>
              <a:lnTo>
                <a:pt x="12117" y="6000"/>
              </a:lnTo>
              <a:lnTo>
                <a:pt x="3375" y="6000"/>
              </a:lnTo>
              <a:lnTo>
                <a:pt x="3375" y="15600"/>
              </a:lnTo>
              <a:lnTo>
                <a:pt x="12117" y="15600"/>
              </a:lnTo>
              <a:lnTo>
                <a:pt x="12117" y="21600"/>
              </a:lnTo>
              <a:lnTo>
                <a:pt x="21600" y="10800"/>
              </a:lnTo>
              <a:close/>
            </a:path>
            <a:path w="21600" h="21600">
              <a:moveTo>
                <a:pt x="1350" y="6000"/>
              </a:moveTo>
              <a:lnTo>
                <a:pt x="1350" y="15600"/>
              </a:lnTo>
              <a:lnTo>
                <a:pt x="2700" y="15600"/>
              </a:lnTo>
              <a:lnTo>
                <a:pt x="2700" y="6000"/>
              </a:lnTo>
              <a:close/>
            </a:path>
            <a:path w="21600" h="21600">
              <a:moveTo>
                <a:pt x="0" y="6000"/>
              </a:moveTo>
              <a:lnTo>
                <a:pt x="0" y="15600"/>
              </a:lnTo>
              <a:lnTo>
                <a:pt x="675" y="15600"/>
              </a:lnTo>
              <a:lnTo>
                <a:pt x="675" y="6000"/>
              </a:lnTo>
              <a:close/>
            </a:path>
          </a:pathLst>
        </a:custGeom>
        <a:gradFill rotWithShape="1">
          <a:gsLst>
            <a:gs pos="0">
              <a:srgbClr val="3366FF"/>
            </a:gs>
            <a:gs pos="100000">
              <a:srgbClr val="172D71"/>
            </a:gs>
          </a:gsLst>
          <a:lin ang="2700000" scaled="1"/>
        </a:gradFill>
        <a:ln w="9525">
          <a:solidFill>
            <a:srgbClr val="000000"/>
          </a:solidFill>
          <a:miter lim="800000"/>
          <a:headEnd/>
          <a:tailEnd/>
        </a:ln>
      </xdr:spPr>
    </xdr:sp>
    <xdr:clientData/>
  </xdr:twoCellAnchor>
  <xdr:twoCellAnchor>
    <xdr:from>
      <xdr:col>7</xdr:col>
      <xdr:colOff>200025</xdr:colOff>
      <xdr:row>228</xdr:row>
      <xdr:rowOff>51197</xdr:rowOff>
    </xdr:from>
    <xdr:to>
      <xdr:col>7</xdr:col>
      <xdr:colOff>571500</xdr:colOff>
      <xdr:row>228</xdr:row>
      <xdr:rowOff>213197</xdr:rowOff>
    </xdr:to>
    <xdr:sp macro="" textlink="">
      <xdr:nvSpPr>
        <xdr:cNvPr id="53" name="AutoShape 100"/>
        <xdr:cNvSpPr>
          <a:spLocks noChangeArrowheads="1"/>
        </xdr:cNvSpPr>
      </xdr:nvSpPr>
      <xdr:spPr bwMode="auto">
        <a:xfrm>
          <a:off x="4689475" y="46482397"/>
          <a:ext cx="371475" cy="162000"/>
        </a:xfrm>
        <a:custGeom>
          <a:avLst/>
          <a:gdLst>
            <a:gd name="T0" fmla="*/ 3583822 w 21600"/>
            <a:gd name="T1" fmla="*/ 0 h 21600"/>
            <a:gd name="T2" fmla="*/ 0 w 21600"/>
            <a:gd name="T3" fmla="*/ 606941 h 21600"/>
            <a:gd name="T4" fmla="*/ 3583822 w 21600"/>
            <a:gd name="T5" fmla="*/ 1213875 h 21600"/>
            <a:gd name="T6" fmla="*/ 6388596 w 21600"/>
            <a:gd name="T7" fmla="*/ 606941 h 21600"/>
            <a:gd name="T8" fmla="*/ 17694720 60000 65536"/>
            <a:gd name="T9" fmla="*/ 11796480 60000 65536"/>
            <a:gd name="T10" fmla="*/ 5898240 60000 65536"/>
            <a:gd name="T11" fmla="*/ 0 60000 65536"/>
            <a:gd name="T12" fmla="*/ 3375 w 21600"/>
            <a:gd name="T13" fmla="*/ 6000 h 21600"/>
            <a:gd name="T14" fmla="*/ 17385 w 21600"/>
            <a:gd name="T15" fmla="*/ 15600 h 21600"/>
          </a:gdLst>
          <a:ahLst/>
          <a:cxnLst>
            <a:cxn ang="T8">
              <a:pos x="T0" y="T1"/>
            </a:cxn>
            <a:cxn ang="T9">
              <a:pos x="T2" y="T3"/>
            </a:cxn>
            <a:cxn ang="T10">
              <a:pos x="T4" y="T5"/>
            </a:cxn>
            <a:cxn ang="T11">
              <a:pos x="T6" y="T7"/>
            </a:cxn>
          </a:cxnLst>
          <a:rect l="T12" t="T13" r="T14" b="T15"/>
          <a:pathLst>
            <a:path w="21600" h="21600">
              <a:moveTo>
                <a:pt x="12117" y="0"/>
              </a:moveTo>
              <a:lnTo>
                <a:pt x="12117" y="6000"/>
              </a:lnTo>
              <a:lnTo>
                <a:pt x="3375" y="6000"/>
              </a:lnTo>
              <a:lnTo>
                <a:pt x="3375" y="15600"/>
              </a:lnTo>
              <a:lnTo>
                <a:pt x="12117" y="15600"/>
              </a:lnTo>
              <a:lnTo>
                <a:pt x="12117" y="21600"/>
              </a:lnTo>
              <a:lnTo>
                <a:pt x="21600" y="10800"/>
              </a:lnTo>
              <a:close/>
            </a:path>
            <a:path w="21600" h="21600">
              <a:moveTo>
                <a:pt x="1350" y="6000"/>
              </a:moveTo>
              <a:lnTo>
                <a:pt x="1350" y="15600"/>
              </a:lnTo>
              <a:lnTo>
                <a:pt x="2700" y="15600"/>
              </a:lnTo>
              <a:lnTo>
                <a:pt x="2700" y="6000"/>
              </a:lnTo>
              <a:close/>
            </a:path>
            <a:path w="21600" h="21600">
              <a:moveTo>
                <a:pt x="0" y="6000"/>
              </a:moveTo>
              <a:lnTo>
                <a:pt x="0" y="15600"/>
              </a:lnTo>
              <a:lnTo>
                <a:pt x="675" y="15600"/>
              </a:lnTo>
              <a:lnTo>
                <a:pt x="675" y="6000"/>
              </a:lnTo>
              <a:close/>
            </a:path>
          </a:pathLst>
        </a:custGeom>
        <a:gradFill rotWithShape="1">
          <a:gsLst>
            <a:gs pos="0">
              <a:srgbClr val="3366FF"/>
            </a:gs>
            <a:gs pos="100000">
              <a:srgbClr val="172D71"/>
            </a:gs>
          </a:gsLst>
          <a:lin ang="2700000" scaled="1"/>
        </a:gradFill>
        <a:ln w="9525">
          <a:solidFill>
            <a:srgbClr val="000000"/>
          </a:solidFill>
          <a:miter lim="800000"/>
          <a:headEnd/>
          <a:tailEnd/>
        </a:ln>
      </xdr:spPr>
    </xdr:sp>
    <xdr:clientData/>
  </xdr:twoCellAnchor>
  <xdr:twoCellAnchor>
    <xdr:from>
      <xdr:col>7</xdr:col>
      <xdr:colOff>200025</xdr:colOff>
      <xdr:row>229</xdr:row>
      <xdr:rowOff>69056</xdr:rowOff>
    </xdr:from>
    <xdr:to>
      <xdr:col>7</xdr:col>
      <xdr:colOff>571500</xdr:colOff>
      <xdr:row>230</xdr:row>
      <xdr:rowOff>26268</xdr:rowOff>
    </xdr:to>
    <xdr:sp macro="" textlink="">
      <xdr:nvSpPr>
        <xdr:cNvPr id="54" name="AutoShape 101"/>
        <xdr:cNvSpPr>
          <a:spLocks noChangeArrowheads="1"/>
        </xdr:cNvSpPr>
      </xdr:nvSpPr>
      <xdr:spPr bwMode="auto">
        <a:xfrm>
          <a:off x="4689475" y="46754256"/>
          <a:ext cx="371475" cy="160412"/>
        </a:xfrm>
        <a:custGeom>
          <a:avLst/>
          <a:gdLst>
            <a:gd name="T0" fmla="*/ 3583822 w 21600"/>
            <a:gd name="T1" fmla="*/ 0 h 21600"/>
            <a:gd name="T2" fmla="*/ 0 w 21600"/>
            <a:gd name="T3" fmla="*/ 606941 h 21600"/>
            <a:gd name="T4" fmla="*/ 3583822 w 21600"/>
            <a:gd name="T5" fmla="*/ 1213875 h 21600"/>
            <a:gd name="T6" fmla="*/ 6388596 w 21600"/>
            <a:gd name="T7" fmla="*/ 606941 h 21600"/>
            <a:gd name="T8" fmla="*/ 17694720 60000 65536"/>
            <a:gd name="T9" fmla="*/ 11796480 60000 65536"/>
            <a:gd name="T10" fmla="*/ 5898240 60000 65536"/>
            <a:gd name="T11" fmla="*/ 0 60000 65536"/>
            <a:gd name="T12" fmla="*/ 3375 w 21600"/>
            <a:gd name="T13" fmla="*/ 6000 h 21600"/>
            <a:gd name="T14" fmla="*/ 17385 w 21600"/>
            <a:gd name="T15" fmla="*/ 15600 h 21600"/>
          </a:gdLst>
          <a:ahLst/>
          <a:cxnLst>
            <a:cxn ang="T8">
              <a:pos x="T0" y="T1"/>
            </a:cxn>
            <a:cxn ang="T9">
              <a:pos x="T2" y="T3"/>
            </a:cxn>
            <a:cxn ang="T10">
              <a:pos x="T4" y="T5"/>
            </a:cxn>
            <a:cxn ang="T11">
              <a:pos x="T6" y="T7"/>
            </a:cxn>
          </a:cxnLst>
          <a:rect l="T12" t="T13" r="T14" b="T15"/>
          <a:pathLst>
            <a:path w="21600" h="21600">
              <a:moveTo>
                <a:pt x="12117" y="0"/>
              </a:moveTo>
              <a:lnTo>
                <a:pt x="12117" y="6000"/>
              </a:lnTo>
              <a:lnTo>
                <a:pt x="3375" y="6000"/>
              </a:lnTo>
              <a:lnTo>
                <a:pt x="3375" y="15600"/>
              </a:lnTo>
              <a:lnTo>
                <a:pt x="12117" y="15600"/>
              </a:lnTo>
              <a:lnTo>
                <a:pt x="12117" y="21600"/>
              </a:lnTo>
              <a:lnTo>
                <a:pt x="21600" y="10800"/>
              </a:lnTo>
              <a:close/>
            </a:path>
            <a:path w="21600" h="21600">
              <a:moveTo>
                <a:pt x="1350" y="6000"/>
              </a:moveTo>
              <a:lnTo>
                <a:pt x="1350" y="15600"/>
              </a:lnTo>
              <a:lnTo>
                <a:pt x="2700" y="15600"/>
              </a:lnTo>
              <a:lnTo>
                <a:pt x="2700" y="6000"/>
              </a:lnTo>
              <a:close/>
            </a:path>
            <a:path w="21600" h="21600">
              <a:moveTo>
                <a:pt x="0" y="6000"/>
              </a:moveTo>
              <a:lnTo>
                <a:pt x="0" y="15600"/>
              </a:lnTo>
              <a:lnTo>
                <a:pt x="675" y="15600"/>
              </a:lnTo>
              <a:lnTo>
                <a:pt x="675" y="6000"/>
              </a:lnTo>
              <a:close/>
            </a:path>
          </a:pathLst>
        </a:custGeom>
        <a:gradFill rotWithShape="1">
          <a:gsLst>
            <a:gs pos="0">
              <a:srgbClr val="3366FF"/>
            </a:gs>
            <a:gs pos="100000">
              <a:srgbClr val="172D71"/>
            </a:gs>
          </a:gsLst>
          <a:lin ang="2700000" scaled="1"/>
        </a:gradFill>
        <a:ln w="9525">
          <a:solidFill>
            <a:srgbClr val="000000"/>
          </a:solidFill>
          <a:miter lim="800000"/>
          <a:headEnd/>
          <a:tailEnd/>
        </a:ln>
      </xdr:spPr>
    </xdr:sp>
    <xdr:clientData/>
  </xdr:twoCellAnchor>
  <xdr:twoCellAnchor>
    <xdr:from>
      <xdr:col>1</xdr:col>
      <xdr:colOff>47625</xdr:colOff>
      <xdr:row>200</xdr:row>
      <xdr:rowOff>133350</xdr:rowOff>
    </xdr:from>
    <xdr:to>
      <xdr:col>4</xdr:col>
      <xdr:colOff>514350</xdr:colOff>
      <xdr:row>202</xdr:row>
      <xdr:rowOff>142875</xdr:rowOff>
    </xdr:to>
    <xdr:sp macro="" textlink="">
      <xdr:nvSpPr>
        <xdr:cNvPr id="55" name="Text Box 102"/>
        <xdr:cNvSpPr txBox="1">
          <a:spLocks noChangeArrowheads="1"/>
        </xdr:cNvSpPr>
      </xdr:nvSpPr>
      <xdr:spPr bwMode="auto">
        <a:xfrm>
          <a:off x="688975" y="41992550"/>
          <a:ext cx="2390775" cy="415925"/>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Σχετική ισχύς των συζυγών μορφών</a:t>
          </a:r>
        </a:p>
        <a:p>
          <a:pPr algn="ctr" rtl="1">
            <a:defRPr sz="1000"/>
          </a:pPr>
          <a:r>
            <a:rPr lang="el-GR" sz="1000" b="0" i="0" strike="noStrike">
              <a:solidFill>
                <a:srgbClr val="FFFF99"/>
              </a:solidFill>
              <a:latin typeface="Arial"/>
              <a:cs typeface="Arial"/>
            </a:rPr>
            <a:t>ενός συζυγούς ζεύγους</a:t>
          </a:r>
        </a:p>
      </xdr:txBody>
    </xdr:sp>
    <xdr:clientData/>
  </xdr:twoCellAnchor>
  <xdr:twoCellAnchor>
    <xdr:from>
      <xdr:col>0</xdr:col>
      <xdr:colOff>38100</xdr:colOff>
      <xdr:row>239</xdr:row>
      <xdr:rowOff>138127</xdr:rowOff>
    </xdr:from>
    <xdr:to>
      <xdr:col>2</xdr:col>
      <xdr:colOff>219075</xdr:colOff>
      <xdr:row>240</xdr:row>
      <xdr:rowOff>166701</xdr:rowOff>
    </xdr:to>
    <xdr:sp macro="" textlink="">
      <xdr:nvSpPr>
        <xdr:cNvPr id="56" name="Text Box 107"/>
        <xdr:cNvSpPr txBox="1">
          <a:spLocks noChangeArrowheads="1"/>
        </xdr:cNvSpPr>
      </xdr:nvSpPr>
      <xdr:spPr bwMode="auto">
        <a:xfrm>
          <a:off x="38100" y="48855327"/>
          <a:ext cx="1463675" cy="231774"/>
        </a:xfrm>
        <a:prstGeom prst="rect">
          <a:avLst/>
        </a:prstGeom>
        <a:solidFill>
          <a:srgbClr val="333300"/>
        </a:solidFill>
        <a:ln w="9525">
          <a:solidFill>
            <a:srgbClr val="FFCC00"/>
          </a:solidFill>
          <a:miter lim="800000"/>
          <a:headEnd/>
          <a:tailEnd/>
        </a:ln>
      </xdr:spPr>
      <xdr:txBody>
        <a:bodyPr vertOverflow="clip" wrap="square" lIns="27432" tIns="27432" rIns="27432" bIns="0" anchor="ctr"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7</xdr:col>
      <xdr:colOff>285750</xdr:colOff>
      <xdr:row>103</xdr:row>
      <xdr:rowOff>103982</xdr:rowOff>
    </xdr:from>
    <xdr:to>
      <xdr:col>7</xdr:col>
      <xdr:colOff>555750</xdr:colOff>
      <xdr:row>104</xdr:row>
      <xdr:rowOff>172370</xdr:rowOff>
    </xdr:to>
    <xdr:sp macro="" textlink="">
      <xdr:nvSpPr>
        <xdr:cNvPr id="57" name="AutoShape 71"/>
        <xdr:cNvSpPr>
          <a:spLocks noChangeArrowheads="1"/>
        </xdr:cNvSpPr>
      </xdr:nvSpPr>
      <xdr:spPr bwMode="auto">
        <a:xfrm>
          <a:off x="4775200" y="21033582"/>
          <a:ext cx="270000" cy="271588"/>
        </a:xfrm>
        <a:prstGeom prst="star4">
          <a:avLst>
            <a:gd name="adj" fmla="val 12500"/>
          </a:avLst>
        </a:prstGeom>
        <a:gradFill rotWithShape="1">
          <a:gsLst>
            <a:gs pos="0">
              <a:srgbClr val="FF0000"/>
            </a:gs>
            <a:gs pos="100000">
              <a:srgbClr val="1F0000"/>
            </a:gs>
          </a:gsLst>
          <a:lin ang="2700000" scaled="1"/>
        </a:gradFill>
        <a:ln w="9525">
          <a:solidFill>
            <a:srgbClr val="000000"/>
          </a:solidFill>
          <a:miter lim="800000"/>
          <a:headEnd/>
          <a:tailEnd/>
        </a:ln>
      </xdr:spPr>
    </xdr:sp>
    <xdr:clientData/>
  </xdr:twoCellAnchor>
  <xdr:twoCellAnchor>
    <xdr:from>
      <xdr:col>7</xdr:col>
      <xdr:colOff>285750</xdr:colOff>
      <xdr:row>97</xdr:row>
      <xdr:rowOff>25400</xdr:rowOff>
    </xdr:from>
    <xdr:to>
      <xdr:col>7</xdr:col>
      <xdr:colOff>555750</xdr:colOff>
      <xdr:row>98</xdr:row>
      <xdr:rowOff>95375</xdr:rowOff>
    </xdr:to>
    <xdr:sp macro="" textlink="">
      <xdr:nvSpPr>
        <xdr:cNvPr id="58" name="AutoShape 71"/>
        <xdr:cNvSpPr>
          <a:spLocks noChangeArrowheads="1"/>
        </xdr:cNvSpPr>
      </xdr:nvSpPr>
      <xdr:spPr bwMode="auto">
        <a:xfrm>
          <a:off x="4775200" y="19735800"/>
          <a:ext cx="270000" cy="273175"/>
        </a:xfrm>
        <a:prstGeom prst="star4">
          <a:avLst>
            <a:gd name="adj" fmla="val 12500"/>
          </a:avLst>
        </a:prstGeom>
        <a:gradFill rotWithShape="1">
          <a:gsLst>
            <a:gs pos="0">
              <a:srgbClr val="FF0000"/>
            </a:gs>
            <a:gs pos="100000">
              <a:srgbClr val="1F0000"/>
            </a:gs>
          </a:gsLst>
          <a:lin ang="2700000" scaled="1"/>
        </a:gra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9</xdr:col>
          <xdr:colOff>514350</xdr:colOff>
          <xdr:row>70</xdr:row>
          <xdr:rowOff>0</xdr:rowOff>
        </xdr:from>
        <xdr:to>
          <xdr:col>12</xdr:col>
          <xdr:colOff>228600</xdr:colOff>
          <xdr:row>72</xdr:row>
          <xdr:rowOff>63500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gradFill rotWithShape="1">
              <a:gsLst>
                <a:gs pos="0">
                  <a:srgbClr val="333300" mc:Ignorable="a14" a14:legacySpreadsheetColorIndex="59"/>
                </a:gs>
                <a:gs pos="100000">
                  <a:srgbClr val="818162" mc:Ignorable="a14" a14:legacySpreadsheetColorIndex="59">
                    <a:gamma/>
                    <a:tint val="6156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74</xdr:row>
          <xdr:rowOff>177800</xdr:rowOff>
        </xdr:from>
        <xdr:to>
          <xdr:col>12</xdr:col>
          <xdr:colOff>336550</xdr:colOff>
          <xdr:row>77</xdr:row>
          <xdr:rowOff>50800</xdr:rowOff>
        </xdr:to>
        <xdr:sp macro="" textlink="">
          <xdr:nvSpPr>
            <xdr:cNvPr id="6146" name="Object 2" hidden="1">
              <a:extLst>
                <a:ext uri="{63B3BB69-23CF-44E3-9099-C40C66FF867C}">
                  <a14:compatExt spid="_x0000_s6146"/>
                </a:ext>
              </a:extLst>
            </xdr:cNvPr>
            <xdr:cNvSpPr/>
          </xdr:nvSpPr>
          <xdr:spPr bwMode="auto">
            <a:xfrm>
              <a:off x="0" y="0"/>
              <a:ext cx="0" cy="0"/>
            </a:xfrm>
            <a:prstGeom prst="rect">
              <a:avLst/>
            </a:prstGeom>
            <a:gradFill rotWithShape="1">
              <a:gsLst>
                <a:gs pos="0">
                  <a:srgbClr val="333300" mc:Ignorable="a14" a14:legacySpreadsheetColorIndex="59"/>
                </a:gs>
                <a:gs pos="100000">
                  <a:srgbClr val="818162" mc:Ignorable="a14" a14:legacySpreadsheetColorIndex="59">
                    <a:gamma/>
                    <a:tint val="6156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330200</xdr:colOff>
          <xdr:row>81</xdr:row>
          <xdr:rowOff>0</xdr:rowOff>
        </xdr:from>
        <xdr:to>
          <xdr:col>10</xdr:col>
          <xdr:colOff>482600</xdr:colOff>
          <xdr:row>83</xdr:row>
          <xdr:rowOff>31750</xdr:rowOff>
        </xdr:to>
        <xdr:sp macro="" textlink="">
          <xdr:nvSpPr>
            <xdr:cNvPr id="6147" name="Object 3" hidden="1">
              <a:extLst>
                <a:ext uri="{63B3BB69-23CF-44E3-9099-C40C66FF867C}">
                  <a14:compatExt spid="_x0000_s6147"/>
                </a:ext>
              </a:extLst>
            </xdr:cNvPr>
            <xdr:cNvSpPr/>
          </xdr:nvSpPr>
          <xdr:spPr bwMode="auto">
            <a:xfrm>
              <a:off x="0" y="0"/>
              <a:ext cx="0" cy="0"/>
            </a:xfrm>
            <a:prstGeom prst="rect">
              <a:avLst/>
            </a:prstGeom>
            <a:gradFill rotWithShape="1">
              <a:gsLst>
                <a:gs pos="0">
                  <a:srgbClr val="808000" mc:Ignorable="a14" a14:legacySpreadsheetColorIndex="19"/>
                </a:gs>
                <a:gs pos="100000">
                  <a:srgbClr val="8B8B16" mc:Ignorable="a14" a14:legacySpreadsheetColorIndex="19">
                    <a:gamma/>
                    <a:tint val="9137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80</xdr:row>
          <xdr:rowOff>184150</xdr:rowOff>
        </xdr:from>
        <xdr:to>
          <xdr:col>13</xdr:col>
          <xdr:colOff>247650</xdr:colOff>
          <xdr:row>83</xdr:row>
          <xdr:rowOff>44450</xdr:rowOff>
        </xdr:to>
        <xdr:sp macro="" textlink="">
          <xdr:nvSpPr>
            <xdr:cNvPr id="6148" name="Object 4" hidden="1">
              <a:extLst>
                <a:ext uri="{63B3BB69-23CF-44E3-9099-C40C66FF867C}">
                  <a14:compatExt spid="_x0000_s6148"/>
                </a:ext>
              </a:extLst>
            </xdr:cNvPr>
            <xdr:cNvSpPr/>
          </xdr:nvSpPr>
          <xdr:spPr bwMode="auto">
            <a:xfrm>
              <a:off x="0" y="0"/>
              <a:ext cx="0" cy="0"/>
            </a:xfrm>
            <a:prstGeom prst="rect">
              <a:avLst/>
            </a:prstGeom>
            <a:gradFill rotWithShape="1">
              <a:gsLst>
                <a:gs pos="0">
                  <a:srgbClr val="808000" mc:Ignorable="a14" a14:legacySpreadsheetColorIndex="19"/>
                </a:gs>
                <a:gs pos="100000">
                  <a:srgbClr val="8B8B16" mc:Ignorable="a14" a14:legacySpreadsheetColorIndex="19">
                    <a:gamma/>
                    <a:tint val="9137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85</xdr:row>
          <xdr:rowOff>69850</xdr:rowOff>
        </xdr:from>
        <xdr:to>
          <xdr:col>12</xdr:col>
          <xdr:colOff>381000</xdr:colOff>
          <xdr:row>86</xdr:row>
          <xdr:rowOff>139700</xdr:rowOff>
        </xdr:to>
        <xdr:sp macro="" textlink="">
          <xdr:nvSpPr>
            <xdr:cNvPr id="6149" name="Object 5" hidden="1">
              <a:extLst>
                <a:ext uri="{63B3BB69-23CF-44E3-9099-C40C66FF867C}">
                  <a14:compatExt spid="_x0000_s6149"/>
                </a:ext>
              </a:extLst>
            </xdr:cNvPr>
            <xdr:cNvSpPr/>
          </xdr:nvSpPr>
          <xdr:spPr bwMode="auto">
            <a:xfrm>
              <a:off x="0" y="0"/>
              <a:ext cx="0" cy="0"/>
            </a:xfrm>
            <a:prstGeom prst="rect">
              <a:avLst/>
            </a:prstGeom>
            <a:gradFill rotWithShape="1">
              <a:gsLst>
                <a:gs pos="0">
                  <a:srgbClr val="800000" mc:Ignorable="a14" a14:legacySpreadsheetColorIndex="16"/>
                </a:gs>
                <a:gs pos="100000">
                  <a:srgbClr val="8B1616" mc:Ignorable="a14" a14:legacySpreadsheetColorIndex="16">
                    <a:gamma/>
                    <a:tint val="9137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438150</xdr:colOff>
          <xdr:row>126</xdr:row>
          <xdr:rowOff>114300</xdr:rowOff>
        </xdr:from>
        <xdr:to>
          <xdr:col>14</xdr:col>
          <xdr:colOff>88900</xdr:colOff>
          <xdr:row>133</xdr:row>
          <xdr:rowOff>88900</xdr:rowOff>
        </xdr:to>
        <xdr:sp macro="" textlink="">
          <xdr:nvSpPr>
            <xdr:cNvPr id="6150" name="Object 6" hidden="1">
              <a:extLst>
                <a:ext uri="{63B3BB69-23CF-44E3-9099-C40C66FF867C}">
                  <a14:compatExt spid="_x0000_s61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182</xdr:row>
          <xdr:rowOff>133350</xdr:rowOff>
        </xdr:from>
        <xdr:to>
          <xdr:col>4</xdr:col>
          <xdr:colOff>533400</xdr:colOff>
          <xdr:row>184</xdr:row>
          <xdr:rowOff>177800</xdr:rowOff>
        </xdr:to>
        <xdr:sp macro="" textlink="">
          <xdr:nvSpPr>
            <xdr:cNvPr id="6151" name="Object 7" hidden="1">
              <a:extLst>
                <a:ext uri="{63B3BB69-23CF-44E3-9099-C40C66FF867C}">
                  <a14:compatExt spid="_x0000_s6151"/>
                </a:ext>
              </a:extLst>
            </xdr:cNvPr>
            <xdr:cNvSpPr/>
          </xdr:nvSpPr>
          <xdr:spPr bwMode="auto">
            <a:xfrm>
              <a:off x="0" y="0"/>
              <a:ext cx="0" cy="0"/>
            </a:xfrm>
            <a:prstGeom prst="rect">
              <a:avLst/>
            </a:prstGeom>
            <a:gradFill rotWithShape="1">
              <a:gsLst>
                <a:gs pos="0">
                  <a:srgbClr val="993300" mc:Ignorable="a14" a14:legacySpreadsheetColorIndex="60"/>
                </a:gs>
                <a:gs pos="100000">
                  <a:srgbClr val="BD7C5B" mc:Ignorable="a14" a14:legacySpreadsheetColorIndex="60">
                    <a:gamma/>
                    <a:tint val="6431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177</xdr:row>
          <xdr:rowOff>57150</xdr:rowOff>
        </xdr:from>
        <xdr:to>
          <xdr:col>5</xdr:col>
          <xdr:colOff>31750</xdr:colOff>
          <xdr:row>179</xdr:row>
          <xdr:rowOff>171450</xdr:rowOff>
        </xdr:to>
        <xdr:sp macro="" textlink="">
          <xdr:nvSpPr>
            <xdr:cNvPr id="6152" name="Object 8" hidden="1">
              <a:extLst>
                <a:ext uri="{63B3BB69-23CF-44E3-9099-C40C66FF867C}">
                  <a14:compatExt spid="_x0000_s6152"/>
                </a:ext>
              </a:extLst>
            </xdr:cNvPr>
            <xdr:cNvSpPr/>
          </xdr:nvSpPr>
          <xdr:spPr bwMode="auto">
            <a:xfrm>
              <a:off x="0" y="0"/>
              <a:ext cx="0" cy="0"/>
            </a:xfrm>
            <a:prstGeom prst="rect">
              <a:avLst/>
            </a:prstGeom>
            <a:gradFill rotWithShape="1">
              <a:gsLst>
                <a:gs pos="0">
                  <a:srgbClr val="993300" mc:Ignorable="a14" a14:legacySpreadsheetColorIndex="60"/>
                </a:gs>
                <a:gs pos="100000">
                  <a:srgbClr val="BD7C5B" mc:Ignorable="a14" a14:legacySpreadsheetColorIndex="60">
                    <a:gamma/>
                    <a:tint val="6431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177</xdr:row>
          <xdr:rowOff>107950</xdr:rowOff>
        </xdr:from>
        <xdr:to>
          <xdr:col>10</xdr:col>
          <xdr:colOff>463550</xdr:colOff>
          <xdr:row>179</xdr:row>
          <xdr:rowOff>120650</xdr:rowOff>
        </xdr:to>
        <xdr:sp macro="" textlink="">
          <xdr:nvSpPr>
            <xdr:cNvPr id="6153" name="Object 9" hidden="1">
              <a:extLst>
                <a:ext uri="{63B3BB69-23CF-44E3-9099-C40C66FF867C}">
                  <a14:compatExt spid="_x0000_s6153"/>
                </a:ext>
              </a:extLst>
            </xdr:cNvPr>
            <xdr:cNvSpPr/>
          </xdr:nvSpPr>
          <xdr:spPr bwMode="auto">
            <a:xfrm>
              <a:off x="0" y="0"/>
              <a:ext cx="0" cy="0"/>
            </a:xfrm>
            <a:prstGeom prst="rect">
              <a:avLst/>
            </a:prstGeom>
            <a:gradFill rotWithShape="1">
              <a:gsLst>
                <a:gs pos="0">
                  <a:srgbClr val="3366FF" mc:Ignorable="a14" a14:legacySpreadsheetColorIndex="48"/>
                </a:gs>
                <a:gs pos="100000">
                  <a:srgbClr val="A9BFFF" mc:Ignorable="a14" a14:legacySpreadsheetColorIndex="48">
                    <a:gamma/>
                    <a:tint val="4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177</xdr:row>
          <xdr:rowOff>107950</xdr:rowOff>
        </xdr:from>
        <xdr:to>
          <xdr:col>13</xdr:col>
          <xdr:colOff>139700</xdr:colOff>
          <xdr:row>179</xdr:row>
          <xdr:rowOff>127000</xdr:rowOff>
        </xdr:to>
        <xdr:sp macro="" textlink="">
          <xdr:nvSpPr>
            <xdr:cNvPr id="6154" name="Object 10" hidden="1">
              <a:extLst>
                <a:ext uri="{63B3BB69-23CF-44E3-9099-C40C66FF867C}">
                  <a14:compatExt spid="_x0000_s6154"/>
                </a:ext>
              </a:extLst>
            </xdr:cNvPr>
            <xdr:cNvSpPr/>
          </xdr:nvSpPr>
          <xdr:spPr bwMode="auto">
            <a:xfrm>
              <a:off x="0" y="0"/>
              <a:ext cx="0" cy="0"/>
            </a:xfrm>
            <a:prstGeom prst="rect">
              <a:avLst/>
            </a:prstGeom>
            <a:gradFill rotWithShape="1">
              <a:gsLst>
                <a:gs pos="0">
                  <a:srgbClr val="3366FF" mc:Ignorable="a14" a14:legacySpreadsheetColorIndex="48"/>
                </a:gs>
                <a:gs pos="100000">
                  <a:srgbClr val="A9BFFF" mc:Ignorable="a14" a14:legacySpreadsheetColorIndex="48">
                    <a:gamma/>
                    <a:tint val="4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88900</xdr:colOff>
          <xdr:row>185</xdr:row>
          <xdr:rowOff>57150</xdr:rowOff>
        </xdr:from>
        <xdr:to>
          <xdr:col>13</xdr:col>
          <xdr:colOff>292100</xdr:colOff>
          <xdr:row>187</xdr:row>
          <xdr:rowOff>133350</xdr:rowOff>
        </xdr:to>
        <xdr:sp macro="" textlink="">
          <xdr:nvSpPr>
            <xdr:cNvPr id="6155" name="Object 11" hidden="1">
              <a:extLst>
                <a:ext uri="{63B3BB69-23CF-44E3-9099-C40C66FF867C}">
                  <a14:compatExt spid="_x0000_s6155"/>
                </a:ext>
              </a:extLst>
            </xdr:cNvPr>
            <xdr:cNvSpPr/>
          </xdr:nvSpPr>
          <xdr:spPr bwMode="auto">
            <a:xfrm>
              <a:off x="0" y="0"/>
              <a:ext cx="0" cy="0"/>
            </a:xfrm>
            <a:prstGeom prst="rect">
              <a:avLst/>
            </a:prstGeom>
            <a:gradFill rotWithShape="1">
              <a:gsLst>
                <a:gs pos="0">
                  <a:srgbClr val="808000" mc:Ignorable="a14" a14:legacySpreadsheetColorIndex="19"/>
                </a:gs>
                <a:gs pos="100000">
                  <a:srgbClr val="B7B76E" mc:Ignorable="a14" a14:legacySpreadsheetColorIndex="19">
                    <a:gamma/>
                    <a:tint val="56863"/>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400050</xdr:colOff>
          <xdr:row>194</xdr:row>
          <xdr:rowOff>38100</xdr:rowOff>
        </xdr:from>
        <xdr:to>
          <xdr:col>11</xdr:col>
          <xdr:colOff>450850</xdr:colOff>
          <xdr:row>196</xdr:row>
          <xdr:rowOff>88900</xdr:rowOff>
        </xdr:to>
        <xdr:sp macro="" textlink="">
          <xdr:nvSpPr>
            <xdr:cNvPr id="6156" name="Object 12" hidden="1">
              <a:extLst>
                <a:ext uri="{63B3BB69-23CF-44E3-9099-C40C66FF867C}">
                  <a14:compatExt spid="_x0000_s6156"/>
                </a:ext>
              </a:extLst>
            </xdr:cNvPr>
            <xdr:cNvSpPr/>
          </xdr:nvSpPr>
          <xdr:spPr bwMode="auto">
            <a:xfrm>
              <a:off x="0" y="0"/>
              <a:ext cx="0" cy="0"/>
            </a:xfrm>
            <a:prstGeom prst="rect">
              <a:avLst/>
            </a:prstGeom>
            <a:gradFill rotWithShape="1">
              <a:gsLst>
                <a:gs pos="0">
                  <a:srgbClr val="808000" mc:Ignorable="a14" a14:legacySpreadsheetColorIndex="19"/>
                </a:gs>
                <a:gs pos="100000">
                  <a:srgbClr val="B7B76E" mc:Ignorable="a14" a14:legacySpreadsheetColorIndex="19">
                    <a:gamma/>
                    <a:tint val="56863"/>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207</xdr:row>
          <xdr:rowOff>146050</xdr:rowOff>
        </xdr:from>
        <xdr:to>
          <xdr:col>11</xdr:col>
          <xdr:colOff>571500</xdr:colOff>
          <xdr:row>210</xdr:row>
          <xdr:rowOff>57150</xdr:rowOff>
        </xdr:to>
        <xdr:sp macro="" textlink="">
          <xdr:nvSpPr>
            <xdr:cNvPr id="6157" name="Object 13" hidden="1">
              <a:extLst>
                <a:ext uri="{63B3BB69-23CF-44E3-9099-C40C66FF867C}">
                  <a14:compatExt spid="_x0000_s6157"/>
                </a:ext>
              </a:extLst>
            </xdr:cNvPr>
            <xdr:cNvSpPr/>
          </xdr:nvSpPr>
          <xdr:spPr bwMode="auto">
            <a:xfrm>
              <a:off x="0" y="0"/>
              <a:ext cx="0" cy="0"/>
            </a:xfrm>
            <a:prstGeom prst="rect">
              <a:avLst/>
            </a:prstGeom>
            <a:gradFill rotWithShape="1">
              <a:gsLst>
                <a:gs pos="0">
                  <a:srgbClr val="3366FF" mc:Ignorable="a14" a14:legacySpreadsheetColorIndex="48"/>
                </a:gs>
                <a:gs pos="100000">
                  <a:srgbClr val="A9BFFF" mc:Ignorable="a14" a14:legacySpreadsheetColorIndex="48">
                    <a:gamma/>
                    <a:tint val="4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374650</xdr:colOff>
          <xdr:row>219</xdr:row>
          <xdr:rowOff>82550</xdr:rowOff>
        </xdr:from>
        <xdr:to>
          <xdr:col>12</xdr:col>
          <xdr:colOff>273050</xdr:colOff>
          <xdr:row>221</xdr:row>
          <xdr:rowOff>177800</xdr:rowOff>
        </xdr:to>
        <xdr:sp macro="" textlink="">
          <xdr:nvSpPr>
            <xdr:cNvPr id="6158" name="Object 14" hidden="1">
              <a:extLst>
                <a:ext uri="{63B3BB69-23CF-44E3-9099-C40C66FF867C}">
                  <a14:compatExt spid="_x0000_s6158"/>
                </a:ext>
              </a:extLst>
            </xdr:cNvPr>
            <xdr:cNvSpPr/>
          </xdr:nvSpPr>
          <xdr:spPr bwMode="auto">
            <a:xfrm>
              <a:off x="0" y="0"/>
              <a:ext cx="0" cy="0"/>
            </a:xfrm>
            <a:prstGeom prst="rect">
              <a:avLst/>
            </a:prstGeom>
            <a:gradFill rotWithShape="1">
              <a:gsLst>
                <a:gs pos="0">
                  <a:srgbClr val="3366FF" mc:Ignorable="a14" a14:legacySpreadsheetColorIndex="48"/>
                </a:gs>
                <a:gs pos="100000">
                  <a:srgbClr val="A9BFFF" mc:Ignorable="a14" a14:legacySpreadsheetColorIndex="48">
                    <a:gamma/>
                    <a:tint val="4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201</xdr:row>
          <xdr:rowOff>177800</xdr:rowOff>
        </xdr:from>
        <xdr:to>
          <xdr:col>12</xdr:col>
          <xdr:colOff>177800</xdr:colOff>
          <xdr:row>204</xdr:row>
          <xdr:rowOff>69850</xdr:rowOff>
        </xdr:to>
        <xdr:sp macro="" textlink="">
          <xdr:nvSpPr>
            <xdr:cNvPr id="6159" name="Object 15" hidden="1">
              <a:extLst>
                <a:ext uri="{63B3BB69-23CF-44E3-9099-C40C66FF867C}">
                  <a14:compatExt spid="_x0000_s6159"/>
                </a:ext>
              </a:extLst>
            </xdr:cNvPr>
            <xdr:cNvSpPr/>
          </xdr:nvSpPr>
          <xdr:spPr bwMode="auto">
            <a:xfrm>
              <a:off x="0" y="0"/>
              <a:ext cx="0" cy="0"/>
            </a:xfrm>
            <a:prstGeom prst="rect">
              <a:avLst/>
            </a:prstGeom>
            <a:gradFill rotWithShape="1">
              <a:gsLst>
                <a:gs pos="0">
                  <a:srgbClr val="808000" mc:Ignorable="a14" a14:legacySpreadsheetColorIndex="19"/>
                </a:gs>
                <a:gs pos="100000">
                  <a:srgbClr val="BDBD7B" mc:Ignorable="a14" a14:legacySpreadsheetColorIndex="19">
                    <a:gamma/>
                    <a:tint val="5176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209</xdr:row>
          <xdr:rowOff>38100</xdr:rowOff>
        </xdr:from>
        <xdr:to>
          <xdr:col>4</xdr:col>
          <xdr:colOff>25400</xdr:colOff>
          <xdr:row>211</xdr:row>
          <xdr:rowOff>31750</xdr:rowOff>
        </xdr:to>
        <xdr:sp macro="" textlink="">
          <xdr:nvSpPr>
            <xdr:cNvPr id="6160" name="Object 16" hidden="1">
              <a:extLst>
                <a:ext uri="{63B3BB69-23CF-44E3-9099-C40C66FF867C}">
                  <a14:compatExt spid="_x0000_s6160"/>
                </a:ext>
              </a:extLst>
            </xdr:cNvPr>
            <xdr:cNvSpPr/>
          </xdr:nvSpPr>
          <xdr:spPr bwMode="auto">
            <a:xfrm>
              <a:off x="0" y="0"/>
              <a:ext cx="0" cy="0"/>
            </a:xfrm>
            <a:prstGeom prst="rect">
              <a:avLst/>
            </a:prstGeom>
            <a:gradFill rotWithShape="1">
              <a:gsLst>
                <a:gs pos="0">
                  <a:srgbClr val="3366FF" mc:Ignorable="a14" a14:legacySpreadsheetColorIndex="48"/>
                </a:gs>
                <a:gs pos="100000">
                  <a:srgbClr val="A9BFFF" mc:Ignorable="a14" a14:legacySpreadsheetColorIndex="48">
                    <a:gamma/>
                    <a:tint val="4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214</xdr:row>
          <xdr:rowOff>76200</xdr:rowOff>
        </xdr:from>
        <xdr:to>
          <xdr:col>3</xdr:col>
          <xdr:colOff>635000</xdr:colOff>
          <xdr:row>216</xdr:row>
          <xdr:rowOff>107950</xdr:rowOff>
        </xdr:to>
        <xdr:sp macro="" textlink="">
          <xdr:nvSpPr>
            <xdr:cNvPr id="6161" name="Object 17" hidden="1">
              <a:extLst>
                <a:ext uri="{63B3BB69-23CF-44E3-9099-C40C66FF867C}">
                  <a14:compatExt spid="_x0000_s6161"/>
                </a:ext>
              </a:extLst>
            </xdr:cNvPr>
            <xdr:cNvSpPr/>
          </xdr:nvSpPr>
          <xdr:spPr bwMode="auto">
            <a:xfrm>
              <a:off x="0" y="0"/>
              <a:ext cx="0" cy="0"/>
            </a:xfrm>
            <a:prstGeom prst="rect">
              <a:avLst/>
            </a:prstGeom>
            <a:gradFill rotWithShape="1">
              <a:gsLst>
                <a:gs pos="0">
                  <a:srgbClr val="3366FF" mc:Ignorable="a14" a14:legacySpreadsheetColorIndex="48"/>
                </a:gs>
                <a:gs pos="100000">
                  <a:srgbClr val="A9BFFF" mc:Ignorable="a14" a14:legacySpreadsheetColorIndex="48">
                    <a:gamma/>
                    <a:tint val="4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219</xdr:row>
          <xdr:rowOff>57150</xdr:rowOff>
        </xdr:from>
        <xdr:to>
          <xdr:col>4</xdr:col>
          <xdr:colOff>196850</xdr:colOff>
          <xdr:row>220</xdr:row>
          <xdr:rowOff>95250</xdr:rowOff>
        </xdr:to>
        <xdr:sp macro="" textlink="">
          <xdr:nvSpPr>
            <xdr:cNvPr id="6162" name="Object 18" hidden="1">
              <a:extLst>
                <a:ext uri="{63B3BB69-23CF-44E3-9099-C40C66FF867C}">
                  <a14:compatExt spid="_x0000_s6162"/>
                </a:ext>
              </a:extLst>
            </xdr:cNvPr>
            <xdr:cNvSpPr/>
          </xdr:nvSpPr>
          <xdr:spPr bwMode="auto">
            <a:xfrm>
              <a:off x="0" y="0"/>
              <a:ext cx="0" cy="0"/>
            </a:xfrm>
            <a:prstGeom prst="rect">
              <a:avLst/>
            </a:prstGeom>
            <a:gradFill rotWithShape="1">
              <a:gsLst>
                <a:gs pos="0">
                  <a:srgbClr val="008080" mc:Ignorable="a14" a14:legacySpreadsheetColorIndex="21"/>
                </a:gs>
                <a:gs pos="100000">
                  <a:srgbClr val="87C3C3" mc:Ignorable="a14" a14:legacySpreadsheetColorIndex="21">
                    <a:gamma/>
                    <a:tint val="4705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222</xdr:row>
          <xdr:rowOff>0</xdr:rowOff>
        </xdr:from>
        <xdr:to>
          <xdr:col>3</xdr:col>
          <xdr:colOff>533400</xdr:colOff>
          <xdr:row>223</xdr:row>
          <xdr:rowOff>19050</xdr:rowOff>
        </xdr:to>
        <xdr:sp macro="" textlink="">
          <xdr:nvSpPr>
            <xdr:cNvPr id="6163" name="Object 19" hidden="1">
              <a:extLst>
                <a:ext uri="{63B3BB69-23CF-44E3-9099-C40C66FF867C}">
                  <a14:compatExt spid="_x0000_s6163"/>
                </a:ext>
              </a:extLst>
            </xdr:cNvPr>
            <xdr:cNvSpPr/>
          </xdr:nvSpPr>
          <xdr:spPr bwMode="auto">
            <a:xfrm>
              <a:off x="0" y="0"/>
              <a:ext cx="0" cy="0"/>
            </a:xfrm>
            <a:prstGeom prst="rect">
              <a:avLst/>
            </a:prstGeom>
            <a:gradFill rotWithShape="1">
              <a:gsLst>
                <a:gs pos="0">
                  <a:srgbClr val="008080" mc:Ignorable="a14" a14:legacySpreadsheetColorIndex="21"/>
                </a:gs>
                <a:gs pos="100000">
                  <a:srgbClr val="87C3C3" mc:Ignorable="a14" a14:legacySpreadsheetColorIndex="21">
                    <a:gamma/>
                    <a:tint val="4705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523876</xdr:colOff>
      <xdr:row>68</xdr:row>
      <xdr:rowOff>76200</xdr:rowOff>
    </xdr:from>
    <xdr:to>
      <xdr:col>3</xdr:col>
      <xdr:colOff>238126</xdr:colOff>
      <xdr:row>69</xdr:row>
      <xdr:rowOff>38101</xdr:rowOff>
    </xdr:to>
    <xdr:sp macro="" textlink="">
      <xdr:nvSpPr>
        <xdr:cNvPr id="2" name="Text Box 1"/>
        <xdr:cNvSpPr txBox="1">
          <a:spLocks noChangeArrowheads="1"/>
        </xdr:cNvSpPr>
      </xdr:nvSpPr>
      <xdr:spPr bwMode="auto">
        <a:xfrm>
          <a:off x="1806576" y="14097000"/>
          <a:ext cx="355600" cy="16510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800" b="1" i="0" strike="noStrike">
              <a:solidFill>
                <a:srgbClr val="FFCC00"/>
              </a:solidFill>
              <a:latin typeface="Arial"/>
              <a:cs typeface="Arial"/>
            </a:rPr>
            <a:t>ν</a:t>
          </a:r>
          <a:r>
            <a:rPr lang="el-GR" sz="800" b="1" i="0" strike="noStrike">
              <a:solidFill>
                <a:srgbClr val="FFCC00"/>
              </a:solidFill>
              <a:latin typeface="Arial"/>
              <a:cs typeface="Arial"/>
              <a:sym typeface="Wingdings 3"/>
            </a:rPr>
            <a:t></a:t>
          </a:r>
          <a:r>
            <a:rPr lang="el-GR" sz="800" b="1" i="0" strike="noStrike">
              <a:solidFill>
                <a:srgbClr val="FFCC00"/>
              </a:solidFill>
              <a:latin typeface="Arial"/>
              <a:cs typeface="Arial"/>
              <a:sym typeface="Symbol"/>
            </a:rPr>
            <a:t></a:t>
          </a:r>
          <a:endParaRPr lang="el-GR" sz="800" b="1" i="0" strike="noStrike">
            <a:solidFill>
              <a:srgbClr val="FFCC00"/>
            </a:solidFill>
          </a:endParaRPr>
        </a:p>
      </xdr:txBody>
    </xdr:sp>
    <xdr:clientData/>
  </xdr:twoCellAnchor>
  <xdr:twoCellAnchor>
    <xdr:from>
      <xdr:col>11</xdr:col>
      <xdr:colOff>233358</xdr:colOff>
      <xdr:row>88</xdr:row>
      <xdr:rowOff>9525</xdr:rowOff>
    </xdr:from>
    <xdr:to>
      <xdr:col>11</xdr:col>
      <xdr:colOff>309558</xdr:colOff>
      <xdr:row>91</xdr:row>
      <xdr:rowOff>104775</xdr:rowOff>
    </xdr:to>
    <xdr:sp macro="" textlink="">
      <xdr:nvSpPr>
        <xdr:cNvPr id="3" name="AutoShape 10"/>
        <xdr:cNvSpPr>
          <a:spLocks/>
        </xdr:cNvSpPr>
      </xdr:nvSpPr>
      <xdr:spPr bwMode="auto">
        <a:xfrm>
          <a:off x="7288208" y="18094325"/>
          <a:ext cx="76200" cy="704850"/>
        </a:xfrm>
        <a:prstGeom prst="rightBrace">
          <a:avLst>
            <a:gd name="adj1" fmla="val 69792"/>
            <a:gd name="adj2" fmla="val 50000"/>
          </a:avLst>
        </a:prstGeom>
        <a:noFill/>
        <a:ln w="19050">
          <a:solidFill>
            <a:srgbClr val="FF6600"/>
          </a:solidFill>
          <a:round/>
          <a:headEnd/>
          <a:tailEnd/>
        </a:ln>
      </xdr:spPr>
    </xdr:sp>
    <xdr:clientData/>
  </xdr:twoCellAnchor>
  <xdr:twoCellAnchor>
    <xdr:from>
      <xdr:col>0</xdr:col>
      <xdr:colOff>523875</xdr:colOff>
      <xdr:row>72</xdr:row>
      <xdr:rowOff>57150</xdr:rowOff>
    </xdr:from>
    <xdr:to>
      <xdr:col>0</xdr:col>
      <xdr:colOff>595875</xdr:colOff>
      <xdr:row>72</xdr:row>
      <xdr:rowOff>129150</xdr:rowOff>
    </xdr:to>
    <xdr:sp macro="" textlink="">
      <xdr:nvSpPr>
        <xdr:cNvPr id="4" name="Oval 23"/>
        <xdr:cNvSpPr>
          <a:spLocks noChangeArrowheads="1"/>
        </xdr:cNvSpPr>
      </xdr:nvSpPr>
      <xdr:spPr bwMode="auto">
        <a:xfrm>
          <a:off x="523875" y="14890750"/>
          <a:ext cx="72000" cy="72000"/>
        </a:xfrm>
        <a:prstGeom prst="ellipse">
          <a:avLst/>
        </a:prstGeom>
        <a:gradFill rotWithShape="1">
          <a:gsLst>
            <a:gs pos="0">
              <a:srgbClr val="00FF00"/>
            </a:gs>
            <a:gs pos="100000">
              <a:srgbClr val="00FF00">
                <a:gamma/>
                <a:shade val="22353"/>
                <a:invGamma/>
              </a:srgbClr>
            </a:gs>
          </a:gsLst>
          <a:lin ang="2700000" scaled="1"/>
        </a:gradFill>
        <a:ln w="9525">
          <a:solidFill>
            <a:srgbClr val="000000"/>
          </a:solidFill>
          <a:round/>
          <a:headEnd/>
          <a:tailEnd/>
        </a:ln>
      </xdr:spPr>
    </xdr:sp>
    <xdr:clientData/>
  </xdr:twoCellAnchor>
  <xdr:twoCellAnchor>
    <xdr:from>
      <xdr:col>0</xdr:col>
      <xdr:colOff>523875</xdr:colOff>
      <xdr:row>73</xdr:row>
      <xdr:rowOff>57150</xdr:rowOff>
    </xdr:from>
    <xdr:to>
      <xdr:col>0</xdr:col>
      <xdr:colOff>595875</xdr:colOff>
      <xdr:row>73</xdr:row>
      <xdr:rowOff>129150</xdr:rowOff>
    </xdr:to>
    <xdr:sp macro="" textlink="">
      <xdr:nvSpPr>
        <xdr:cNvPr id="5" name="Oval 24"/>
        <xdr:cNvSpPr>
          <a:spLocks noChangeArrowheads="1"/>
        </xdr:cNvSpPr>
      </xdr:nvSpPr>
      <xdr:spPr bwMode="auto">
        <a:xfrm>
          <a:off x="523875" y="15093950"/>
          <a:ext cx="72000" cy="72000"/>
        </a:xfrm>
        <a:prstGeom prst="ellipse">
          <a:avLst/>
        </a:prstGeom>
        <a:gradFill rotWithShape="1">
          <a:gsLst>
            <a:gs pos="0">
              <a:srgbClr val="00FF00"/>
            </a:gs>
            <a:gs pos="100000">
              <a:srgbClr val="00FF00">
                <a:gamma/>
                <a:shade val="22353"/>
                <a:invGamma/>
              </a:srgbClr>
            </a:gs>
          </a:gsLst>
          <a:lin ang="2700000" scaled="1"/>
        </a:gradFill>
        <a:ln w="9525">
          <a:solidFill>
            <a:srgbClr val="000000"/>
          </a:solidFill>
          <a:round/>
          <a:headEnd/>
          <a:tailEnd/>
        </a:ln>
      </xdr:spPr>
    </xdr:sp>
    <xdr:clientData/>
  </xdr:twoCellAnchor>
  <xdr:twoCellAnchor>
    <xdr:from>
      <xdr:col>1</xdr:col>
      <xdr:colOff>75406</xdr:colOff>
      <xdr:row>78</xdr:row>
      <xdr:rowOff>131762</xdr:rowOff>
    </xdr:from>
    <xdr:to>
      <xdr:col>4</xdr:col>
      <xdr:colOff>208756</xdr:colOff>
      <xdr:row>79</xdr:row>
      <xdr:rowOff>168275</xdr:rowOff>
    </xdr:to>
    <xdr:sp macro="" textlink="">
      <xdr:nvSpPr>
        <xdr:cNvPr id="6" name="Text Box 25"/>
        <xdr:cNvSpPr txBox="1">
          <a:spLocks noChangeArrowheads="1"/>
        </xdr:cNvSpPr>
      </xdr:nvSpPr>
      <xdr:spPr bwMode="auto">
        <a:xfrm>
          <a:off x="716756" y="16184562"/>
          <a:ext cx="2057400" cy="239713"/>
        </a:xfrm>
        <a:prstGeom prst="rect">
          <a:avLst/>
        </a:prstGeom>
        <a:gradFill rotWithShape="1">
          <a:gsLst>
            <a:gs pos="0">
              <a:srgbClr val="800000"/>
            </a:gs>
            <a:gs pos="100000">
              <a:srgbClr val="800000">
                <a:gamma/>
                <a:tint val="44314"/>
                <a:invGamma/>
              </a:srgbClr>
            </a:gs>
          </a:gsLst>
          <a:lin ang="2700000" scaled="1"/>
        </a:gra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000000"/>
              </a:solidFill>
              <a:latin typeface="Arial"/>
              <a:cs typeface="Arial"/>
            </a:rPr>
            <a:t>Παράδειγμα υπολογισμού </a:t>
          </a:r>
          <a:r>
            <a:rPr lang="en-US" sz="1000" b="1" i="0" strike="noStrike">
              <a:solidFill>
                <a:srgbClr val="000000"/>
              </a:solidFill>
              <a:latin typeface="Arial"/>
              <a:cs typeface="Arial"/>
            </a:rPr>
            <a:t>pH</a:t>
          </a:r>
        </a:p>
      </xdr:txBody>
    </xdr:sp>
    <xdr:clientData/>
  </xdr:twoCellAnchor>
  <xdr:twoCellAnchor>
    <xdr:from>
      <xdr:col>0</xdr:col>
      <xdr:colOff>476250</xdr:colOff>
      <xdr:row>80</xdr:row>
      <xdr:rowOff>66276</xdr:rowOff>
    </xdr:from>
    <xdr:to>
      <xdr:col>0</xdr:col>
      <xdr:colOff>571500</xdr:colOff>
      <xdr:row>80</xdr:row>
      <xdr:rowOff>163476</xdr:rowOff>
    </xdr:to>
    <xdr:sp macro="" textlink="">
      <xdr:nvSpPr>
        <xdr:cNvPr id="7" name="Oval 26"/>
        <xdr:cNvSpPr>
          <a:spLocks noChangeArrowheads="1"/>
        </xdr:cNvSpPr>
      </xdr:nvSpPr>
      <xdr:spPr bwMode="auto">
        <a:xfrm>
          <a:off x="476250" y="16525476"/>
          <a:ext cx="95250" cy="97200"/>
        </a:xfrm>
        <a:prstGeom prst="ellipse">
          <a:avLst/>
        </a:prstGeom>
        <a:gradFill rotWithShape="1">
          <a:gsLst>
            <a:gs pos="0">
              <a:srgbClr val="99CC00"/>
            </a:gs>
            <a:gs pos="100000">
              <a:srgbClr val="99CC00">
                <a:gamma/>
                <a:shade val="29804"/>
                <a:invGamma/>
              </a:srgbClr>
            </a:gs>
          </a:gsLst>
          <a:lin ang="2700000" scaled="1"/>
        </a:gradFill>
        <a:ln w="9525">
          <a:noFill/>
          <a:round/>
          <a:headEnd/>
          <a:tailEnd/>
        </a:ln>
      </xdr:spPr>
    </xdr:sp>
    <xdr:clientData/>
  </xdr:twoCellAnchor>
  <xdr:twoCellAnchor>
    <xdr:from>
      <xdr:col>0</xdr:col>
      <xdr:colOff>476250</xdr:colOff>
      <xdr:row>91</xdr:row>
      <xdr:rowOff>45643</xdr:rowOff>
    </xdr:from>
    <xdr:to>
      <xdr:col>0</xdr:col>
      <xdr:colOff>571500</xdr:colOff>
      <xdr:row>91</xdr:row>
      <xdr:rowOff>140893</xdr:rowOff>
    </xdr:to>
    <xdr:sp macro="" textlink="">
      <xdr:nvSpPr>
        <xdr:cNvPr id="8" name="Oval 27"/>
        <xdr:cNvSpPr>
          <a:spLocks noChangeArrowheads="1"/>
        </xdr:cNvSpPr>
      </xdr:nvSpPr>
      <xdr:spPr bwMode="auto">
        <a:xfrm>
          <a:off x="476250" y="18740043"/>
          <a:ext cx="95250" cy="95250"/>
        </a:xfrm>
        <a:prstGeom prst="ellipse">
          <a:avLst/>
        </a:prstGeom>
        <a:gradFill rotWithShape="1">
          <a:gsLst>
            <a:gs pos="0">
              <a:srgbClr val="99CC00"/>
            </a:gs>
            <a:gs pos="100000">
              <a:srgbClr val="99CC00">
                <a:gamma/>
                <a:shade val="29804"/>
                <a:invGamma/>
              </a:srgbClr>
            </a:gs>
          </a:gsLst>
          <a:lin ang="2700000" scaled="1"/>
        </a:gradFill>
        <a:ln w="9525">
          <a:noFill/>
          <a:round/>
          <a:headEnd/>
          <a:tailEnd/>
        </a:ln>
      </xdr:spPr>
    </xdr:sp>
    <xdr:clientData/>
  </xdr:twoCellAnchor>
  <xdr:twoCellAnchor>
    <xdr:from>
      <xdr:col>0</xdr:col>
      <xdr:colOff>476250</xdr:colOff>
      <xdr:row>115</xdr:row>
      <xdr:rowOff>93264</xdr:rowOff>
    </xdr:from>
    <xdr:to>
      <xdr:col>0</xdr:col>
      <xdr:colOff>571500</xdr:colOff>
      <xdr:row>115</xdr:row>
      <xdr:rowOff>188514</xdr:rowOff>
    </xdr:to>
    <xdr:sp macro="" textlink="">
      <xdr:nvSpPr>
        <xdr:cNvPr id="9" name="Oval 28"/>
        <xdr:cNvSpPr>
          <a:spLocks noChangeArrowheads="1"/>
        </xdr:cNvSpPr>
      </xdr:nvSpPr>
      <xdr:spPr bwMode="auto">
        <a:xfrm>
          <a:off x="476250" y="23664464"/>
          <a:ext cx="95250" cy="95250"/>
        </a:xfrm>
        <a:prstGeom prst="ellipse">
          <a:avLst/>
        </a:prstGeom>
        <a:gradFill rotWithShape="1">
          <a:gsLst>
            <a:gs pos="0">
              <a:srgbClr val="99CC00"/>
            </a:gs>
            <a:gs pos="100000">
              <a:srgbClr val="99CC00">
                <a:gamma/>
                <a:shade val="29804"/>
                <a:invGamma/>
              </a:srgbClr>
            </a:gs>
          </a:gsLst>
          <a:lin ang="2700000" scaled="1"/>
        </a:gradFill>
        <a:ln w="9525">
          <a:noFill/>
          <a:round/>
          <a:headEnd/>
          <a:tailEnd/>
        </a:ln>
      </xdr:spPr>
    </xdr:sp>
    <xdr:clientData/>
  </xdr:twoCellAnchor>
  <mc:AlternateContent xmlns:mc="http://schemas.openxmlformats.org/markup-compatibility/2006">
    <mc:Choice xmlns:a14="http://schemas.microsoft.com/office/drawing/2010/main" Requires="a14">
      <xdr:twoCellAnchor editAs="oneCell">
        <xdr:from>
          <xdr:col>9</xdr:col>
          <xdr:colOff>501650</xdr:colOff>
          <xdr:row>20</xdr:row>
          <xdr:rowOff>76200</xdr:rowOff>
        </xdr:from>
        <xdr:to>
          <xdr:col>12</xdr:col>
          <xdr:colOff>19050</xdr:colOff>
          <xdr:row>22</xdr:row>
          <xdr:rowOff>184150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gradFill rotWithShape="1">
              <a:gsLst>
                <a:gs pos="0">
                  <a:srgbClr val="3366FF" mc:Ignorable="a14" a14:legacySpreadsheetColorIndex="48"/>
                </a:gs>
                <a:gs pos="100000">
                  <a:srgbClr val="B4C7FF" mc:Ignorable="a14" a14:legacySpreadsheetColorIndex="48">
                    <a:gamma/>
                    <a:tint val="3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196850</xdr:colOff>
          <xdr:row>28</xdr:row>
          <xdr:rowOff>57150</xdr:rowOff>
        </xdr:from>
        <xdr:to>
          <xdr:col>12</xdr:col>
          <xdr:colOff>330200</xdr:colOff>
          <xdr:row>30</xdr:row>
          <xdr:rowOff>196850</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gradFill rotWithShape="1">
              <a:gsLst>
                <a:gs pos="0">
                  <a:srgbClr val="3366FF" mc:Ignorable="a14" a14:legacySpreadsheetColorIndex="48"/>
                </a:gs>
                <a:gs pos="100000">
                  <a:srgbClr val="B4C7FF" mc:Ignorable="a14" a14:legacySpreadsheetColorIndex="48">
                    <a:gamma/>
                    <a:tint val="3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34</xdr:row>
          <xdr:rowOff>6350</xdr:rowOff>
        </xdr:from>
        <xdr:to>
          <xdr:col>12</xdr:col>
          <xdr:colOff>368300</xdr:colOff>
          <xdr:row>36</xdr:row>
          <xdr:rowOff>76200</xdr:rowOff>
        </xdr:to>
        <xdr:sp macro="" textlink="">
          <xdr:nvSpPr>
            <xdr:cNvPr id="8195" name="Object 3" hidden="1">
              <a:extLst>
                <a:ext uri="{63B3BB69-23CF-44E3-9099-C40C66FF867C}">
                  <a14:compatExt spid="_x0000_s8195"/>
                </a:ext>
              </a:extLst>
            </xdr:cNvPr>
            <xdr:cNvSpPr/>
          </xdr:nvSpPr>
          <xdr:spPr bwMode="auto">
            <a:xfrm>
              <a:off x="0" y="0"/>
              <a:ext cx="0" cy="0"/>
            </a:xfrm>
            <a:prstGeom prst="rect">
              <a:avLst/>
            </a:prstGeom>
            <a:gradFill rotWithShape="1">
              <a:gsLst>
                <a:gs pos="0">
                  <a:srgbClr val="3366FF" mc:Ignorable="a14" a14:legacySpreadsheetColorIndex="48"/>
                </a:gs>
                <a:gs pos="100000">
                  <a:srgbClr val="B4C7FF" mc:Ignorable="a14" a14:legacySpreadsheetColorIndex="48">
                    <a:gamma/>
                    <a:tint val="3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49</xdr:row>
          <xdr:rowOff>95250</xdr:rowOff>
        </xdr:from>
        <xdr:to>
          <xdr:col>10</xdr:col>
          <xdr:colOff>501650</xdr:colOff>
          <xdr:row>50</xdr:row>
          <xdr:rowOff>107950</xdr:rowOff>
        </xdr:to>
        <xdr:sp macro="" textlink="">
          <xdr:nvSpPr>
            <xdr:cNvPr id="8196" name="Object 4" hidden="1">
              <a:extLst>
                <a:ext uri="{63B3BB69-23CF-44E3-9099-C40C66FF867C}">
                  <a14:compatExt spid="_x0000_s8196"/>
                </a:ext>
              </a:extLst>
            </xdr:cNvPr>
            <xdr:cNvSpPr/>
          </xdr:nvSpPr>
          <xdr:spPr bwMode="auto">
            <a:xfrm>
              <a:off x="0" y="0"/>
              <a:ext cx="0" cy="0"/>
            </a:xfrm>
            <a:prstGeom prst="rect">
              <a:avLst/>
            </a:prstGeom>
            <a:gradFill rotWithShape="1">
              <a:gsLst>
                <a:gs pos="0">
                  <a:srgbClr val="800000" mc:Ignorable="a14" a14:legacySpreadsheetColorIndex="16"/>
                </a:gs>
                <a:gs pos="100000">
                  <a:srgbClr val="D9B3B3" mc:Ignorable="a14" a14:legacySpreadsheetColorIndex="16">
                    <a:gamma/>
                    <a:tint val="2980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49</xdr:row>
          <xdr:rowOff>95250</xdr:rowOff>
        </xdr:from>
        <xdr:to>
          <xdr:col>13</xdr:col>
          <xdr:colOff>539750</xdr:colOff>
          <xdr:row>50</xdr:row>
          <xdr:rowOff>120650</xdr:rowOff>
        </xdr:to>
        <xdr:sp macro="" textlink="">
          <xdr:nvSpPr>
            <xdr:cNvPr id="8197" name="Object 5" hidden="1">
              <a:extLst>
                <a:ext uri="{63B3BB69-23CF-44E3-9099-C40C66FF867C}">
                  <a14:compatExt spid="_x0000_s8197"/>
                </a:ext>
              </a:extLst>
            </xdr:cNvPr>
            <xdr:cNvSpPr/>
          </xdr:nvSpPr>
          <xdr:spPr bwMode="auto">
            <a:xfrm>
              <a:off x="0" y="0"/>
              <a:ext cx="0" cy="0"/>
            </a:xfrm>
            <a:prstGeom prst="rect">
              <a:avLst/>
            </a:prstGeom>
            <a:gradFill rotWithShape="1">
              <a:gsLst>
                <a:gs pos="0">
                  <a:srgbClr val="800000" mc:Ignorable="a14" a14:legacySpreadsheetColorIndex="16"/>
                </a:gs>
                <a:gs pos="100000">
                  <a:srgbClr val="D9B3B3" mc:Ignorable="a14" a14:legacySpreadsheetColorIndex="16">
                    <a:gamma/>
                    <a:tint val="2980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558800</xdr:colOff>
          <xdr:row>56</xdr:row>
          <xdr:rowOff>0</xdr:rowOff>
        </xdr:from>
        <xdr:to>
          <xdr:col>12</xdr:col>
          <xdr:colOff>95250</xdr:colOff>
          <xdr:row>57</xdr:row>
          <xdr:rowOff>50800</xdr:rowOff>
        </xdr:to>
        <xdr:sp macro="" textlink="">
          <xdr:nvSpPr>
            <xdr:cNvPr id="8198" name="Object 6" hidden="1">
              <a:extLst>
                <a:ext uri="{63B3BB69-23CF-44E3-9099-C40C66FF867C}">
                  <a14:compatExt spid="_x0000_s8198"/>
                </a:ext>
              </a:extLst>
            </xdr:cNvPr>
            <xdr:cNvSpPr/>
          </xdr:nvSpPr>
          <xdr:spPr bwMode="auto">
            <a:xfrm>
              <a:off x="0" y="0"/>
              <a:ext cx="0" cy="0"/>
            </a:xfrm>
            <a:prstGeom prst="rect">
              <a:avLst/>
            </a:prstGeom>
            <a:gradFill rotWithShape="1">
              <a:gsLst>
                <a:gs pos="0">
                  <a:srgbClr val="800000" mc:Ignorable="a14" a14:legacySpreadsheetColorIndex="16"/>
                </a:gs>
                <a:gs pos="100000">
                  <a:srgbClr val="D9B3B3" mc:Ignorable="a14" a14:legacySpreadsheetColorIndex="16">
                    <a:gamma/>
                    <a:tint val="2980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88</xdr:row>
          <xdr:rowOff>57150</xdr:rowOff>
        </xdr:from>
        <xdr:to>
          <xdr:col>11</xdr:col>
          <xdr:colOff>133350</xdr:colOff>
          <xdr:row>89</xdr:row>
          <xdr:rowOff>95250</xdr:rowOff>
        </xdr:to>
        <xdr:sp macro="" textlink="">
          <xdr:nvSpPr>
            <xdr:cNvPr id="8199" name="Object 7" hidden="1">
              <a:extLst>
                <a:ext uri="{63B3BB69-23CF-44E3-9099-C40C66FF867C}">
                  <a14:compatExt spid="_x0000_s8199"/>
                </a:ext>
              </a:extLst>
            </xdr:cNvPr>
            <xdr:cNvSpPr/>
          </xdr:nvSpPr>
          <xdr:spPr bwMode="auto">
            <a:xfrm>
              <a:off x="0" y="0"/>
              <a:ext cx="0" cy="0"/>
            </a:xfrm>
            <a:prstGeom prst="rect">
              <a:avLst/>
            </a:prstGeom>
            <a:gradFill rotWithShape="1">
              <a:gsLst>
                <a:gs pos="0">
                  <a:srgbClr val="808000" mc:Ignorable="a14" a14:legacySpreadsheetColorIndex="19"/>
                </a:gs>
                <a:gs pos="100000">
                  <a:srgbClr val="E9E9D3" mc:Ignorable="a14" a14:legacySpreadsheetColorIndex="19">
                    <a:gamma/>
                    <a:tint val="1725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89</xdr:row>
          <xdr:rowOff>171450</xdr:rowOff>
        </xdr:from>
        <xdr:to>
          <xdr:col>10</xdr:col>
          <xdr:colOff>12700</xdr:colOff>
          <xdr:row>91</xdr:row>
          <xdr:rowOff>19050</xdr:rowOff>
        </xdr:to>
        <xdr:sp macro="" textlink="">
          <xdr:nvSpPr>
            <xdr:cNvPr id="8200" name="Object 8" hidden="1">
              <a:extLst>
                <a:ext uri="{63B3BB69-23CF-44E3-9099-C40C66FF867C}">
                  <a14:compatExt spid="_x0000_s8200"/>
                </a:ext>
              </a:extLst>
            </xdr:cNvPr>
            <xdr:cNvSpPr/>
          </xdr:nvSpPr>
          <xdr:spPr bwMode="auto">
            <a:xfrm>
              <a:off x="0" y="0"/>
              <a:ext cx="0" cy="0"/>
            </a:xfrm>
            <a:prstGeom prst="rect">
              <a:avLst/>
            </a:prstGeom>
            <a:gradFill rotWithShape="1">
              <a:gsLst>
                <a:gs pos="0">
                  <a:srgbClr val="808000" mc:Ignorable="a14" a14:legacySpreadsheetColorIndex="19"/>
                </a:gs>
                <a:gs pos="100000">
                  <a:srgbClr val="E9E9D3" mc:Ignorable="a14" a14:legacySpreadsheetColorIndex="19">
                    <a:gamma/>
                    <a:tint val="1725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374650</xdr:colOff>
          <xdr:row>89</xdr:row>
          <xdr:rowOff>19050</xdr:rowOff>
        </xdr:from>
        <xdr:to>
          <xdr:col>14</xdr:col>
          <xdr:colOff>241300</xdr:colOff>
          <xdr:row>90</xdr:row>
          <xdr:rowOff>69850</xdr:rowOff>
        </xdr:to>
        <xdr:sp macro="" textlink="">
          <xdr:nvSpPr>
            <xdr:cNvPr id="8201" name="Object 9" hidden="1">
              <a:extLst>
                <a:ext uri="{63B3BB69-23CF-44E3-9099-C40C66FF867C}">
                  <a14:compatExt spid="_x0000_s8201"/>
                </a:ext>
              </a:extLst>
            </xdr:cNvPr>
            <xdr:cNvSpPr/>
          </xdr:nvSpPr>
          <xdr:spPr bwMode="auto">
            <a:xfrm>
              <a:off x="0" y="0"/>
              <a:ext cx="0" cy="0"/>
            </a:xfrm>
            <a:prstGeom prst="rect">
              <a:avLst/>
            </a:prstGeom>
            <a:gradFill rotWithShape="1">
              <a:gsLst>
                <a:gs pos="0">
                  <a:srgbClr val="808000" mc:Ignorable="a14" a14:legacySpreadsheetColorIndex="19"/>
                </a:gs>
                <a:gs pos="100000">
                  <a:srgbClr val="E9E9D3" mc:Ignorable="a14" a14:legacySpreadsheetColorIndex="19">
                    <a:gamma/>
                    <a:tint val="1725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93</xdr:row>
          <xdr:rowOff>50800</xdr:rowOff>
        </xdr:from>
        <xdr:to>
          <xdr:col>14</xdr:col>
          <xdr:colOff>431800</xdr:colOff>
          <xdr:row>94</xdr:row>
          <xdr:rowOff>133350</xdr:rowOff>
        </xdr:to>
        <xdr:sp macro="" textlink="">
          <xdr:nvSpPr>
            <xdr:cNvPr id="8202" name="Object 10" hidden="1">
              <a:extLst>
                <a:ext uri="{63B3BB69-23CF-44E3-9099-C40C66FF867C}">
                  <a14:compatExt spid="_x0000_s8202"/>
                </a:ext>
              </a:extLst>
            </xdr:cNvPr>
            <xdr:cNvSpPr/>
          </xdr:nvSpPr>
          <xdr:spPr bwMode="auto">
            <a:xfrm>
              <a:off x="0" y="0"/>
              <a:ext cx="0" cy="0"/>
            </a:xfrm>
            <a:prstGeom prst="rect">
              <a:avLst/>
            </a:prstGeom>
            <a:gradFill rotWithShape="1">
              <a:gsLst>
                <a:gs pos="0">
                  <a:srgbClr val="800000" mc:Ignorable="a14" a14:legacySpreadsheetColorIndex="16"/>
                </a:gs>
                <a:gs pos="100000">
                  <a:srgbClr val="C08181" mc:Ignorable="a14" a14:legacySpreadsheetColorIndex="16">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96</xdr:row>
          <xdr:rowOff>57150</xdr:rowOff>
        </xdr:from>
        <xdr:to>
          <xdr:col>11</xdr:col>
          <xdr:colOff>508000</xdr:colOff>
          <xdr:row>97</xdr:row>
          <xdr:rowOff>139700</xdr:rowOff>
        </xdr:to>
        <xdr:sp macro="" textlink="">
          <xdr:nvSpPr>
            <xdr:cNvPr id="8203" name="Object 11" hidden="1">
              <a:extLst>
                <a:ext uri="{63B3BB69-23CF-44E3-9099-C40C66FF867C}">
                  <a14:compatExt spid="_x0000_s8203"/>
                </a:ext>
              </a:extLst>
            </xdr:cNvPr>
            <xdr:cNvSpPr/>
          </xdr:nvSpPr>
          <xdr:spPr bwMode="auto">
            <a:xfrm>
              <a:off x="0" y="0"/>
              <a:ext cx="0" cy="0"/>
            </a:xfrm>
            <a:prstGeom prst="rect">
              <a:avLst/>
            </a:prstGeom>
            <a:gradFill rotWithShape="1">
              <a:gsLst>
                <a:gs pos="0">
                  <a:srgbClr val="800000" mc:Ignorable="a14" a14:legacySpreadsheetColorIndex="16"/>
                </a:gs>
                <a:gs pos="100000">
                  <a:srgbClr val="C08181" mc:Ignorable="a14" a14:legacySpreadsheetColorIndex="16">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508000</xdr:colOff>
          <xdr:row>102</xdr:row>
          <xdr:rowOff>133350</xdr:rowOff>
        </xdr:to>
        <xdr:sp macro="" textlink="">
          <xdr:nvSpPr>
            <xdr:cNvPr id="8204" name="Object 12" hidden="1">
              <a:extLst>
                <a:ext uri="{63B3BB69-23CF-44E3-9099-C40C66FF867C}">
                  <a14:compatExt spid="_x0000_s8204"/>
                </a:ext>
              </a:extLst>
            </xdr:cNvPr>
            <xdr:cNvSpPr/>
          </xdr:nvSpPr>
          <xdr:spPr bwMode="auto">
            <a:xfrm>
              <a:off x="0" y="0"/>
              <a:ext cx="0" cy="0"/>
            </a:xfrm>
            <a:prstGeom prst="rect">
              <a:avLst/>
            </a:prstGeom>
            <a:gradFill rotWithShape="1">
              <a:gsLst>
                <a:gs pos="0">
                  <a:srgbClr val="003366" mc:Ignorable="a14" a14:legacySpreadsheetColorIndex="56"/>
                </a:gs>
                <a:gs pos="100000">
                  <a:srgbClr val="8EA5BB" mc:Ignorable="a14" a14:legacySpreadsheetColorIndex="56">
                    <a:gamma/>
                    <a:tint val="4431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123</xdr:row>
          <xdr:rowOff>50800</xdr:rowOff>
        </xdr:from>
        <xdr:to>
          <xdr:col>14</xdr:col>
          <xdr:colOff>266700</xdr:colOff>
          <xdr:row>124</xdr:row>
          <xdr:rowOff>133350</xdr:rowOff>
        </xdr:to>
        <xdr:sp macro="" textlink="">
          <xdr:nvSpPr>
            <xdr:cNvPr id="8205" name="Object 13" hidden="1">
              <a:extLst>
                <a:ext uri="{63B3BB69-23CF-44E3-9099-C40C66FF867C}">
                  <a14:compatExt spid="_x0000_s8205"/>
                </a:ext>
              </a:extLst>
            </xdr:cNvPr>
            <xdr:cNvSpPr/>
          </xdr:nvSpPr>
          <xdr:spPr bwMode="auto">
            <a:xfrm>
              <a:off x="0" y="0"/>
              <a:ext cx="0" cy="0"/>
            </a:xfrm>
            <a:prstGeom prst="rect">
              <a:avLst/>
            </a:prstGeom>
            <a:gradFill rotWithShape="1">
              <a:gsLst>
                <a:gs pos="0">
                  <a:srgbClr val="800000" mc:Ignorable="a14" a14:legacySpreadsheetColorIndex="16"/>
                </a:gs>
                <a:gs pos="100000">
                  <a:srgbClr val="C08181" mc:Ignorable="a14" a14:legacySpreadsheetColorIndex="16">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126</xdr:row>
          <xdr:rowOff>95250</xdr:rowOff>
        </xdr:from>
        <xdr:to>
          <xdr:col>9</xdr:col>
          <xdr:colOff>349250</xdr:colOff>
          <xdr:row>127</xdr:row>
          <xdr:rowOff>127000</xdr:rowOff>
        </xdr:to>
        <xdr:sp macro="" textlink="">
          <xdr:nvSpPr>
            <xdr:cNvPr id="8206" name="Object 14" hidden="1">
              <a:extLst>
                <a:ext uri="{63B3BB69-23CF-44E3-9099-C40C66FF867C}">
                  <a14:compatExt spid="_x0000_s8206"/>
                </a:ext>
              </a:extLst>
            </xdr:cNvPr>
            <xdr:cNvSpPr/>
          </xdr:nvSpPr>
          <xdr:spPr bwMode="auto">
            <a:xfrm>
              <a:off x="0" y="0"/>
              <a:ext cx="0" cy="0"/>
            </a:xfrm>
            <a:prstGeom prst="rect">
              <a:avLst/>
            </a:prstGeom>
            <a:gradFill rotWithShape="1">
              <a:gsLst>
                <a:gs pos="0">
                  <a:srgbClr val="800000" mc:Ignorable="a14" a14:legacySpreadsheetColorIndex="16"/>
                </a:gs>
                <a:gs pos="100000">
                  <a:srgbClr val="C08181" mc:Ignorable="a14" a14:legacySpreadsheetColorIndex="16">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132</xdr:row>
          <xdr:rowOff>95250</xdr:rowOff>
        </xdr:from>
        <xdr:to>
          <xdr:col>14</xdr:col>
          <xdr:colOff>203200</xdr:colOff>
          <xdr:row>133</xdr:row>
          <xdr:rowOff>177800</xdr:rowOff>
        </xdr:to>
        <xdr:sp macro="" textlink="">
          <xdr:nvSpPr>
            <xdr:cNvPr id="8207" name="Object 15" hidden="1">
              <a:extLst>
                <a:ext uri="{63B3BB69-23CF-44E3-9099-C40C66FF867C}">
                  <a14:compatExt spid="_x0000_s8207"/>
                </a:ext>
              </a:extLst>
            </xdr:cNvPr>
            <xdr:cNvSpPr/>
          </xdr:nvSpPr>
          <xdr:spPr bwMode="auto">
            <a:xfrm>
              <a:off x="0" y="0"/>
              <a:ext cx="0" cy="0"/>
            </a:xfrm>
            <a:prstGeom prst="rect">
              <a:avLst/>
            </a:prstGeom>
            <a:gradFill rotWithShape="1">
              <a:gsLst>
                <a:gs pos="0">
                  <a:srgbClr val="333300" mc:Ignorable="a14" a14:legacySpreadsheetColorIndex="59"/>
                </a:gs>
                <a:gs pos="100000">
                  <a:srgbClr val="B9B9A7" mc:Ignorable="a14" a14:legacySpreadsheetColorIndex="59">
                    <a:gamma/>
                    <a:tint val="3451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134</xdr:row>
          <xdr:rowOff>114300</xdr:rowOff>
        </xdr:from>
        <xdr:to>
          <xdr:col>13</xdr:col>
          <xdr:colOff>139700</xdr:colOff>
          <xdr:row>135</xdr:row>
          <xdr:rowOff>196850</xdr:rowOff>
        </xdr:to>
        <xdr:sp macro="" textlink="">
          <xdr:nvSpPr>
            <xdr:cNvPr id="8208" name="Object 16" hidden="1">
              <a:extLst>
                <a:ext uri="{63B3BB69-23CF-44E3-9099-C40C66FF867C}">
                  <a14:compatExt spid="_x0000_s8208"/>
                </a:ext>
              </a:extLst>
            </xdr:cNvPr>
            <xdr:cNvSpPr/>
          </xdr:nvSpPr>
          <xdr:spPr bwMode="auto">
            <a:xfrm>
              <a:off x="0" y="0"/>
              <a:ext cx="0" cy="0"/>
            </a:xfrm>
            <a:prstGeom prst="rect">
              <a:avLst/>
            </a:prstGeom>
            <a:gradFill rotWithShape="1">
              <a:gsLst>
                <a:gs pos="0">
                  <a:srgbClr val="333300" mc:Ignorable="a14" a14:legacySpreadsheetColorIndex="59"/>
                </a:gs>
                <a:gs pos="100000">
                  <a:srgbClr val="B9B9A7" mc:Ignorable="a14" a14:legacySpreadsheetColorIndex="59">
                    <a:gamma/>
                    <a:tint val="3451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138</xdr:row>
          <xdr:rowOff>50800</xdr:rowOff>
        </xdr:from>
        <xdr:to>
          <xdr:col>13</xdr:col>
          <xdr:colOff>31750</xdr:colOff>
          <xdr:row>139</xdr:row>
          <xdr:rowOff>146050</xdr:rowOff>
        </xdr:to>
        <xdr:sp macro="" textlink="">
          <xdr:nvSpPr>
            <xdr:cNvPr id="8209" name="Object 17" hidden="1">
              <a:extLst>
                <a:ext uri="{63B3BB69-23CF-44E3-9099-C40C66FF867C}">
                  <a14:compatExt spid="_x0000_s8209"/>
                </a:ext>
              </a:extLst>
            </xdr:cNvPr>
            <xdr:cNvSpPr/>
          </xdr:nvSpPr>
          <xdr:spPr bwMode="auto">
            <a:xfrm>
              <a:off x="0" y="0"/>
              <a:ext cx="0" cy="0"/>
            </a:xfrm>
            <a:prstGeom prst="rect">
              <a:avLst/>
            </a:prstGeom>
            <a:gradFill rotWithShape="1">
              <a:gsLst>
                <a:gs pos="0">
                  <a:srgbClr val="333300" mc:Ignorable="a14" a14:legacySpreadsheetColorIndex="59"/>
                </a:gs>
                <a:gs pos="100000">
                  <a:srgbClr val="B9B9A7" mc:Ignorable="a14" a14:legacySpreadsheetColorIndex="59">
                    <a:gamma/>
                    <a:tint val="3451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142</xdr:row>
          <xdr:rowOff>63500</xdr:rowOff>
        </xdr:from>
        <xdr:to>
          <xdr:col>11</xdr:col>
          <xdr:colOff>234950</xdr:colOff>
          <xdr:row>143</xdr:row>
          <xdr:rowOff>133350</xdr:rowOff>
        </xdr:to>
        <xdr:sp macro="" textlink="">
          <xdr:nvSpPr>
            <xdr:cNvPr id="8210" name="Object 18" hidden="1">
              <a:extLst>
                <a:ext uri="{63B3BB69-23CF-44E3-9099-C40C66FF867C}">
                  <a14:compatExt spid="_x0000_s8210"/>
                </a:ext>
              </a:extLst>
            </xdr:cNvPr>
            <xdr:cNvSpPr/>
          </xdr:nvSpPr>
          <xdr:spPr bwMode="auto">
            <a:xfrm>
              <a:off x="0" y="0"/>
              <a:ext cx="0" cy="0"/>
            </a:xfrm>
            <a:prstGeom prst="rect">
              <a:avLst/>
            </a:prstGeom>
            <a:gradFill rotWithShape="1">
              <a:gsLst>
                <a:gs pos="0">
                  <a:srgbClr val="3366FF" mc:Ignorable="a14" a14:legacySpreadsheetColorIndex="48"/>
                </a:gs>
                <a:gs pos="100000">
                  <a:srgbClr val="A5BBFF" mc:Ignorable="a14" a14:legacySpreadsheetColorIndex="48">
                    <a:gamma/>
                    <a:tint val="4431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149</xdr:row>
          <xdr:rowOff>6350</xdr:rowOff>
        </xdr:from>
        <xdr:to>
          <xdr:col>11</xdr:col>
          <xdr:colOff>292100</xdr:colOff>
          <xdr:row>150</xdr:row>
          <xdr:rowOff>57150</xdr:rowOff>
        </xdr:to>
        <xdr:sp macro="" textlink="">
          <xdr:nvSpPr>
            <xdr:cNvPr id="8211" name="Object 19" hidden="1">
              <a:extLst>
                <a:ext uri="{63B3BB69-23CF-44E3-9099-C40C66FF867C}">
                  <a14:compatExt spid="_x0000_s8211"/>
                </a:ext>
              </a:extLst>
            </xdr:cNvPr>
            <xdr:cNvSpPr/>
          </xdr:nvSpPr>
          <xdr:spPr bwMode="auto">
            <a:xfrm>
              <a:off x="0" y="0"/>
              <a:ext cx="0" cy="0"/>
            </a:xfrm>
            <a:prstGeom prst="rect">
              <a:avLst/>
            </a:prstGeom>
            <a:gradFill rotWithShape="1">
              <a:gsLst>
                <a:gs pos="0">
                  <a:srgbClr val="3366FF" mc:Ignorable="a14" a14:legacySpreadsheetColorIndex="48"/>
                </a:gs>
                <a:gs pos="100000">
                  <a:srgbClr val="A5BBFF" mc:Ignorable="a14" a14:legacySpreadsheetColorIndex="48">
                    <a:gamma/>
                    <a:tint val="4431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64</xdr:row>
          <xdr:rowOff>25400</xdr:rowOff>
        </xdr:from>
        <xdr:to>
          <xdr:col>4</xdr:col>
          <xdr:colOff>57150</xdr:colOff>
          <xdr:row>65</xdr:row>
          <xdr:rowOff>171450</xdr:rowOff>
        </xdr:to>
        <xdr:sp macro="" textlink="">
          <xdr:nvSpPr>
            <xdr:cNvPr id="8212" name="Object 20" hidden="1">
              <a:extLst>
                <a:ext uri="{63B3BB69-23CF-44E3-9099-C40C66FF867C}">
                  <a14:compatExt spid="_x0000_s8212"/>
                </a:ext>
              </a:extLst>
            </xdr:cNvPr>
            <xdr:cNvSpPr/>
          </xdr:nvSpPr>
          <xdr:spPr bwMode="auto">
            <a:xfrm>
              <a:off x="0" y="0"/>
              <a:ext cx="0" cy="0"/>
            </a:xfrm>
            <a:prstGeom prst="rect">
              <a:avLst/>
            </a:prstGeom>
            <a:gradFill rotWithShape="1">
              <a:gsLst>
                <a:gs pos="0">
                  <a:srgbClr val="3366FF" mc:Ignorable="a14" a14:legacySpreadsheetColorIndex="48"/>
                </a:gs>
                <a:gs pos="100000">
                  <a:srgbClr val="95B0FF" mc:Ignorable="a14" a14:legacySpreadsheetColorIndex="48">
                    <a:gamma/>
                    <a:tint val="5176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127</xdr:row>
          <xdr:rowOff>88900</xdr:rowOff>
        </xdr:from>
        <xdr:to>
          <xdr:col>4</xdr:col>
          <xdr:colOff>603250</xdr:colOff>
          <xdr:row>129</xdr:row>
          <xdr:rowOff>133350</xdr:rowOff>
        </xdr:to>
        <xdr:sp macro="" textlink="">
          <xdr:nvSpPr>
            <xdr:cNvPr id="8213" name="Object 21" hidden="1">
              <a:extLst>
                <a:ext uri="{63B3BB69-23CF-44E3-9099-C40C66FF867C}">
                  <a14:compatExt spid="_x0000_s8213"/>
                </a:ext>
              </a:extLst>
            </xdr:cNvPr>
            <xdr:cNvSpPr/>
          </xdr:nvSpPr>
          <xdr:spPr bwMode="auto">
            <a:xfrm>
              <a:off x="0" y="0"/>
              <a:ext cx="0" cy="0"/>
            </a:xfrm>
            <a:prstGeom prst="rect">
              <a:avLst/>
            </a:prstGeom>
            <a:gradFill rotWithShape="1">
              <a:gsLst>
                <a:gs pos="0">
                  <a:srgbClr val="808000" mc:Ignorable="a14" a14:legacySpreadsheetColorIndex="19"/>
                </a:gs>
                <a:gs pos="100000">
                  <a:srgbClr val="A7A74F" mc:Ignorable="a14" a14:legacySpreadsheetColorIndex="19">
                    <a:gamma/>
                    <a:tint val="6902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147</xdr:row>
          <xdr:rowOff>57150</xdr:rowOff>
        </xdr:from>
        <xdr:to>
          <xdr:col>5</xdr:col>
          <xdr:colOff>304800</xdr:colOff>
          <xdr:row>148</xdr:row>
          <xdr:rowOff>139700</xdr:rowOff>
        </xdr:to>
        <xdr:sp macro="" textlink="">
          <xdr:nvSpPr>
            <xdr:cNvPr id="8214" name="Object 22" hidden="1">
              <a:extLst>
                <a:ext uri="{63B3BB69-23CF-44E3-9099-C40C66FF867C}">
                  <a14:compatExt spid="_x0000_s8214"/>
                </a:ext>
              </a:extLst>
            </xdr:cNvPr>
            <xdr:cNvSpPr/>
          </xdr:nvSpPr>
          <xdr:spPr bwMode="auto">
            <a:xfrm>
              <a:off x="0" y="0"/>
              <a:ext cx="0" cy="0"/>
            </a:xfrm>
            <a:prstGeom prst="rect">
              <a:avLst/>
            </a:prstGeom>
            <a:gradFill rotWithShape="1">
              <a:gsLst>
                <a:gs pos="0">
                  <a:srgbClr val="800000" mc:Ignorable="a14" a14:legacySpreadsheetColorIndex="16"/>
                </a:gs>
                <a:gs pos="100000">
                  <a:srgbClr val="D0A1A1" mc:Ignorable="a14" a14:legacySpreadsheetColorIndex="16">
                    <a:gamma/>
                    <a:tint val="3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152</xdr:row>
          <xdr:rowOff>50800</xdr:rowOff>
        </xdr:from>
        <xdr:to>
          <xdr:col>5</xdr:col>
          <xdr:colOff>330200</xdr:colOff>
          <xdr:row>154</xdr:row>
          <xdr:rowOff>63500</xdr:rowOff>
        </xdr:to>
        <xdr:sp macro="" textlink="">
          <xdr:nvSpPr>
            <xdr:cNvPr id="8215" name="Object 23" hidden="1">
              <a:extLst>
                <a:ext uri="{63B3BB69-23CF-44E3-9099-C40C66FF867C}">
                  <a14:compatExt spid="_x0000_s8215"/>
                </a:ext>
              </a:extLst>
            </xdr:cNvPr>
            <xdr:cNvSpPr/>
          </xdr:nvSpPr>
          <xdr:spPr bwMode="auto">
            <a:xfrm>
              <a:off x="0" y="0"/>
              <a:ext cx="0" cy="0"/>
            </a:xfrm>
            <a:prstGeom prst="rect">
              <a:avLst/>
            </a:prstGeom>
            <a:gradFill rotWithShape="1">
              <a:gsLst>
                <a:gs pos="0">
                  <a:srgbClr val="3366FF" mc:Ignorable="a14" a14:legacySpreadsheetColorIndex="48"/>
                </a:gs>
                <a:gs pos="100000">
                  <a:srgbClr val="8BA8FF" mc:Ignorable="a14" a14:legacySpreadsheetColorIndex="48">
                    <a:gamma/>
                    <a:tint val="5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158</xdr:row>
          <xdr:rowOff>50800</xdr:rowOff>
        </xdr:from>
        <xdr:to>
          <xdr:col>5</xdr:col>
          <xdr:colOff>292100</xdr:colOff>
          <xdr:row>160</xdr:row>
          <xdr:rowOff>76200</xdr:rowOff>
        </xdr:to>
        <xdr:sp macro="" textlink="">
          <xdr:nvSpPr>
            <xdr:cNvPr id="8216" name="Object 24" hidden="1">
              <a:extLst>
                <a:ext uri="{63B3BB69-23CF-44E3-9099-C40C66FF867C}">
                  <a14:compatExt spid="_x0000_s8216"/>
                </a:ext>
              </a:extLst>
            </xdr:cNvPr>
            <xdr:cNvSpPr/>
          </xdr:nvSpPr>
          <xdr:spPr bwMode="auto">
            <a:xfrm>
              <a:off x="0" y="0"/>
              <a:ext cx="0" cy="0"/>
            </a:xfrm>
            <a:prstGeom prst="rect">
              <a:avLst/>
            </a:prstGeom>
            <a:gradFill rotWithShape="1">
              <a:gsLst>
                <a:gs pos="0">
                  <a:srgbClr val="333300" mc:Ignorable="a14" a14:legacySpreadsheetColorIndex="59"/>
                </a:gs>
                <a:gs pos="100000">
                  <a:srgbClr val="CDCDC0" mc:Ignorable="a14" a14:legacySpreadsheetColorIndex="59">
                    <a:gamma/>
                    <a:tint val="24706"/>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twoCellAnchor>
    <xdr:from>
      <xdr:col>7</xdr:col>
      <xdr:colOff>50800</xdr:colOff>
      <xdr:row>162</xdr:row>
      <xdr:rowOff>165100</xdr:rowOff>
    </xdr:from>
    <xdr:to>
      <xdr:col>10</xdr:col>
      <xdr:colOff>311150</xdr:colOff>
      <xdr:row>164</xdr:row>
      <xdr:rowOff>6350</xdr:rowOff>
    </xdr:to>
    <xdr:sp macro="" textlink="">
      <xdr:nvSpPr>
        <xdr:cNvPr id="10" name="TextBox 9"/>
        <xdr:cNvSpPr txBox="1"/>
      </xdr:nvSpPr>
      <xdr:spPr>
        <a:xfrm>
          <a:off x="4540250" y="33083500"/>
          <a:ext cx="2184400" cy="247650"/>
        </a:xfrm>
        <a:prstGeom prst="rect">
          <a:avLst/>
        </a:prstGeom>
        <a:gradFill flip="none" rotWithShape="1">
          <a:gsLst>
            <a:gs pos="0">
              <a:schemeClr val="accent6">
                <a:lumMod val="89000"/>
              </a:schemeClr>
            </a:gs>
            <a:gs pos="51060">
              <a:srgbClr val="EB7515"/>
            </a:gs>
            <a:gs pos="23000">
              <a:schemeClr val="accent6">
                <a:lumMod val="89000"/>
              </a:schemeClr>
            </a:gs>
            <a:gs pos="69000">
              <a:schemeClr val="accent6">
                <a:lumMod val="75000"/>
              </a:schemeClr>
            </a:gs>
            <a:gs pos="85408">
              <a:srgbClr val="DB6809"/>
            </a:gs>
            <a:gs pos="97000">
              <a:schemeClr val="accent6">
                <a:lumMod val="70000"/>
              </a:schemeClr>
            </a:gs>
          </a:gsLst>
          <a:path path="rect">
            <a:fillToRect r="100000" b="100000"/>
          </a:path>
          <a:tileRect l="-100000" t="-100000"/>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100" b="1">
              <a:latin typeface="Arial" panose="020B0604020202020204" pitchFamily="34" charset="0"/>
              <a:cs typeface="Arial" panose="020B0604020202020204" pitchFamily="34" charset="0"/>
            </a:rPr>
            <a:t>Μια σημαντική παρατήρηση...</a:t>
          </a:r>
        </a:p>
      </xdr:txBody>
    </xdr:sp>
    <xdr:clientData/>
  </xdr:twoCellAnchor>
  <xdr:twoCellAnchor>
    <xdr:from>
      <xdr:col>6</xdr:col>
      <xdr:colOff>342900</xdr:colOff>
      <xdr:row>209</xdr:row>
      <xdr:rowOff>19050</xdr:rowOff>
    </xdr:from>
    <xdr:to>
      <xdr:col>6</xdr:col>
      <xdr:colOff>533400</xdr:colOff>
      <xdr:row>210</xdr:row>
      <xdr:rowOff>6350</xdr:rowOff>
    </xdr:to>
    <xdr:sp macro="" textlink="">
      <xdr:nvSpPr>
        <xdr:cNvPr id="38" name="Γελαστό πρόσωπο 37"/>
        <xdr:cNvSpPr/>
      </xdr:nvSpPr>
      <xdr:spPr>
        <a:xfrm>
          <a:off x="4191000" y="42487850"/>
          <a:ext cx="190500" cy="190500"/>
        </a:xfrm>
        <a:prstGeom prst="smileyFace">
          <a:avLst/>
        </a:prstGeom>
        <a:solidFill>
          <a:schemeClr val="tx1"/>
        </a:solidFill>
        <a:ln>
          <a:solidFill>
            <a:srgbClr val="33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solidFill>
              <a:srgbClr val="FF0000"/>
            </a:solidFill>
          </a:endParaRPr>
        </a:p>
      </xdr:txBody>
    </xdr:sp>
    <xdr:clientData/>
  </xdr:twoCellAnchor>
  <xdr:twoCellAnchor>
    <xdr:from>
      <xdr:col>6</xdr:col>
      <xdr:colOff>342900</xdr:colOff>
      <xdr:row>193</xdr:row>
      <xdr:rowOff>107950</xdr:rowOff>
    </xdr:from>
    <xdr:to>
      <xdr:col>6</xdr:col>
      <xdr:colOff>533400</xdr:colOff>
      <xdr:row>194</xdr:row>
      <xdr:rowOff>95250</xdr:rowOff>
    </xdr:to>
    <xdr:sp macro="" textlink="">
      <xdr:nvSpPr>
        <xdr:cNvPr id="40" name="Γελαστό πρόσωπο 39"/>
        <xdr:cNvSpPr/>
      </xdr:nvSpPr>
      <xdr:spPr>
        <a:xfrm>
          <a:off x="4191000" y="39325550"/>
          <a:ext cx="190500" cy="190500"/>
        </a:xfrm>
        <a:prstGeom prst="smileyFace">
          <a:avLst/>
        </a:prstGeom>
        <a:solidFill>
          <a:schemeClr val="tx1"/>
        </a:solidFill>
        <a:ln>
          <a:solidFill>
            <a:srgbClr val="33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solidFill>
              <a:srgbClr val="FF0000"/>
            </a:solidFill>
          </a:endParaRPr>
        </a:p>
      </xdr:txBody>
    </xdr:sp>
    <xdr:clientData/>
  </xdr:twoCellAnchor>
  <xdr:twoCellAnchor>
    <xdr:from>
      <xdr:col>6</xdr:col>
      <xdr:colOff>342900</xdr:colOff>
      <xdr:row>176</xdr:row>
      <xdr:rowOff>57150</xdr:rowOff>
    </xdr:from>
    <xdr:to>
      <xdr:col>6</xdr:col>
      <xdr:colOff>533400</xdr:colOff>
      <xdr:row>177</xdr:row>
      <xdr:rowOff>44450</xdr:rowOff>
    </xdr:to>
    <xdr:sp macro="" textlink="">
      <xdr:nvSpPr>
        <xdr:cNvPr id="41" name="Γελαστό πρόσωπο 40"/>
        <xdr:cNvSpPr/>
      </xdr:nvSpPr>
      <xdr:spPr>
        <a:xfrm>
          <a:off x="4191000" y="35820350"/>
          <a:ext cx="190500" cy="190500"/>
        </a:xfrm>
        <a:prstGeom prst="smileyFace">
          <a:avLst/>
        </a:prstGeom>
        <a:solidFill>
          <a:schemeClr val="tx1"/>
        </a:solidFill>
        <a:ln>
          <a:solidFill>
            <a:srgbClr val="33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463550</xdr:colOff>
          <xdr:row>60</xdr:row>
          <xdr:rowOff>177800</xdr:rowOff>
        </xdr:from>
        <xdr:to>
          <xdr:col>13</xdr:col>
          <xdr:colOff>0</xdr:colOff>
          <xdr:row>62</xdr:row>
          <xdr:rowOff>88900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gradFill rotWithShape="1">
              <a:gsLst>
                <a:gs pos="0">
                  <a:srgbClr val="993300" mc:Ignorable="a14" a14:legacySpreadsheetColorIndex="60"/>
                </a:gs>
                <a:gs pos="100000">
                  <a:srgbClr val="CD9A81" mc:Ignorable="a14" a14:legacySpreadsheetColorIndex="60">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64</xdr:row>
          <xdr:rowOff>114300</xdr:rowOff>
        </xdr:from>
        <xdr:to>
          <xdr:col>13</xdr:col>
          <xdr:colOff>95250</xdr:colOff>
          <xdr:row>65</xdr:row>
          <xdr:rowOff>127000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gradFill rotWithShape="1">
              <a:gsLst>
                <a:gs pos="0">
                  <a:srgbClr val="000080" mc:Ignorable="a14" a14:legacySpreadsheetColorIndex="18"/>
                </a:gs>
                <a:gs pos="100000">
                  <a:srgbClr val="D3D3E9" mc:Ignorable="a14" a14:legacySpreadsheetColorIndex="18">
                    <a:gamma/>
                    <a:tint val="1725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67</xdr:row>
          <xdr:rowOff>82550</xdr:rowOff>
        </xdr:from>
        <xdr:to>
          <xdr:col>11</xdr:col>
          <xdr:colOff>361950</xdr:colOff>
          <xdr:row>68</xdr:row>
          <xdr:rowOff>133350</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gradFill rotWithShape="1">
              <a:gsLst>
                <a:gs pos="0">
                  <a:srgbClr val="000080" mc:Ignorable="a14" a14:legacySpreadsheetColorIndex="18"/>
                </a:gs>
                <a:gs pos="100000">
                  <a:srgbClr val="D3D3E9" mc:Ignorable="a14" a14:legacySpreadsheetColorIndex="18">
                    <a:gamma/>
                    <a:tint val="1725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82550</xdr:colOff>
          <xdr:row>42</xdr:row>
          <xdr:rowOff>171450</xdr:rowOff>
        </xdr:from>
        <xdr:to>
          <xdr:col>11</xdr:col>
          <xdr:colOff>165100</xdr:colOff>
          <xdr:row>44</xdr:row>
          <xdr:rowOff>107950</xdr:rowOff>
        </xdr:to>
        <xdr:sp macro="" textlink="">
          <xdr:nvSpPr>
            <xdr:cNvPr id="3076" name="Object 4" hidden="1">
              <a:extLst>
                <a:ext uri="{63B3BB69-23CF-44E3-9099-C40C66FF867C}">
                  <a14:compatExt spid="_x0000_s3076"/>
                </a:ext>
              </a:extLst>
            </xdr:cNvPr>
            <xdr:cNvSpPr/>
          </xdr:nvSpPr>
          <xdr:spPr bwMode="auto">
            <a:xfrm>
              <a:off x="0" y="0"/>
              <a:ext cx="0" cy="0"/>
            </a:xfrm>
            <a:prstGeom prst="rect">
              <a:avLst/>
            </a:prstGeom>
            <a:gradFill rotWithShape="1">
              <a:gsLst>
                <a:gs pos="0">
                  <a:srgbClr val="993300" mc:Ignorable="a14" a14:legacySpreadsheetColorIndex="60"/>
                </a:gs>
                <a:gs pos="100000">
                  <a:srgbClr val="CD9A81" mc:Ignorable="a14" a14:legacySpreadsheetColorIndex="60">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558800</xdr:colOff>
          <xdr:row>47</xdr:row>
          <xdr:rowOff>133350</xdr:rowOff>
        </xdr:from>
        <xdr:to>
          <xdr:col>11</xdr:col>
          <xdr:colOff>336550</xdr:colOff>
          <xdr:row>49</xdr:row>
          <xdr:rowOff>114300</xdr:rowOff>
        </xdr:to>
        <xdr:sp macro="" textlink="">
          <xdr:nvSpPr>
            <xdr:cNvPr id="3077" name="Object 5" hidden="1">
              <a:extLst>
                <a:ext uri="{63B3BB69-23CF-44E3-9099-C40C66FF867C}">
                  <a14:compatExt spid="_x0000_s3077"/>
                </a:ext>
              </a:extLst>
            </xdr:cNvPr>
            <xdr:cNvSpPr/>
          </xdr:nvSpPr>
          <xdr:spPr bwMode="auto">
            <a:xfrm>
              <a:off x="0" y="0"/>
              <a:ext cx="0" cy="0"/>
            </a:xfrm>
            <a:prstGeom prst="rect">
              <a:avLst/>
            </a:prstGeom>
            <a:gradFill rotWithShape="1">
              <a:gsLst>
                <a:gs pos="0">
                  <a:srgbClr val="993300" mc:Ignorable="a14" a14:legacySpreadsheetColorIndex="60"/>
                </a:gs>
                <a:gs pos="100000">
                  <a:srgbClr val="CD9A81" mc:Ignorable="a14" a14:legacySpreadsheetColorIndex="60">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51</xdr:row>
          <xdr:rowOff>107950</xdr:rowOff>
        </xdr:from>
        <xdr:to>
          <xdr:col>11</xdr:col>
          <xdr:colOff>292100</xdr:colOff>
          <xdr:row>53</xdr:row>
          <xdr:rowOff>76200</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gradFill rotWithShape="1">
              <a:gsLst>
                <a:gs pos="0">
                  <a:srgbClr val="993300" mc:Ignorable="a14" a14:legacySpreadsheetColorIndex="60"/>
                </a:gs>
                <a:gs pos="100000">
                  <a:srgbClr val="CD9A81" mc:Ignorable="a14" a14:legacySpreadsheetColorIndex="60">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165100</xdr:rowOff>
        </xdr:from>
        <xdr:to>
          <xdr:col>11</xdr:col>
          <xdr:colOff>234950</xdr:colOff>
          <xdr:row>58</xdr:row>
          <xdr:rowOff>114300</xdr:rowOff>
        </xdr:to>
        <xdr:sp macro="" textlink="">
          <xdr:nvSpPr>
            <xdr:cNvPr id="3079" name="Object 7" hidden="1">
              <a:extLst>
                <a:ext uri="{63B3BB69-23CF-44E3-9099-C40C66FF867C}">
                  <a14:compatExt spid="_x0000_s3079"/>
                </a:ext>
              </a:extLst>
            </xdr:cNvPr>
            <xdr:cNvSpPr/>
          </xdr:nvSpPr>
          <xdr:spPr bwMode="auto">
            <a:xfrm>
              <a:off x="0" y="0"/>
              <a:ext cx="0" cy="0"/>
            </a:xfrm>
            <a:prstGeom prst="rect">
              <a:avLst/>
            </a:prstGeom>
            <a:gradFill rotWithShape="1">
              <a:gsLst>
                <a:gs pos="0">
                  <a:srgbClr val="993300" mc:Ignorable="a14" a14:legacySpreadsheetColorIndex="60"/>
                </a:gs>
                <a:gs pos="100000">
                  <a:srgbClr val="CD9A81" mc:Ignorable="a14" a14:legacySpreadsheetColorIndex="60">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75</xdr:row>
          <xdr:rowOff>114300</xdr:rowOff>
        </xdr:from>
        <xdr:to>
          <xdr:col>11</xdr:col>
          <xdr:colOff>323850</xdr:colOff>
          <xdr:row>76</xdr:row>
          <xdr:rowOff>165100</xdr:rowOff>
        </xdr:to>
        <xdr:sp macro="" textlink="">
          <xdr:nvSpPr>
            <xdr:cNvPr id="3080" name="Object 8" hidden="1">
              <a:extLst>
                <a:ext uri="{63B3BB69-23CF-44E3-9099-C40C66FF867C}">
                  <a14:compatExt spid="_x0000_s3080"/>
                </a:ext>
              </a:extLst>
            </xdr:cNvPr>
            <xdr:cNvSpPr/>
          </xdr:nvSpPr>
          <xdr:spPr bwMode="auto">
            <a:xfrm>
              <a:off x="0" y="0"/>
              <a:ext cx="0" cy="0"/>
            </a:xfrm>
            <a:prstGeom prst="rect">
              <a:avLst/>
            </a:prstGeom>
            <a:gradFill rotWithShape="1">
              <a:gsLst>
                <a:gs pos="0">
                  <a:srgbClr val="000080" mc:Ignorable="a14" a14:legacySpreadsheetColorIndex="18"/>
                </a:gs>
                <a:gs pos="100000">
                  <a:srgbClr val="D3D3E9" mc:Ignorable="a14" a14:legacySpreadsheetColorIndex="18">
                    <a:gamma/>
                    <a:tint val="1725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212725</xdr:colOff>
      <xdr:row>363</xdr:row>
      <xdr:rowOff>123825</xdr:rowOff>
    </xdr:from>
    <xdr:to>
      <xdr:col>10</xdr:col>
      <xdr:colOff>146050</xdr:colOff>
      <xdr:row>367</xdr:row>
      <xdr:rowOff>0</xdr:rowOff>
    </xdr:to>
    <xdr:sp macro="" textlink="">
      <xdr:nvSpPr>
        <xdr:cNvPr id="2" name="Text Box 128"/>
        <xdr:cNvSpPr txBox="1">
          <a:spLocks noChangeArrowheads="1"/>
        </xdr:cNvSpPr>
      </xdr:nvSpPr>
      <xdr:spPr bwMode="auto">
        <a:xfrm>
          <a:off x="3419475" y="92319475"/>
          <a:ext cx="3140075" cy="8921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Η ποσότητα του </a:t>
          </a:r>
          <a:r>
            <a:rPr lang="en-US" sz="1000" b="1" i="0" strike="noStrike">
              <a:solidFill>
                <a:srgbClr val="FF9900"/>
              </a:solidFill>
              <a:latin typeface="Arial"/>
              <a:cs typeface="Arial"/>
            </a:rPr>
            <a:t>NaOH</a:t>
          </a:r>
          <a:r>
            <a:rPr lang="en-US" sz="1000" b="0" i="0" strike="noStrike">
              <a:solidFill>
                <a:srgbClr val="FFFF99"/>
              </a:solidFill>
              <a:latin typeface="Arial"/>
              <a:cs typeface="Arial"/>
            </a:rPr>
            <a:t> </a:t>
          </a:r>
          <a:r>
            <a:rPr lang="el-GR" sz="1000" b="0" i="0" strike="noStrike">
              <a:solidFill>
                <a:srgbClr val="FFFF99"/>
              </a:solidFill>
              <a:latin typeface="Arial"/>
              <a:cs typeface="Arial"/>
            </a:rPr>
            <a:t>που περίσσεψε στην 1η αντίδραση, εκλαμβάνεται ως αρχική ποσότητα του </a:t>
          </a:r>
          <a:r>
            <a:rPr lang="en-US" sz="1000" b="1" i="0" strike="noStrike">
              <a:solidFill>
                <a:srgbClr val="FF9900"/>
              </a:solidFill>
              <a:latin typeface="Arial"/>
              <a:cs typeface="Arial"/>
            </a:rPr>
            <a:t>NaOH,</a:t>
          </a:r>
          <a:r>
            <a:rPr lang="en-US" sz="1000" b="0" i="0" strike="noStrike">
              <a:solidFill>
                <a:srgbClr val="FFFF99"/>
              </a:solidFill>
              <a:latin typeface="Arial"/>
              <a:cs typeface="Arial"/>
            </a:rPr>
            <a:t> </a:t>
          </a:r>
          <a:r>
            <a:rPr lang="el-GR" sz="1000" b="0" i="0" strike="noStrike">
              <a:solidFill>
                <a:srgbClr val="FFFF99"/>
              </a:solidFill>
              <a:latin typeface="Arial"/>
              <a:cs typeface="Arial"/>
            </a:rPr>
            <a:t>στην επόμενη αντίδραση, με το αιθανικό οξύ.</a:t>
          </a:r>
        </a:p>
      </xdr:txBody>
    </xdr:sp>
    <xdr:clientData/>
  </xdr:twoCellAnchor>
  <xdr:twoCellAnchor>
    <xdr:from>
      <xdr:col>1</xdr:col>
      <xdr:colOff>28575</xdr:colOff>
      <xdr:row>146</xdr:row>
      <xdr:rowOff>118667</xdr:rowOff>
    </xdr:from>
    <xdr:to>
      <xdr:col>5</xdr:col>
      <xdr:colOff>561975</xdr:colOff>
      <xdr:row>147</xdr:row>
      <xdr:rowOff>175817</xdr:rowOff>
    </xdr:to>
    <xdr:sp macro="" textlink="">
      <xdr:nvSpPr>
        <xdr:cNvPr id="9" name="Text Box 10"/>
        <xdr:cNvSpPr txBox="1">
          <a:spLocks noChangeArrowheads="1"/>
        </xdr:cNvSpPr>
      </xdr:nvSpPr>
      <xdr:spPr bwMode="auto">
        <a:xfrm>
          <a:off x="669925" y="6722667"/>
          <a:ext cx="3098800" cy="3111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4ο θέμα πανελλαδικών εξετάσεων 2006</a:t>
          </a:r>
        </a:p>
      </xdr:txBody>
    </xdr:sp>
    <xdr:clientData/>
  </xdr:twoCellAnchor>
  <xdr:twoCellAnchor editAs="oneCell">
    <xdr:from>
      <xdr:col>4</xdr:col>
      <xdr:colOff>409575</xdr:colOff>
      <xdr:row>151</xdr:row>
      <xdr:rowOff>187325</xdr:rowOff>
    </xdr:from>
    <xdr:to>
      <xdr:col>10</xdr:col>
      <xdr:colOff>314325</xdr:colOff>
      <xdr:row>162</xdr:row>
      <xdr:rowOff>76200</xdr:rowOff>
    </xdr:to>
    <xdr:pic>
      <xdr:nvPicPr>
        <xdr:cNvPr id="10" name="Picture 16"/>
        <xdr:cNvPicPr>
          <a:picLocks noChangeAspect="1" noChangeArrowheads="1"/>
        </xdr:cNvPicPr>
      </xdr:nvPicPr>
      <xdr:blipFill>
        <a:blip xmlns:r="http://schemas.openxmlformats.org/officeDocument/2006/relationships" r:embed="rId1"/>
        <a:srcRect/>
        <a:stretch>
          <a:fillRect/>
        </a:stretch>
      </xdr:blipFill>
      <xdr:spPr bwMode="auto">
        <a:xfrm>
          <a:off x="2974975" y="38534975"/>
          <a:ext cx="3752850" cy="2682875"/>
        </a:xfrm>
        <a:prstGeom prst="rect">
          <a:avLst/>
        </a:prstGeom>
        <a:noFill/>
        <a:ln w="9525">
          <a:noFill/>
          <a:miter lim="800000"/>
          <a:headEnd/>
          <a:tailEnd/>
        </a:ln>
      </xdr:spPr>
    </xdr:pic>
    <xdr:clientData/>
  </xdr:twoCellAnchor>
  <xdr:twoCellAnchor>
    <xdr:from>
      <xdr:col>0</xdr:col>
      <xdr:colOff>247650</xdr:colOff>
      <xdr:row>165</xdr:row>
      <xdr:rowOff>66675</xdr:rowOff>
    </xdr:from>
    <xdr:to>
      <xdr:col>0</xdr:col>
      <xdr:colOff>571500</xdr:colOff>
      <xdr:row>166</xdr:row>
      <xdr:rowOff>104775</xdr:rowOff>
    </xdr:to>
    <xdr:sp macro="" textlink="">
      <xdr:nvSpPr>
        <xdr:cNvPr id="11" name="Text Box 17"/>
        <xdr:cNvSpPr txBox="1">
          <a:spLocks noChangeArrowheads="1"/>
        </xdr:cNvSpPr>
      </xdr:nvSpPr>
      <xdr:spPr bwMode="auto">
        <a:xfrm>
          <a:off x="247650" y="11242675"/>
          <a:ext cx="323850" cy="29210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Β.1.</a:t>
          </a:r>
        </a:p>
      </xdr:txBody>
    </xdr:sp>
    <xdr:clientData/>
  </xdr:twoCellAnchor>
  <xdr:twoCellAnchor>
    <xdr:from>
      <xdr:col>0</xdr:col>
      <xdr:colOff>247650</xdr:colOff>
      <xdr:row>168</xdr:row>
      <xdr:rowOff>0</xdr:rowOff>
    </xdr:from>
    <xdr:to>
      <xdr:col>0</xdr:col>
      <xdr:colOff>419100</xdr:colOff>
      <xdr:row>169</xdr:row>
      <xdr:rowOff>0</xdr:rowOff>
    </xdr:to>
    <xdr:sp macro="" textlink="">
      <xdr:nvSpPr>
        <xdr:cNvPr id="12" name="Text Box 20"/>
        <xdr:cNvSpPr txBox="1">
          <a:spLocks noChangeArrowheads="1"/>
        </xdr:cNvSpPr>
      </xdr:nvSpPr>
      <xdr:spPr bwMode="auto">
        <a:xfrm>
          <a:off x="247650" y="11938000"/>
          <a:ext cx="171450" cy="25400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Γ.</a:t>
          </a:r>
        </a:p>
      </xdr:txBody>
    </xdr:sp>
    <xdr:clientData/>
  </xdr:twoCellAnchor>
  <xdr:twoCellAnchor>
    <xdr:from>
      <xdr:col>1</xdr:col>
      <xdr:colOff>19050</xdr:colOff>
      <xdr:row>172</xdr:row>
      <xdr:rowOff>142875</xdr:rowOff>
    </xdr:from>
    <xdr:to>
      <xdr:col>1</xdr:col>
      <xdr:colOff>495300</xdr:colOff>
      <xdr:row>173</xdr:row>
      <xdr:rowOff>161925</xdr:rowOff>
    </xdr:to>
    <xdr:sp macro="" textlink="">
      <xdr:nvSpPr>
        <xdr:cNvPr id="13" name="Text Box 21"/>
        <xdr:cNvSpPr txBox="1">
          <a:spLocks noChangeArrowheads="1"/>
        </xdr:cNvSpPr>
      </xdr:nvSpPr>
      <xdr:spPr bwMode="auto">
        <a:xfrm>
          <a:off x="660400" y="13096875"/>
          <a:ext cx="476250" cy="273050"/>
        </a:xfrm>
        <a:prstGeom prst="rect">
          <a:avLst/>
        </a:prstGeom>
        <a:solidFill>
          <a:srgbClr val="00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Λύση</a:t>
          </a:r>
        </a:p>
      </xdr:txBody>
    </xdr:sp>
    <xdr:clientData/>
  </xdr:twoCellAnchor>
  <xdr:twoCellAnchor>
    <xdr:from>
      <xdr:col>0</xdr:col>
      <xdr:colOff>238125</xdr:colOff>
      <xdr:row>186</xdr:row>
      <xdr:rowOff>0</xdr:rowOff>
    </xdr:from>
    <xdr:to>
      <xdr:col>0</xdr:col>
      <xdr:colOff>561975</xdr:colOff>
      <xdr:row>187</xdr:row>
      <xdr:rowOff>38100</xdr:rowOff>
    </xdr:to>
    <xdr:sp macro="" textlink="">
      <xdr:nvSpPr>
        <xdr:cNvPr id="14" name="Text Box 23"/>
        <xdr:cNvSpPr txBox="1">
          <a:spLocks noChangeArrowheads="1"/>
        </xdr:cNvSpPr>
      </xdr:nvSpPr>
      <xdr:spPr bwMode="auto">
        <a:xfrm>
          <a:off x="238125" y="16764000"/>
          <a:ext cx="323850" cy="29210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Β.1.</a:t>
          </a:r>
        </a:p>
      </xdr:txBody>
    </xdr:sp>
    <xdr:clientData/>
  </xdr:twoCellAnchor>
  <xdr:twoCellAnchor>
    <xdr:from>
      <xdr:col>0</xdr:col>
      <xdr:colOff>247650</xdr:colOff>
      <xdr:row>224</xdr:row>
      <xdr:rowOff>66675</xdr:rowOff>
    </xdr:from>
    <xdr:to>
      <xdr:col>0</xdr:col>
      <xdr:colOff>419100</xdr:colOff>
      <xdr:row>225</xdr:row>
      <xdr:rowOff>47625</xdr:rowOff>
    </xdr:to>
    <xdr:sp macro="" textlink="">
      <xdr:nvSpPr>
        <xdr:cNvPr id="15" name="Text Box 31"/>
        <xdr:cNvSpPr txBox="1">
          <a:spLocks noChangeArrowheads="1"/>
        </xdr:cNvSpPr>
      </xdr:nvSpPr>
      <xdr:spPr bwMode="auto">
        <a:xfrm>
          <a:off x="247650" y="26990675"/>
          <a:ext cx="171450" cy="23495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Γ.</a:t>
          </a:r>
        </a:p>
      </xdr:txBody>
    </xdr:sp>
    <xdr:clientData/>
  </xdr:twoCellAnchor>
  <xdr:twoCellAnchor>
    <xdr:from>
      <xdr:col>1</xdr:col>
      <xdr:colOff>28575</xdr:colOff>
      <xdr:row>240</xdr:row>
      <xdr:rowOff>85725</xdr:rowOff>
    </xdr:from>
    <xdr:to>
      <xdr:col>5</xdr:col>
      <xdr:colOff>561975</xdr:colOff>
      <xdr:row>241</xdr:row>
      <xdr:rowOff>142875</xdr:rowOff>
    </xdr:to>
    <xdr:sp macro="" textlink="">
      <xdr:nvSpPr>
        <xdr:cNvPr id="16" name="Text Box 34"/>
        <xdr:cNvSpPr txBox="1">
          <a:spLocks noChangeArrowheads="1"/>
        </xdr:cNvSpPr>
      </xdr:nvSpPr>
      <xdr:spPr bwMode="auto">
        <a:xfrm>
          <a:off x="669925" y="31073725"/>
          <a:ext cx="3098800" cy="3111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4ο θέμα πανελλαδικών εξετάσεων 2013</a:t>
          </a:r>
        </a:p>
      </xdr:txBody>
    </xdr:sp>
    <xdr:clientData/>
  </xdr:twoCellAnchor>
  <xdr:twoCellAnchor>
    <xdr:from>
      <xdr:col>0</xdr:col>
      <xdr:colOff>466725</xdr:colOff>
      <xdr:row>243</xdr:row>
      <xdr:rowOff>120650</xdr:rowOff>
    </xdr:from>
    <xdr:to>
      <xdr:col>0</xdr:col>
      <xdr:colOff>552450</xdr:colOff>
      <xdr:row>243</xdr:row>
      <xdr:rowOff>206375</xdr:rowOff>
    </xdr:to>
    <xdr:sp macro="" textlink="">
      <xdr:nvSpPr>
        <xdr:cNvPr id="17" name="Oval 35"/>
        <xdr:cNvSpPr>
          <a:spLocks noChangeArrowheads="1"/>
        </xdr:cNvSpPr>
      </xdr:nvSpPr>
      <xdr:spPr bwMode="auto">
        <a:xfrm>
          <a:off x="466725" y="61836300"/>
          <a:ext cx="85725" cy="85725"/>
        </a:xfrm>
        <a:prstGeom prst="ellipse">
          <a:avLst/>
        </a:prstGeom>
        <a:gradFill rotWithShape="1">
          <a:gsLst>
            <a:gs pos="0">
              <a:srgbClr val="FF6600"/>
            </a:gs>
            <a:gs pos="100000">
              <a:srgbClr val="2C1200"/>
            </a:gs>
          </a:gsLst>
          <a:lin ang="2700000" scaled="1"/>
        </a:gradFill>
        <a:ln w="9525">
          <a:solidFill>
            <a:srgbClr val="000000"/>
          </a:solidFill>
          <a:round/>
          <a:headEnd/>
          <a:tailEnd/>
        </a:ln>
      </xdr:spPr>
    </xdr:sp>
    <xdr:clientData/>
  </xdr:twoCellAnchor>
  <xdr:twoCellAnchor>
    <xdr:from>
      <xdr:col>0</xdr:col>
      <xdr:colOff>457200</xdr:colOff>
      <xdr:row>244</xdr:row>
      <xdr:rowOff>82550</xdr:rowOff>
    </xdr:from>
    <xdr:to>
      <xdr:col>0</xdr:col>
      <xdr:colOff>542925</xdr:colOff>
      <xdr:row>244</xdr:row>
      <xdr:rowOff>168275</xdr:rowOff>
    </xdr:to>
    <xdr:sp macro="" textlink="">
      <xdr:nvSpPr>
        <xdr:cNvPr id="18" name="Oval 36"/>
        <xdr:cNvSpPr>
          <a:spLocks noChangeArrowheads="1"/>
        </xdr:cNvSpPr>
      </xdr:nvSpPr>
      <xdr:spPr bwMode="auto">
        <a:xfrm>
          <a:off x="457200" y="62052200"/>
          <a:ext cx="85725" cy="85725"/>
        </a:xfrm>
        <a:prstGeom prst="ellipse">
          <a:avLst/>
        </a:prstGeom>
        <a:gradFill rotWithShape="1">
          <a:gsLst>
            <a:gs pos="0">
              <a:srgbClr val="FF6600"/>
            </a:gs>
            <a:gs pos="100000">
              <a:srgbClr val="2C1200"/>
            </a:gs>
          </a:gsLst>
          <a:lin ang="2700000" scaled="1"/>
        </a:gradFill>
        <a:ln w="9525">
          <a:solidFill>
            <a:srgbClr val="000000"/>
          </a:solidFill>
          <a:round/>
          <a:headEnd/>
          <a:tailEnd/>
        </a:ln>
      </xdr:spPr>
    </xdr:sp>
    <xdr:clientData/>
  </xdr:twoCellAnchor>
  <xdr:twoCellAnchor>
    <xdr:from>
      <xdr:col>0</xdr:col>
      <xdr:colOff>171450</xdr:colOff>
      <xdr:row>247</xdr:row>
      <xdr:rowOff>76200</xdr:rowOff>
    </xdr:from>
    <xdr:to>
      <xdr:col>0</xdr:col>
      <xdr:colOff>457200</xdr:colOff>
      <xdr:row>248</xdr:row>
      <xdr:rowOff>95250</xdr:rowOff>
    </xdr:to>
    <xdr:sp macro="" textlink="">
      <xdr:nvSpPr>
        <xdr:cNvPr id="20" name="Text Box 38"/>
        <xdr:cNvSpPr txBox="1">
          <a:spLocks noChangeArrowheads="1"/>
        </xdr:cNvSpPr>
      </xdr:nvSpPr>
      <xdr:spPr bwMode="auto">
        <a:xfrm>
          <a:off x="171450" y="32842200"/>
          <a:ext cx="285750" cy="27305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Δ2.</a:t>
          </a:r>
        </a:p>
      </xdr:txBody>
    </xdr:sp>
    <xdr:clientData/>
  </xdr:twoCellAnchor>
  <xdr:twoCellAnchor>
    <xdr:from>
      <xdr:col>0</xdr:col>
      <xdr:colOff>171450</xdr:colOff>
      <xdr:row>251</xdr:row>
      <xdr:rowOff>76200</xdr:rowOff>
    </xdr:from>
    <xdr:to>
      <xdr:col>0</xdr:col>
      <xdr:colOff>457200</xdr:colOff>
      <xdr:row>252</xdr:row>
      <xdr:rowOff>95250</xdr:rowOff>
    </xdr:to>
    <xdr:sp macro="" textlink="">
      <xdr:nvSpPr>
        <xdr:cNvPr id="21" name="Text Box 42"/>
        <xdr:cNvSpPr txBox="1">
          <a:spLocks noChangeArrowheads="1"/>
        </xdr:cNvSpPr>
      </xdr:nvSpPr>
      <xdr:spPr bwMode="auto">
        <a:xfrm>
          <a:off x="171450" y="33858200"/>
          <a:ext cx="285750" cy="27305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Δ4.</a:t>
          </a:r>
        </a:p>
      </xdr:txBody>
    </xdr:sp>
    <xdr:clientData/>
  </xdr:twoCellAnchor>
  <xdr:twoCellAnchor>
    <xdr:from>
      <xdr:col>0</xdr:col>
      <xdr:colOff>447675</xdr:colOff>
      <xdr:row>271</xdr:row>
      <xdr:rowOff>5159</xdr:rowOff>
    </xdr:from>
    <xdr:to>
      <xdr:col>0</xdr:col>
      <xdr:colOff>555675</xdr:colOff>
      <xdr:row>271</xdr:row>
      <xdr:rowOff>113159</xdr:rowOff>
    </xdr:to>
    <xdr:sp macro="" textlink="">
      <xdr:nvSpPr>
        <xdr:cNvPr id="22" name="Oval 101"/>
        <xdr:cNvSpPr>
          <a:spLocks noChangeArrowheads="1"/>
        </xdr:cNvSpPr>
      </xdr:nvSpPr>
      <xdr:spPr bwMode="auto">
        <a:xfrm>
          <a:off x="447675" y="68832809"/>
          <a:ext cx="108000" cy="108000"/>
        </a:xfrm>
        <a:prstGeom prst="ellipse">
          <a:avLst/>
        </a:prstGeom>
        <a:gradFill rotWithShape="1">
          <a:gsLst>
            <a:gs pos="0">
              <a:srgbClr val="800000"/>
            </a:gs>
            <a:gs pos="100000">
              <a:srgbClr val="160000"/>
            </a:gs>
          </a:gsLst>
          <a:lin ang="2700000" scaled="1"/>
        </a:gradFill>
        <a:ln w="9525">
          <a:solidFill>
            <a:srgbClr val="000000"/>
          </a:solidFill>
          <a:round/>
          <a:headEnd/>
          <a:tailEnd/>
        </a:ln>
      </xdr:spPr>
    </xdr:sp>
    <xdr:clientData/>
  </xdr:twoCellAnchor>
  <xdr:twoCellAnchor>
    <xdr:from>
      <xdr:col>0</xdr:col>
      <xdr:colOff>438150</xdr:colOff>
      <xdr:row>271</xdr:row>
      <xdr:rowOff>202802</xdr:rowOff>
    </xdr:from>
    <xdr:to>
      <xdr:col>0</xdr:col>
      <xdr:colOff>546150</xdr:colOff>
      <xdr:row>272</xdr:row>
      <xdr:rowOff>56802</xdr:rowOff>
    </xdr:to>
    <xdr:sp macro="" textlink="">
      <xdr:nvSpPr>
        <xdr:cNvPr id="23" name="Oval 102"/>
        <xdr:cNvSpPr>
          <a:spLocks noChangeArrowheads="1"/>
        </xdr:cNvSpPr>
      </xdr:nvSpPr>
      <xdr:spPr bwMode="auto">
        <a:xfrm>
          <a:off x="438150" y="69030452"/>
          <a:ext cx="108000" cy="108000"/>
        </a:xfrm>
        <a:prstGeom prst="ellipse">
          <a:avLst/>
        </a:prstGeom>
        <a:gradFill rotWithShape="1">
          <a:gsLst>
            <a:gs pos="0">
              <a:srgbClr val="800000"/>
            </a:gs>
            <a:gs pos="100000">
              <a:srgbClr val="160000"/>
            </a:gs>
          </a:gsLst>
          <a:lin ang="2700000" scaled="1"/>
        </a:gradFill>
        <a:ln w="9525">
          <a:solidFill>
            <a:srgbClr val="000000"/>
          </a:solidFill>
          <a:round/>
          <a:headEnd/>
          <a:tailEnd/>
        </a:ln>
      </xdr:spPr>
    </xdr:sp>
    <xdr:clientData/>
  </xdr:twoCellAnchor>
  <xdr:twoCellAnchor>
    <xdr:from>
      <xdr:col>1</xdr:col>
      <xdr:colOff>19050</xdr:colOff>
      <xdr:row>274</xdr:row>
      <xdr:rowOff>76200</xdr:rowOff>
    </xdr:from>
    <xdr:to>
      <xdr:col>1</xdr:col>
      <xdr:colOff>495300</xdr:colOff>
      <xdr:row>275</xdr:row>
      <xdr:rowOff>95250</xdr:rowOff>
    </xdr:to>
    <xdr:sp macro="" textlink="">
      <xdr:nvSpPr>
        <xdr:cNvPr id="26" name="Text Box 105"/>
        <xdr:cNvSpPr txBox="1">
          <a:spLocks noChangeArrowheads="1"/>
        </xdr:cNvSpPr>
      </xdr:nvSpPr>
      <xdr:spPr bwMode="auto">
        <a:xfrm>
          <a:off x="660400" y="40970200"/>
          <a:ext cx="476250" cy="273050"/>
        </a:xfrm>
        <a:prstGeom prst="rect">
          <a:avLst/>
        </a:prstGeom>
        <a:solidFill>
          <a:srgbClr val="00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Λύση</a:t>
          </a:r>
        </a:p>
      </xdr:txBody>
    </xdr:sp>
    <xdr:clientData/>
  </xdr:twoCellAnchor>
  <xdr:twoCellAnchor>
    <xdr:from>
      <xdr:col>4</xdr:col>
      <xdr:colOff>282972</xdr:colOff>
      <xdr:row>361</xdr:row>
      <xdr:rowOff>222597</xdr:rowOff>
    </xdr:from>
    <xdr:to>
      <xdr:col>5</xdr:col>
      <xdr:colOff>269163</xdr:colOff>
      <xdr:row>363</xdr:row>
      <xdr:rowOff>50402</xdr:rowOff>
    </xdr:to>
    <xdr:grpSp>
      <xdr:nvGrpSpPr>
        <xdr:cNvPr id="28" name="Group 116"/>
        <xdr:cNvGrpSpPr>
          <a:grpSpLocks/>
        </xdr:cNvGrpSpPr>
      </xdr:nvGrpSpPr>
      <xdr:grpSpPr bwMode="auto">
        <a:xfrm>
          <a:off x="2848372" y="91910247"/>
          <a:ext cx="627541" cy="335805"/>
          <a:chOff x="266" y="5184"/>
          <a:chExt cx="63" cy="23"/>
        </a:xfrm>
      </xdr:grpSpPr>
      <xdr:sp macro="" textlink="">
        <xdr:nvSpPr>
          <xdr:cNvPr id="38" name="Line 112"/>
          <xdr:cNvSpPr>
            <a:spLocks noChangeShapeType="1"/>
          </xdr:cNvSpPr>
        </xdr:nvSpPr>
        <xdr:spPr bwMode="auto">
          <a:xfrm>
            <a:off x="266" y="5184"/>
            <a:ext cx="0" cy="23"/>
          </a:xfrm>
          <a:prstGeom prst="line">
            <a:avLst/>
          </a:prstGeom>
          <a:noFill/>
          <a:ln w="9525">
            <a:solidFill>
              <a:srgbClr val="800000"/>
            </a:solidFill>
            <a:round/>
            <a:headEnd/>
            <a:tailEnd/>
          </a:ln>
        </xdr:spPr>
      </xdr:sp>
      <xdr:sp macro="" textlink="">
        <xdr:nvSpPr>
          <xdr:cNvPr id="39" name="Line 113"/>
          <xdr:cNvSpPr>
            <a:spLocks noChangeShapeType="1"/>
          </xdr:cNvSpPr>
        </xdr:nvSpPr>
        <xdr:spPr bwMode="auto">
          <a:xfrm>
            <a:off x="329" y="5184"/>
            <a:ext cx="0" cy="23"/>
          </a:xfrm>
          <a:prstGeom prst="line">
            <a:avLst/>
          </a:prstGeom>
          <a:noFill/>
          <a:ln w="9525">
            <a:solidFill>
              <a:srgbClr val="800000"/>
            </a:solidFill>
            <a:round/>
            <a:headEnd/>
            <a:tailEnd/>
          </a:ln>
        </xdr:spPr>
      </xdr:sp>
      <xdr:sp macro="" textlink="">
        <xdr:nvSpPr>
          <xdr:cNvPr id="40" name="Line 114"/>
          <xdr:cNvSpPr>
            <a:spLocks noChangeShapeType="1"/>
          </xdr:cNvSpPr>
        </xdr:nvSpPr>
        <xdr:spPr bwMode="auto">
          <a:xfrm flipH="1">
            <a:off x="266" y="5184"/>
            <a:ext cx="63" cy="0"/>
          </a:xfrm>
          <a:prstGeom prst="line">
            <a:avLst/>
          </a:prstGeom>
          <a:noFill/>
          <a:ln w="9525">
            <a:solidFill>
              <a:srgbClr val="800000"/>
            </a:solidFill>
            <a:round/>
            <a:headEnd/>
            <a:tailEnd/>
          </a:ln>
        </xdr:spPr>
      </xdr:sp>
      <xdr:sp macro="" textlink="">
        <xdr:nvSpPr>
          <xdr:cNvPr id="41" name="Line 115"/>
          <xdr:cNvSpPr>
            <a:spLocks noChangeShapeType="1"/>
          </xdr:cNvSpPr>
        </xdr:nvSpPr>
        <xdr:spPr bwMode="auto">
          <a:xfrm flipH="1">
            <a:off x="266" y="5207"/>
            <a:ext cx="63" cy="0"/>
          </a:xfrm>
          <a:prstGeom prst="line">
            <a:avLst/>
          </a:prstGeom>
          <a:noFill/>
          <a:ln w="9525">
            <a:solidFill>
              <a:srgbClr val="800000"/>
            </a:solidFill>
            <a:round/>
            <a:headEnd/>
            <a:tailEnd/>
          </a:ln>
        </xdr:spPr>
      </xdr:sp>
    </xdr:grpSp>
    <xdr:clientData/>
  </xdr:twoCellAnchor>
  <xdr:twoCellAnchor>
    <xdr:from>
      <xdr:col>9</xdr:col>
      <xdr:colOff>2048</xdr:colOff>
      <xdr:row>358</xdr:row>
      <xdr:rowOff>195260</xdr:rowOff>
    </xdr:from>
    <xdr:to>
      <xdr:col>10</xdr:col>
      <xdr:colOff>380066</xdr:colOff>
      <xdr:row>360</xdr:row>
      <xdr:rowOff>30201</xdr:rowOff>
    </xdr:to>
    <xdr:grpSp>
      <xdr:nvGrpSpPr>
        <xdr:cNvPr id="29" name="Ομάδα 28"/>
        <xdr:cNvGrpSpPr/>
      </xdr:nvGrpSpPr>
      <xdr:grpSpPr>
        <a:xfrm>
          <a:off x="5774198" y="91120910"/>
          <a:ext cx="1019368" cy="342941"/>
          <a:chOff x="5305601" y="65985431"/>
          <a:chExt cx="968385" cy="308431"/>
        </a:xfrm>
      </xdr:grpSpPr>
      <xdr:sp macro="" textlink="">
        <xdr:nvSpPr>
          <xdr:cNvPr id="34" name="Line 118"/>
          <xdr:cNvSpPr>
            <a:spLocks noChangeShapeType="1"/>
          </xdr:cNvSpPr>
        </xdr:nvSpPr>
        <xdr:spPr bwMode="auto">
          <a:xfrm>
            <a:off x="5310159" y="65991849"/>
            <a:ext cx="0" cy="302013"/>
          </a:xfrm>
          <a:prstGeom prst="line">
            <a:avLst/>
          </a:prstGeom>
          <a:noFill/>
          <a:ln w="9525">
            <a:solidFill>
              <a:srgbClr val="800000"/>
            </a:solidFill>
            <a:round/>
            <a:headEnd/>
            <a:tailEnd/>
          </a:ln>
        </xdr:spPr>
      </xdr:sp>
      <xdr:sp macro="" textlink="">
        <xdr:nvSpPr>
          <xdr:cNvPr id="35" name="Line 119"/>
          <xdr:cNvSpPr>
            <a:spLocks noChangeShapeType="1"/>
          </xdr:cNvSpPr>
        </xdr:nvSpPr>
        <xdr:spPr bwMode="auto">
          <a:xfrm>
            <a:off x="6273984" y="65985431"/>
            <a:ext cx="0" cy="302013"/>
          </a:xfrm>
          <a:prstGeom prst="line">
            <a:avLst/>
          </a:prstGeom>
          <a:noFill/>
          <a:ln w="9525">
            <a:solidFill>
              <a:srgbClr val="800000"/>
            </a:solidFill>
            <a:round/>
            <a:headEnd/>
            <a:tailEnd/>
          </a:ln>
        </xdr:spPr>
      </xdr:sp>
      <xdr:sp macro="" textlink="">
        <xdr:nvSpPr>
          <xdr:cNvPr id="36" name="Line 120"/>
          <xdr:cNvSpPr>
            <a:spLocks noChangeShapeType="1"/>
          </xdr:cNvSpPr>
        </xdr:nvSpPr>
        <xdr:spPr bwMode="auto">
          <a:xfrm flipH="1">
            <a:off x="5305601" y="65985431"/>
            <a:ext cx="963019" cy="0"/>
          </a:xfrm>
          <a:prstGeom prst="line">
            <a:avLst/>
          </a:prstGeom>
          <a:noFill/>
          <a:ln w="9525">
            <a:solidFill>
              <a:srgbClr val="800000"/>
            </a:solidFill>
            <a:round/>
            <a:headEnd/>
            <a:tailEnd/>
          </a:ln>
        </xdr:spPr>
      </xdr:sp>
      <xdr:sp macro="" textlink="">
        <xdr:nvSpPr>
          <xdr:cNvPr id="37" name="Line 121"/>
          <xdr:cNvSpPr>
            <a:spLocks noChangeShapeType="1"/>
          </xdr:cNvSpPr>
        </xdr:nvSpPr>
        <xdr:spPr bwMode="auto">
          <a:xfrm flipH="1">
            <a:off x="5310967" y="66287149"/>
            <a:ext cx="963019" cy="0"/>
          </a:xfrm>
          <a:prstGeom prst="line">
            <a:avLst/>
          </a:prstGeom>
          <a:noFill/>
          <a:ln w="9525">
            <a:solidFill>
              <a:srgbClr val="800000"/>
            </a:solidFill>
            <a:round/>
            <a:headEnd/>
            <a:tailEnd/>
          </a:ln>
        </xdr:spPr>
      </xdr:sp>
    </xdr:grpSp>
    <xdr:clientData/>
  </xdr:twoCellAnchor>
  <xdr:twoCellAnchor>
    <xdr:from>
      <xdr:col>5</xdr:col>
      <xdr:colOff>168587</xdr:colOff>
      <xdr:row>363</xdr:row>
      <xdr:rowOff>61434</xdr:rowOff>
    </xdr:from>
    <xdr:to>
      <xdr:col>5</xdr:col>
      <xdr:colOff>168587</xdr:colOff>
      <xdr:row>363</xdr:row>
      <xdr:rowOff>236637</xdr:rowOff>
    </xdr:to>
    <xdr:sp macro="" textlink="">
      <xdr:nvSpPr>
        <xdr:cNvPr id="31" name="Line 123"/>
        <xdr:cNvSpPr>
          <a:spLocks noChangeShapeType="1"/>
        </xdr:cNvSpPr>
      </xdr:nvSpPr>
      <xdr:spPr bwMode="auto">
        <a:xfrm>
          <a:off x="3375337" y="92257084"/>
          <a:ext cx="0" cy="175203"/>
        </a:xfrm>
        <a:prstGeom prst="line">
          <a:avLst/>
        </a:prstGeom>
        <a:noFill/>
        <a:ln w="9525">
          <a:solidFill>
            <a:srgbClr val="800000"/>
          </a:solidFill>
          <a:round/>
          <a:headEnd/>
          <a:tailEnd/>
        </a:ln>
      </xdr:spPr>
    </xdr:sp>
    <xdr:clientData/>
  </xdr:twoCellAnchor>
  <xdr:twoCellAnchor>
    <xdr:from>
      <xdr:col>5</xdr:col>
      <xdr:colOff>168587</xdr:colOff>
      <xdr:row>363</xdr:row>
      <xdr:rowOff>222250</xdr:rowOff>
    </xdr:from>
    <xdr:to>
      <xdr:col>10</xdr:col>
      <xdr:colOff>209550</xdr:colOff>
      <xdr:row>363</xdr:row>
      <xdr:rowOff>228387</xdr:rowOff>
    </xdr:to>
    <xdr:sp macro="" textlink="">
      <xdr:nvSpPr>
        <xdr:cNvPr id="32" name="Line 124"/>
        <xdr:cNvSpPr>
          <a:spLocks noChangeShapeType="1"/>
        </xdr:cNvSpPr>
      </xdr:nvSpPr>
      <xdr:spPr bwMode="auto">
        <a:xfrm flipV="1">
          <a:off x="3375337" y="92417900"/>
          <a:ext cx="3247713" cy="6137"/>
        </a:xfrm>
        <a:prstGeom prst="line">
          <a:avLst/>
        </a:prstGeom>
        <a:noFill/>
        <a:ln w="9525">
          <a:solidFill>
            <a:srgbClr val="800000"/>
          </a:solidFill>
          <a:round/>
          <a:headEnd/>
          <a:tailEnd/>
        </a:ln>
      </xdr:spPr>
    </xdr:sp>
    <xdr:clientData/>
  </xdr:twoCellAnchor>
  <xdr:twoCellAnchor>
    <xdr:from>
      <xdr:col>10</xdr:col>
      <xdr:colOff>196418</xdr:colOff>
      <xdr:row>360</xdr:row>
      <xdr:rowOff>33769</xdr:rowOff>
    </xdr:from>
    <xdr:to>
      <xdr:col>10</xdr:col>
      <xdr:colOff>203200</xdr:colOff>
      <xdr:row>363</xdr:row>
      <xdr:rowOff>215900</xdr:rowOff>
    </xdr:to>
    <xdr:sp macro="" textlink="">
      <xdr:nvSpPr>
        <xdr:cNvPr id="33" name="Line 125"/>
        <xdr:cNvSpPr>
          <a:spLocks noChangeShapeType="1"/>
        </xdr:cNvSpPr>
      </xdr:nvSpPr>
      <xdr:spPr bwMode="auto">
        <a:xfrm flipH="1" flipV="1">
          <a:off x="6609918" y="91467419"/>
          <a:ext cx="6782" cy="944131"/>
        </a:xfrm>
        <a:prstGeom prst="line">
          <a:avLst/>
        </a:prstGeom>
        <a:noFill/>
        <a:ln w="9525">
          <a:solidFill>
            <a:srgbClr val="800000"/>
          </a:solidFill>
          <a:round/>
          <a:headEnd/>
          <a:tailEnd type="triangle" w="med" len="med"/>
        </a:ln>
      </xdr:spPr>
    </xdr:sp>
    <xdr:clientData/>
  </xdr:twoCellAnchor>
  <xdr:twoCellAnchor>
    <xdr:from>
      <xdr:col>3</xdr:col>
      <xdr:colOff>57150</xdr:colOff>
      <xdr:row>253</xdr:row>
      <xdr:rowOff>57150</xdr:rowOff>
    </xdr:from>
    <xdr:to>
      <xdr:col>11</xdr:col>
      <xdr:colOff>400050</xdr:colOff>
      <xdr:row>266</xdr:row>
      <xdr:rowOff>6350</xdr:rowOff>
    </xdr:to>
    <xdr:grpSp>
      <xdr:nvGrpSpPr>
        <xdr:cNvPr id="42" name="52 - Ομάδα"/>
        <xdr:cNvGrpSpPr/>
      </xdr:nvGrpSpPr>
      <xdr:grpSpPr>
        <a:xfrm>
          <a:off x="1981200" y="64312800"/>
          <a:ext cx="5473700" cy="3251200"/>
          <a:chOff x="1885950" y="29060775"/>
          <a:chExt cx="5219700" cy="3238500"/>
        </a:xfrm>
      </xdr:grpSpPr>
      <xdr:pic>
        <xdr:nvPicPr>
          <xdr:cNvPr id="43" name="Picture 132"/>
          <xdr:cNvPicPr>
            <a:picLocks noChangeAspect="1" noChangeArrowheads="1"/>
          </xdr:cNvPicPr>
        </xdr:nvPicPr>
        <xdr:blipFill>
          <a:blip xmlns:r="http://schemas.openxmlformats.org/officeDocument/2006/relationships" r:embed="rId2"/>
          <a:srcRect/>
          <a:stretch>
            <a:fillRect/>
          </a:stretch>
        </xdr:blipFill>
        <xdr:spPr bwMode="auto">
          <a:xfrm>
            <a:off x="1885950" y="29060775"/>
            <a:ext cx="5219700" cy="3238500"/>
          </a:xfrm>
          <a:prstGeom prst="rect">
            <a:avLst/>
          </a:prstGeom>
          <a:noFill/>
          <a:ln w="9525">
            <a:noFill/>
            <a:miter lim="800000"/>
            <a:headEnd/>
            <a:tailEnd/>
          </a:ln>
        </xdr:spPr>
      </xdr:pic>
      <xdr:grpSp>
        <xdr:nvGrpSpPr>
          <xdr:cNvPr id="44" name="Group 97"/>
          <xdr:cNvGrpSpPr>
            <a:grpSpLocks/>
          </xdr:cNvGrpSpPr>
        </xdr:nvGrpSpPr>
        <xdr:grpSpPr bwMode="auto">
          <a:xfrm>
            <a:off x="2543175" y="30308550"/>
            <a:ext cx="914400" cy="390525"/>
            <a:chOff x="256" y="2893"/>
            <a:chExt cx="96" cy="37"/>
          </a:xfrm>
        </xdr:grpSpPr>
        <xdr:sp macro="" textlink="">
          <xdr:nvSpPr>
            <xdr:cNvPr id="48" name="Text Box 95"/>
            <xdr:cNvSpPr txBox="1">
              <a:spLocks noChangeArrowheads="1"/>
            </xdr:cNvSpPr>
          </xdr:nvSpPr>
          <xdr:spPr bwMode="auto">
            <a:xfrm>
              <a:off x="256" y="2893"/>
              <a:ext cx="78" cy="19"/>
            </a:xfrm>
            <a:prstGeom prst="rect">
              <a:avLst/>
            </a:prstGeom>
            <a:solidFill>
              <a:srgbClr val="000000"/>
            </a:solidFill>
            <a:ln w="9525">
              <a:solidFill>
                <a:srgbClr val="8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καμπύλη </a:t>
              </a:r>
              <a:r>
                <a:rPr lang="el-GR" sz="1000" b="1" i="0" strike="noStrike">
                  <a:solidFill>
                    <a:srgbClr val="FF6600"/>
                  </a:solidFill>
                  <a:latin typeface="Arial"/>
                  <a:cs typeface="Arial"/>
                </a:rPr>
                <a:t>1</a:t>
              </a:r>
            </a:p>
          </xdr:txBody>
        </xdr:sp>
        <xdr:sp macro="" textlink="">
          <xdr:nvSpPr>
            <xdr:cNvPr id="49" name="Line 96"/>
            <xdr:cNvSpPr>
              <a:spLocks noChangeShapeType="1"/>
            </xdr:cNvSpPr>
          </xdr:nvSpPr>
          <xdr:spPr bwMode="auto">
            <a:xfrm>
              <a:off x="334" y="2912"/>
              <a:ext cx="18" cy="18"/>
            </a:xfrm>
            <a:prstGeom prst="line">
              <a:avLst/>
            </a:prstGeom>
            <a:noFill/>
            <a:ln w="9525">
              <a:solidFill>
                <a:srgbClr val="800000"/>
              </a:solidFill>
              <a:round/>
              <a:headEnd/>
              <a:tailEnd type="triangle" w="med" len="med"/>
            </a:ln>
          </xdr:spPr>
        </xdr:sp>
      </xdr:grpSp>
      <xdr:grpSp>
        <xdr:nvGrpSpPr>
          <xdr:cNvPr id="45" name="Group 98"/>
          <xdr:cNvGrpSpPr>
            <a:grpSpLocks/>
          </xdr:cNvGrpSpPr>
        </xdr:nvGrpSpPr>
        <xdr:grpSpPr bwMode="auto">
          <a:xfrm>
            <a:off x="5238750" y="30127575"/>
            <a:ext cx="914400" cy="390525"/>
            <a:chOff x="256" y="2893"/>
            <a:chExt cx="96" cy="37"/>
          </a:xfrm>
        </xdr:grpSpPr>
        <xdr:sp macro="" textlink="">
          <xdr:nvSpPr>
            <xdr:cNvPr id="46" name="Text Box 99"/>
            <xdr:cNvSpPr txBox="1">
              <a:spLocks noChangeArrowheads="1"/>
            </xdr:cNvSpPr>
          </xdr:nvSpPr>
          <xdr:spPr bwMode="auto">
            <a:xfrm>
              <a:off x="256" y="2893"/>
              <a:ext cx="78" cy="19"/>
            </a:xfrm>
            <a:prstGeom prst="rect">
              <a:avLst/>
            </a:prstGeom>
            <a:solidFill>
              <a:srgbClr val="000000"/>
            </a:solidFill>
            <a:ln w="9525">
              <a:solidFill>
                <a:srgbClr val="8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καμπύλη </a:t>
              </a:r>
              <a:r>
                <a:rPr lang="el-GR" sz="1000" b="1" i="0" strike="noStrike">
                  <a:solidFill>
                    <a:srgbClr val="FF6600"/>
                  </a:solidFill>
                  <a:latin typeface="Arial"/>
                  <a:cs typeface="Arial"/>
                </a:rPr>
                <a:t>2</a:t>
              </a:r>
            </a:p>
          </xdr:txBody>
        </xdr:sp>
        <xdr:sp macro="" textlink="">
          <xdr:nvSpPr>
            <xdr:cNvPr id="47" name="Line 100"/>
            <xdr:cNvSpPr>
              <a:spLocks noChangeShapeType="1"/>
            </xdr:cNvSpPr>
          </xdr:nvSpPr>
          <xdr:spPr bwMode="auto">
            <a:xfrm>
              <a:off x="334" y="2912"/>
              <a:ext cx="18" cy="18"/>
            </a:xfrm>
            <a:prstGeom prst="line">
              <a:avLst/>
            </a:prstGeom>
            <a:noFill/>
            <a:ln w="9525">
              <a:solidFill>
                <a:srgbClr val="800000"/>
              </a:solidFill>
              <a:round/>
              <a:headEnd/>
              <a:tailEnd type="triangle" w="med" len="med"/>
            </a:ln>
          </xdr:spPr>
        </xdr:sp>
      </xdr:grpSp>
    </xdr:grpSp>
    <xdr:clientData/>
  </xdr:twoCellAnchor>
  <mc:AlternateContent xmlns:mc="http://schemas.openxmlformats.org/markup-compatibility/2006">
    <mc:Choice xmlns:a14="http://schemas.microsoft.com/office/drawing/2010/main" Requires="a14">
      <xdr:twoCellAnchor editAs="oneCell">
        <xdr:from>
          <xdr:col>5</xdr:col>
          <xdr:colOff>476250</xdr:colOff>
          <xdr:row>183</xdr:row>
          <xdr:rowOff>69850</xdr:rowOff>
        </xdr:from>
        <xdr:to>
          <xdr:col>8</xdr:col>
          <xdr:colOff>546100</xdr:colOff>
          <xdr:row>185</xdr:row>
          <xdr:rowOff>107950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gradFill rotWithShape="1">
              <a:gsLst>
                <a:gs pos="0">
                  <a:srgbClr val="993300" mc:Ignorable="a14" a14:legacySpreadsheetColorIndex="60"/>
                </a:gs>
                <a:gs pos="100000">
                  <a:srgbClr val="B66D48" mc:Ignorable="a14" a14:legacySpreadsheetColorIndex="60">
                    <a:gamma/>
                    <a:tint val="7176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190</xdr:row>
          <xdr:rowOff>57150</xdr:rowOff>
        </xdr:from>
        <xdr:to>
          <xdr:col>12</xdr:col>
          <xdr:colOff>469900</xdr:colOff>
          <xdr:row>192</xdr:row>
          <xdr:rowOff>69850</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gradFill rotWithShape="1">
              <a:gsLst>
                <a:gs pos="0">
                  <a:srgbClr val="800000" mc:Ignorable="a14" a14:legacySpreadsheetColorIndex="16"/>
                </a:gs>
                <a:gs pos="100000">
                  <a:srgbClr val="AA5555" mc:Ignorable="a14" a14:legacySpreadsheetColorIndex="16">
                    <a:gamma/>
                    <a:tint val="66667"/>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197</xdr:row>
          <xdr:rowOff>57150</xdr:rowOff>
        </xdr:from>
        <xdr:to>
          <xdr:col>8</xdr:col>
          <xdr:colOff>209550</xdr:colOff>
          <xdr:row>198</xdr:row>
          <xdr:rowOff>76200</xdr:rowOff>
        </xdr:to>
        <xdr:sp macro="" textlink="">
          <xdr:nvSpPr>
            <xdr:cNvPr id="7171" name="Object 3" hidden="1">
              <a:extLst>
                <a:ext uri="{63B3BB69-23CF-44E3-9099-C40C66FF867C}">
                  <a14:compatExt spid="_x0000_s7171"/>
                </a:ext>
              </a:extLst>
            </xdr:cNvPr>
            <xdr:cNvSpPr/>
          </xdr:nvSpPr>
          <xdr:spPr bwMode="auto">
            <a:xfrm>
              <a:off x="0" y="0"/>
              <a:ext cx="0" cy="0"/>
            </a:xfrm>
            <a:prstGeom prst="rect">
              <a:avLst/>
            </a:prstGeom>
            <a:gradFill rotWithShape="1">
              <a:gsLst>
                <a:gs pos="0">
                  <a:srgbClr val="808000" mc:Ignorable="a14" a14:legacySpreadsheetColorIndex="19"/>
                </a:gs>
                <a:gs pos="100000">
                  <a:srgbClr val="ADAD5B" mc:Ignorable="a14" a14:legacySpreadsheetColorIndex="19">
                    <a:gamma/>
                    <a:tint val="6431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201</xdr:row>
          <xdr:rowOff>184150</xdr:rowOff>
        </xdr:from>
        <xdr:to>
          <xdr:col>9</xdr:col>
          <xdr:colOff>260350</xdr:colOff>
          <xdr:row>203</xdr:row>
          <xdr:rowOff>203200</xdr:rowOff>
        </xdr:to>
        <xdr:sp macro="" textlink="">
          <xdr:nvSpPr>
            <xdr:cNvPr id="7172" name="Object 4" hidden="1">
              <a:extLst>
                <a:ext uri="{63B3BB69-23CF-44E3-9099-C40C66FF867C}">
                  <a14:compatExt spid="_x0000_s7172"/>
                </a:ext>
              </a:extLst>
            </xdr:cNvPr>
            <xdr:cNvSpPr/>
          </xdr:nvSpPr>
          <xdr:spPr bwMode="auto">
            <a:xfrm>
              <a:off x="0" y="0"/>
              <a:ext cx="0" cy="0"/>
            </a:xfrm>
            <a:prstGeom prst="rect">
              <a:avLst/>
            </a:prstGeom>
            <a:gradFill rotWithShape="1">
              <a:gsLst>
                <a:gs pos="0">
                  <a:srgbClr val="FF9900" mc:Ignorable="a14" a14:legacySpreadsheetColorIndex="52"/>
                </a:gs>
                <a:gs pos="100000">
                  <a:srgbClr val="FFC062" mc:Ignorable="a14" a14:legacySpreadsheetColorIndex="52">
                    <a:gamma/>
                    <a:tint val="6156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213</xdr:row>
          <xdr:rowOff>76200</xdr:rowOff>
        </xdr:from>
        <xdr:to>
          <xdr:col>11</xdr:col>
          <xdr:colOff>323850</xdr:colOff>
          <xdr:row>215</xdr:row>
          <xdr:rowOff>95250</xdr:rowOff>
        </xdr:to>
        <xdr:sp macro="" textlink="">
          <xdr:nvSpPr>
            <xdr:cNvPr id="7173" name="Object 5" hidden="1">
              <a:extLst>
                <a:ext uri="{63B3BB69-23CF-44E3-9099-C40C66FF867C}">
                  <a14:compatExt spid="_x0000_s7173"/>
                </a:ext>
              </a:extLst>
            </xdr:cNvPr>
            <xdr:cNvSpPr/>
          </xdr:nvSpPr>
          <xdr:spPr bwMode="auto">
            <a:xfrm>
              <a:off x="0" y="0"/>
              <a:ext cx="0" cy="0"/>
            </a:xfrm>
            <a:prstGeom prst="rect">
              <a:avLst/>
            </a:prstGeom>
            <a:gradFill rotWithShape="1">
              <a:gsLst>
                <a:gs pos="0">
                  <a:srgbClr val="3366FF" mc:Ignorable="a14" a14:legacySpreadsheetColorIndex="48"/>
                </a:gs>
                <a:gs pos="100000">
                  <a:srgbClr val="8BA8FF" mc:Ignorable="a14" a14:legacySpreadsheetColorIndex="48">
                    <a:gamma/>
                    <a:tint val="5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218</xdr:row>
          <xdr:rowOff>107950</xdr:rowOff>
        </xdr:from>
        <xdr:to>
          <xdr:col>8</xdr:col>
          <xdr:colOff>184150</xdr:colOff>
          <xdr:row>220</xdr:row>
          <xdr:rowOff>146050</xdr:rowOff>
        </xdr:to>
        <xdr:sp macro="" textlink="">
          <xdr:nvSpPr>
            <xdr:cNvPr id="7174" name="Object 6" hidden="1">
              <a:extLst>
                <a:ext uri="{63B3BB69-23CF-44E3-9099-C40C66FF867C}">
                  <a14:compatExt spid="_x0000_s7174"/>
                </a:ext>
              </a:extLst>
            </xdr:cNvPr>
            <xdr:cNvSpPr/>
          </xdr:nvSpPr>
          <xdr:spPr bwMode="auto">
            <a:xfrm>
              <a:off x="0" y="0"/>
              <a:ext cx="0" cy="0"/>
            </a:xfrm>
            <a:prstGeom prst="rect">
              <a:avLst/>
            </a:prstGeom>
            <a:gradFill rotWithShape="1">
              <a:gsLst>
                <a:gs pos="0">
                  <a:srgbClr val="FF6600" mc:Ignorable="a14" a14:legacySpreadsheetColorIndex="53"/>
                </a:gs>
                <a:gs pos="100000">
                  <a:srgbClr val="FFA468" mc:Ignorable="a14" a14:legacySpreadsheetColorIndex="53">
                    <a:gamma/>
                    <a:tint val="59216"/>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236</xdr:row>
          <xdr:rowOff>127000</xdr:rowOff>
        </xdr:from>
        <xdr:to>
          <xdr:col>9</xdr:col>
          <xdr:colOff>336550</xdr:colOff>
          <xdr:row>238</xdr:row>
          <xdr:rowOff>171450</xdr:rowOff>
        </xdr:to>
        <xdr:sp macro="" textlink="">
          <xdr:nvSpPr>
            <xdr:cNvPr id="7175" name="Object 7" hidden="1">
              <a:extLst>
                <a:ext uri="{63B3BB69-23CF-44E3-9099-C40C66FF867C}">
                  <a14:compatExt spid="_x0000_s7175"/>
                </a:ext>
              </a:extLst>
            </xdr:cNvPr>
            <xdr:cNvSpPr/>
          </xdr:nvSpPr>
          <xdr:spPr bwMode="auto">
            <a:xfrm>
              <a:off x="0" y="0"/>
              <a:ext cx="0" cy="0"/>
            </a:xfrm>
            <a:prstGeom prst="rect">
              <a:avLst/>
            </a:prstGeom>
            <a:gradFill rotWithShape="1">
              <a:gsLst>
                <a:gs pos="0">
                  <a:srgbClr val="333300" mc:Ignorable="a14" a14:legacySpreadsheetColorIndex="59"/>
                </a:gs>
                <a:gs pos="100000">
                  <a:srgbClr val="72724F" mc:Ignorable="a14" a14:legacySpreadsheetColorIndex="59">
                    <a:gamma/>
                    <a:tint val="6902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284</xdr:row>
          <xdr:rowOff>63500</xdr:rowOff>
        </xdr:from>
        <xdr:to>
          <xdr:col>8</xdr:col>
          <xdr:colOff>196850</xdr:colOff>
          <xdr:row>286</xdr:row>
          <xdr:rowOff>31750</xdr:rowOff>
        </xdr:to>
        <xdr:sp macro="" textlink="">
          <xdr:nvSpPr>
            <xdr:cNvPr id="7176" name="Object 8" hidden="1">
              <a:extLst>
                <a:ext uri="{63B3BB69-23CF-44E3-9099-C40C66FF867C}">
                  <a14:compatExt spid="_x0000_s7176"/>
                </a:ext>
              </a:extLst>
            </xdr:cNvPr>
            <xdr:cNvSpPr/>
          </xdr:nvSpPr>
          <xdr:spPr bwMode="auto">
            <a:xfrm>
              <a:off x="0" y="0"/>
              <a:ext cx="0" cy="0"/>
            </a:xfrm>
            <a:prstGeom prst="rect">
              <a:avLst/>
            </a:prstGeom>
            <a:gradFill rotWithShape="1">
              <a:gsLst>
                <a:gs pos="0">
                  <a:srgbClr val="800000" mc:Ignorable="a14" a14:legacySpreadsheetColorIndex="16"/>
                </a:gs>
                <a:gs pos="100000">
                  <a:srgbClr val="AD5B5B" mc:Ignorable="a14" a14:legacySpreadsheetColorIndex="16">
                    <a:gamma/>
                    <a:tint val="64314"/>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297</xdr:row>
          <xdr:rowOff>44450</xdr:rowOff>
        </xdr:from>
        <xdr:to>
          <xdr:col>12</xdr:col>
          <xdr:colOff>127000</xdr:colOff>
          <xdr:row>299</xdr:row>
          <xdr:rowOff>76200</xdr:rowOff>
        </xdr:to>
        <xdr:sp macro="" textlink="">
          <xdr:nvSpPr>
            <xdr:cNvPr id="7177" name="Object 9" hidden="1">
              <a:extLst>
                <a:ext uri="{63B3BB69-23CF-44E3-9099-C40C66FF867C}">
                  <a14:compatExt spid="_x0000_s7177"/>
                </a:ext>
              </a:extLst>
            </xdr:cNvPr>
            <xdr:cNvSpPr/>
          </xdr:nvSpPr>
          <xdr:spPr bwMode="auto">
            <a:xfrm>
              <a:off x="0" y="0"/>
              <a:ext cx="0" cy="0"/>
            </a:xfrm>
            <a:prstGeom prst="rect">
              <a:avLst/>
            </a:prstGeom>
            <a:gradFill rotWithShape="1">
              <a:gsLst>
                <a:gs pos="0">
                  <a:srgbClr val="3366FF" mc:Ignorable="a14" a14:legacySpreadsheetColorIndex="48"/>
                </a:gs>
                <a:gs pos="100000">
                  <a:srgbClr val="8BA8FF" mc:Ignorable="a14" a14:legacySpreadsheetColorIndex="48">
                    <a:gamma/>
                    <a:tint val="5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482600</xdr:colOff>
          <xdr:row>302</xdr:row>
          <xdr:rowOff>114300</xdr:rowOff>
        </xdr:from>
        <xdr:to>
          <xdr:col>9</xdr:col>
          <xdr:colOff>431800</xdr:colOff>
          <xdr:row>304</xdr:row>
          <xdr:rowOff>146050</xdr:rowOff>
        </xdr:to>
        <xdr:sp macro="" textlink="">
          <xdr:nvSpPr>
            <xdr:cNvPr id="7178" name="Object 10" hidden="1">
              <a:extLst>
                <a:ext uri="{63B3BB69-23CF-44E3-9099-C40C66FF867C}">
                  <a14:compatExt spid="_x0000_s7178"/>
                </a:ext>
              </a:extLst>
            </xdr:cNvPr>
            <xdr:cNvSpPr/>
          </xdr:nvSpPr>
          <xdr:spPr bwMode="auto">
            <a:xfrm>
              <a:off x="0" y="0"/>
              <a:ext cx="0" cy="0"/>
            </a:xfrm>
            <a:prstGeom prst="rect">
              <a:avLst/>
            </a:prstGeom>
            <a:gradFill rotWithShape="1">
              <a:gsLst>
                <a:gs pos="0">
                  <a:srgbClr val="003300" mc:Ignorable="a14" a14:legacySpreadsheetColorIndex="58"/>
                </a:gs>
                <a:gs pos="100000">
                  <a:srgbClr val="879F87" mc:Ignorable="a14" a14:legacySpreadsheetColorIndex="58">
                    <a:gamma/>
                    <a:tint val="4705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321</xdr:row>
          <xdr:rowOff>203200</xdr:rowOff>
        </xdr:from>
        <xdr:to>
          <xdr:col>10</xdr:col>
          <xdr:colOff>488950</xdr:colOff>
          <xdr:row>323</xdr:row>
          <xdr:rowOff>165100</xdr:rowOff>
        </xdr:to>
        <xdr:sp macro="" textlink="">
          <xdr:nvSpPr>
            <xdr:cNvPr id="7179" name="Object 11" hidden="1">
              <a:extLst>
                <a:ext uri="{63B3BB69-23CF-44E3-9099-C40C66FF867C}">
                  <a14:compatExt spid="_x0000_s7179"/>
                </a:ext>
              </a:extLst>
            </xdr:cNvPr>
            <xdr:cNvSpPr/>
          </xdr:nvSpPr>
          <xdr:spPr bwMode="auto">
            <a:xfrm>
              <a:off x="0" y="0"/>
              <a:ext cx="0" cy="0"/>
            </a:xfrm>
            <a:prstGeom prst="rect">
              <a:avLst/>
            </a:prstGeom>
            <a:gradFill rotWithShape="1">
              <a:gsLst>
                <a:gs pos="0">
                  <a:srgbClr val="800000" mc:Ignorable="a14" a14:legacySpreadsheetColorIndex="16"/>
                </a:gs>
                <a:gs pos="100000">
                  <a:srgbClr val="BA7474" mc:Ignorable="a14" a14:legacySpreadsheetColorIndex="16">
                    <a:gamma/>
                    <a:tint val="5451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463550</xdr:colOff>
          <xdr:row>372</xdr:row>
          <xdr:rowOff>31750</xdr:rowOff>
        </xdr:from>
        <xdr:to>
          <xdr:col>10</xdr:col>
          <xdr:colOff>552450</xdr:colOff>
          <xdr:row>374</xdr:row>
          <xdr:rowOff>19050</xdr:rowOff>
        </xdr:to>
        <xdr:sp macro="" textlink="">
          <xdr:nvSpPr>
            <xdr:cNvPr id="7180" name="Object 12" hidden="1">
              <a:extLst>
                <a:ext uri="{63B3BB69-23CF-44E3-9099-C40C66FF867C}">
                  <a14:compatExt spid="_x0000_s7180"/>
                </a:ext>
              </a:extLst>
            </xdr:cNvPr>
            <xdr:cNvSpPr/>
          </xdr:nvSpPr>
          <xdr:spPr bwMode="auto">
            <a:xfrm>
              <a:off x="0" y="0"/>
              <a:ext cx="0" cy="0"/>
            </a:xfrm>
            <a:prstGeom prst="rect">
              <a:avLst/>
            </a:prstGeom>
            <a:gradFill rotWithShape="1">
              <a:gsLst>
                <a:gs pos="0">
                  <a:srgbClr val="003366" mc:Ignorable="a14" a14:legacySpreadsheetColorIndex="56"/>
                </a:gs>
                <a:gs pos="100000">
                  <a:srgbClr val="6886A4" mc:Ignorable="a14" a14:legacySpreadsheetColorIndex="56">
                    <a:gamma/>
                    <a:tint val="59216"/>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382</xdr:row>
          <xdr:rowOff>38100</xdr:rowOff>
        </xdr:from>
        <xdr:to>
          <xdr:col>10</xdr:col>
          <xdr:colOff>19050</xdr:colOff>
          <xdr:row>384</xdr:row>
          <xdr:rowOff>38100</xdr:rowOff>
        </xdr:to>
        <xdr:sp macro="" textlink="">
          <xdr:nvSpPr>
            <xdr:cNvPr id="7181" name="Object 13" hidden="1">
              <a:extLst>
                <a:ext uri="{63B3BB69-23CF-44E3-9099-C40C66FF867C}">
                  <a14:compatExt spid="_x0000_s7181"/>
                </a:ext>
              </a:extLst>
            </xdr:cNvPr>
            <xdr:cNvSpPr/>
          </xdr:nvSpPr>
          <xdr:spPr bwMode="auto">
            <a:xfrm>
              <a:off x="0" y="0"/>
              <a:ext cx="0" cy="0"/>
            </a:xfrm>
            <a:prstGeom prst="rect">
              <a:avLst/>
            </a:prstGeom>
            <a:gradFill rotWithShape="1">
              <a:gsLst>
                <a:gs pos="0">
                  <a:srgbClr val="FF9900" mc:Ignorable="a14" a14:legacySpreadsheetColorIndex="52"/>
                </a:gs>
                <a:gs pos="100000">
                  <a:srgbClr val="FFC062" mc:Ignorable="a14" a14:legacySpreadsheetColorIndex="52">
                    <a:gamma/>
                    <a:tint val="6156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387</xdr:row>
          <xdr:rowOff>88900</xdr:rowOff>
        </xdr:from>
        <xdr:to>
          <xdr:col>8</xdr:col>
          <xdr:colOff>431800</xdr:colOff>
          <xdr:row>389</xdr:row>
          <xdr:rowOff>82550</xdr:rowOff>
        </xdr:to>
        <xdr:sp macro="" textlink="">
          <xdr:nvSpPr>
            <xdr:cNvPr id="7182" name="Object 14" hidden="1">
              <a:extLst>
                <a:ext uri="{63B3BB69-23CF-44E3-9099-C40C66FF867C}">
                  <a14:compatExt spid="_x0000_s7182"/>
                </a:ext>
              </a:extLst>
            </xdr:cNvPr>
            <xdr:cNvSpPr/>
          </xdr:nvSpPr>
          <xdr:spPr bwMode="auto">
            <a:xfrm>
              <a:off x="0" y="0"/>
              <a:ext cx="0" cy="0"/>
            </a:xfrm>
            <a:prstGeom prst="rect">
              <a:avLst/>
            </a:prstGeom>
            <a:gradFill rotWithShape="1">
              <a:gsLst>
                <a:gs pos="0">
                  <a:srgbClr val="000080" mc:Ignorable="a14" a14:legacySpreadsheetColorIndex="18"/>
                </a:gs>
                <a:gs pos="100000">
                  <a:srgbClr val="9A9ACD" mc:Ignorable="a14" a14:legacySpreadsheetColorIndex="18">
                    <a:gamma/>
                    <a:tint val="39608"/>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409</xdr:row>
          <xdr:rowOff>12700</xdr:rowOff>
        </xdr:from>
        <xdr:to>
          <xdr:col>8</xdr:col>
          <xdr:colOff>387350</xdr:colOff>
          <xdr:row>411</xdr:row>
          <xdr:rowOff>0</xdr:rowOff>
        </xdr:to>
        <xdr:sp macro="" textlink="">
          <xdr:nvSpPr>
            <xdr:cNvPr id="7183" name="Object 15" hidden="1">
              <a:extLst>
                <a:ext uri="{63B3BB69-23CF-44E3-9099-C40C66FF867C}">
                  <a14:compatExt spid="_x0000_s7183"/>
                </a:ext>
              </a:extLst>
            </xdr:cNvPr>
            <xdr:cNvSpPr/>
          </xdr:nvSpPr>
          <xdr:spPr bwMode="auto">
            <a:xfrm>
              <a:off x="0" y="0"/>
              <a:ext cx="0" cy="0"/>
            </a:xfrm>
            <a:prstGeom prst="rect">
              <a:avLst/>
            </a:prstGeom>
            <a:gradFill rotWithShape="1">
              <a:gsLst>
                <a:gs pos="0">
                  <a:srgbClr val="808000" mc:Ignorable="a14" a14:legacySpreadsheetColorIndex="19"/>
                </a:gs>
                <a:gs pos="100000">
                  <a:srgbClr val="B4B468" mc:Ignorable="a14" a14:legacySpreadsheetColorIndex="19">
                    <a:gamma/>
                    <a:tint val="59216"/>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533400</xdr:colOff>
          <xdr:row>420</xdr:row>
          <xdr:rowOff>203200</xdr:rowOff>
        </xdr:from>
        <xdr:to>
          <xdr:col>12</xdr:col>
          <xdr:colOff>114300</xdr:colOff>
          <xdr:row>422</xdr:row>
          <xdr:rowOff>203200</xdr:rowOff>
        </xdr:to>
        <xdr:sp macro="" textlink="">
          <xdr:nvSpPr>
            <xdr:cNvPr id="7184" name="Object 16" hidden="1">
              <a:extLst>
                <a:ext uri="{63B3BB69-23CF-44E3-9099-C40C66FF867C}">
                  <a14:compatExt spid="_x0000_s7184"/>
                </a:ext>
              </a:extLst>
            </xdr:cNvPr>
            <xdr:cNvSpPr/>
          </xdr:nvSpPr>
          <xdr:spPr bwMode="auto">
            <a:xfrm>
              <a:off x="0" y="0"/>
              <a:ext cx="0" cy="0"/>
            </a:xfrm>
            <a:prstGeom prst="rect">
              <a:avLst/>
            </a:prstGeom>
            <a:gradFill rotWithShape="1">
              <a:gsLst>
                <a:gs pos="0">
                  <a:srgbClr val="3366FF" mc:Ignorable="a14" a14:legacySpreadsheetColorIndex="48"/>
                </a:gs>
                <a:gs pos="100000">
                  <a:srgbClr val="8BA8FF" mc:Ignorable="a14" a14:legacySpreadsheetColorIndex="48">
                    <a:gamma/>
                    <a:tint val="5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596900</xdr:colOff>
          <xdr:row>426</xdr:row>
          <xdr:rowOff>69850</xdr:rowOff>
        </xdr:from>
        <xdr:to>
          <xdr:col>9</xdr:col>
          <xdr:colOff>298450</xdr:colOff>
          <xdr:row>428</xdr:row>
          <xdr:rowOff>82550</xdr:rowOff>
        </xdr:to>
        <xdr:sp macro="" textlink="">
          <xdr:nvSpPr>
            <xdr:cNvPr id="7185" name="Object 17" hidden="1">
              <a:extLst>
                <a:ext uri="{63B3BB69-23CF-44E3-9099-C40C66FF867C}">
                  <a14:compatExt spid="_x0000_s7185"/>
                </a:ext>
              </a:extLst>
            </xdr:cNvPr>
            <xdr:cNvSpPr/>
          </xdr:nvSpPr>
          <xdr:spPr bwMode="auto">
            <a:xfrm>
              <a:off x="0" y="0"/>
              <a:ext cx="0" cy="0"/>
            </a:xfrm>
            <a:prstGeom prst="rect">
              <a:avLst/>
            </a:prstGeom>
            <a:gradFill rotWithShape="1">
              <a:gsLst>
                <a:gs pos="0">
                  <a:srgbClr val="003300" mc:Ignorable="a14" a14:legacySpreadsheetColorIndex="58"/>
                </a:gs>
                <a:gs pos="100000">
                  <a:srgbClr val="879F87" mc:Ignorable="a14" a14:legacySpreadsheetColorIndex="58">
                    <a:gamma/>
                    <a:tint val="4705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twoCellAnchor editAs="oneCell">
    <xdr:from>
      <xdr:col>7</xdr:col>
      <xdr:colOff>61839</xdr:colOff>
      <xdr:row>8</xdr:row>
      <xdr:rowOff>63500</xdr:rowOff>
    </xdr:from>
    <xdr:to>
      <xdr:col>14</xdr:col>
      <xdr:colOff>565151</xdr:colOff>
      <xdr:row>21</xdr:row>
      <xdr:rowOff>171450</xdr:rowOff>
    </xdr:to>
    <xdr:pic>
      <xdr:nvPicPr>
        <xdr:cNvPr id="71" name="Εικόνα 7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51289" y="2095500"/>
          <a:ext cx="4992762" cy="3409950"/>
        </a:xfrm>
        <a:prstGeom prst="rect">
          <a:avLst/>
        </a:prstGeom>
        <a:noFill/>
        <a:ln>
          <a:solidFill>
            <a:srgbClr val="C00000"/>
          </a:solidFill>
        </a:ln>
        <a:extLst>
          <a:ext uri="{909E8E84-426E-40DD-AFC4-6F175D3DCCD1}">
            <a14:hiddenFill xmlns:a14="http://schemas.microsoft.com/office/drawing/2010/main">
              <a:solidFill>
                <a:srgbClr val="FFFFFF"/>
              </a:solidFill>
            </a14:hiddenFill>
          </a:ext>
        </a:extLst>
      </xdr:spPr>
    </xdr:pic>
    <xdr:clientData/>
  </xdr:twoCellAnchor>
  <xdr:oneCellAnchor>
    <xdr:from>
      <xdr:col>7</xdr:col>
      <xdr:colOff>76197</xdr:colOff>
      <xdr:row>25</xdr:row>
      <xdr:rowOff>20519</xdr:rowOff>
    </xdr:from>
    <xdr:ext cx="1962152" cy="269369"/>
    <xdr:sp macro="" textlink="">
      <xdr:nvSpPr>
        <xdr:cNvPr id="3" name="TextBox 2"/>
        <xdr:cNvSpPr txBox="1"/>
      </xdr:nvSpPr>
      <xdr:spPr>
        <a:xfrm flipH="1">
          <a:off x="4565647" y="6370519"/>
          <a:ext cx="1962152" cy="269369"/>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6600000" scaled="0"/>
          <a:tileRect/>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l-GR" sz="1200" b="1">
              <a:solidFill>
                <a:schemeClr val="tx1">
                  <a:lumMod val="95000"/>
                  <a:lumOff val="5000"/>
                </a:schemeClr>
              </a:solidFill>
              <a:latin typeface="Arial" panose="020B0604020202020204" pitchFamily="34" charset="0"/>
              <a:cs typeface="Arial" panose="020B0604020202020204" pitchFamily="34" charset="0"/>
            </a:rPr>
            <a:t>Ισοδύναμο σημείο (ΙΣ)</a:t>
          </a:r>
        </a:p>
      </xdr:txBody>
    </xdr:sp>
    <xdr:clientData/>
  </xdr:oneCellAnchor>
  <xdr:oneCellAnchor>
    <xdr:from>
      <xdr:col>7</xdr:col>
      <xdr:colOff>76198</xdr:colOff>
      <xdr:row>32</xdr:row>
      <xdr:rowOff>211019</xdr:rowOff>
    </xdr:from>
    <xdr:ext cx="1581149" cy="269369"/>
    <xdr:sp macro="" textlink="">
      <xdr:nvSpPr>
        <xdr:cNvPr id="63" name="TextBox 62"/>
        <xdr:cNvSpPr txBox="1"/>
      </xdr:nvSpPr>
      <xdr:spPr>
        <a:xfrm flipH="1">
          <a:off x="4565648" y="8085019"/>
          <a:ext cx="1581149" cy="269369"/>
        </a:xfrm>
        <a:prstGeom prst="rect">
          <a:avLst/>
        </a:prstGeom>
        <a:gradFill flip="none" rotWithShape="1">
          <a:gsLst>
            <a:gs pos="0">
              <a:srgbClr val="990000"/>
            </a:gs>
            <a:gs pos="46000">
              <a:schemeClr val="accent2">
                <a:lumMod val="95000"/>
                <a:lumOff val="5000"/>
              </a:schemeClr>
            </a:gs>
            <a:gs pos="100000">
              <a:schemeClr val="accent2">
                <a:lumMod val="60000"/>
              </a:schemeClr>
            </a:gs>
          </a:gsLst>
          <a:path path="circle">
            <a:fillToRect l="100000" t="100000"/>
          </a:path>
          <a:tileRect r="-100000" b="-10000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l-GR" sz="1200" b="1">
              <a:solidFill>
                <a:schemeClr val="tx1">
                  <a:lumMod val="95000"/>
                  <a:lumOff val="5000"/>
                </a:schemeClr>
              </a:solidFill>
              <a:latin typeface="Arial" panose="020B0604020202020204" pitchFamily="34" charset="0"/>
              <a:cs typeface="Arial" panose="020B0604020202020204" pitchFamily="34" charset="0"/>
            </a:rPr>
            <a:t>Τελικό σημείο</a:t>
          </a:r>
        </a:p>
      </xdr:txBody>
    </xdr:sp>
    <xdr:clientData/>
  </xdr:oneCellAnchor>
  <xdr:oneCellAnchor>
    <xdr:from>
      <xdr:col>7</xdr:col>
      <xdr:colOff>76197</xdr:colOff>
      <xdr:row>39</xdr:row>
      <xdr:rowOff>230069</xdr:rowOff>
    </xdr:from>
    <xdr:ext cx="2222502" cy="269369"/>
    <xdr:sp macro="" textlink="">
      <xdr:nvSpPr>
        <xdr:cNvPr id="64" name="TextBox 63"/>
        <xdr:cNvSpPr txBox="1"/>
      </xdr:nvSpPr>
      <xdr:spPr>
        <a:xfrm flipH="1">
          <a:off x="4565647" y="10129719"/>
          <a:ext cx="2222502" cy="269369"/>
        </a:xfrm>
        <a:prstGeom prst="rect">
          <a:avLst/>
        </a:prstGeom>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rect">
            <a:fillToRect l="100000" t="100000"/>
          </a:path>
          <a:tileRect r="-100000" b="-10000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l-GR" sz="1200" b="1">
              <a:solidFill>
                <a:schemeClr val="tx1">
                  <a:lumMod val="95000"/>
                  <a:lumOff val="5000"/>
                </a:schemeClr>
              </a:solidFill>
              <a:latin typeface="Arial" panose="020B0604020202020204" pitchFamily="34" charset="0"/>
              <a:cs typeface="Arial" panose="020B0604020202020204" pitchFamily="34" charset="0"/>
            </a:rPr>
            <a:t>Καμπύλη ογκομέτρησης</a:t>
          </a:r>
        </a:p>
      </xdr:txBody>
    </xdr:sp>
    <xdr:clientData/>
  </xdr:oneCellAnchor>
  <xdr:twoCellAnchor editAs="oneCell">
    <xdr:from>
      <xdr:col>4</xdr:col>
      <xdr:colOff>447617</xdr:colOff>
      <xdr:row>51</xdr:row>
      <xdr:rowOff>25401</xdr:rowOff>
    </xdr:from>
    <xdr:to>
      <xdr:col>6</xdr:col>
      <xdr:colOff>520699</xdr:colOff>
      <xdr:row>66</xdr:row>
      <xdr:rowOff>25400</xdr:rowOff>
    </xdr:to>
    <xdr:pic>
      <xdr:nvPicPr>
        <xdr:cNvPr id="65" name="Picture 266"/>
        <xdr:cNvPicPr>
          <a:picLocks noChangeAspect="1" noChangeArrowheads="1"/>
        </xdr:cNvPicPr>
      </xdr:nvPicPr>
      <xdr:blipFill>
        <a:blip xmlns:r="http://schemas.openxmlformats.org/officeDocument/2006/relationships" r:embed="rId4"/>
        <a:srcRect/>
        <a:stretch>
          <a:fillRect/>
        </a:stretch>
      </xdr:blipFill>
      <xdr:spPr bwMode="auto">
        <a:xfrm>
          <a:off x="3013017" y="12973051"/>
          <a:ext cx="1355782" cy="3809999"/>
        </a:xfrm>
        <a:prstGeom prst="rect">
          <a:avLst/>
        </a:prstGeom>
        <a:noFill/>
      </xdr:spPr>
    </xdr:pic>
    <xdr:clientData/>
  </xdr:twoCellAnchor>
  <xdr:twoCellAnchor editAs="oneCell">
    <xdr:from>
      <xdr:col>7</xdr:col>
      <xdr:colOff>388818</xdr:colOff>
      <xdr:row>55</xdr:row>
      <xdr:rowOff>222250</xdr:rowOff>
    </xdr:from>
    <xdr:to>
      <xdr:col>14</xdr:col>
      <xdr:colOff>231775</xdr:colOff>
      <xdr:row>66</xdr:row>
      <xdr:rowOff>63500</xdr:rowOff>
    </xdr:to>
    <xdr:pic>
      <xdr:nvPicPr>
        <xdr:cNvPr id="66" name="Picture 269"/>
        <xdr:cNvPicPr>
          <a:picLocks noChangeAspect="1" noChangeArrowheads="1"/>
        </xdr:cNvPicPr>
      </xdr:nvPicPr>
      <xdr:blipFill>
        <a:blip xmlns:r="http://schemas.openxmlformats.org/officeDocument/2006/relationships" r:embed="rId5"/>
        <a:srcRect/>
        <a:stretch>
          <a:fillRect/>
        </a:stretch>
      </xdr:blipFill>
      <xdr:spPr bwMode="auto">
        <a:xfrm>
          <a:off x="4878268" y="13169900"/>
          <a:ext cx="4332407" cy="2635250"/>
        </a:xfrm>
        <a:prstGeom prst="rect">
          <a:avLst/>
        </a:prstGeom>
        <a:noFill/>
      </xdr:spPr>
    </xdr:pic>
    <xdr:clientData/>
  </xdr:twoCellAnchor>
  <xdr:twoCellAnchor editAs="oneCell">
    <xdr:from>
      <xdr:col>4</xdr:col>
      <xdr:colOff>431800</xdr:colOff>
      <xdr:row>89</xdr:row>
      <xdr:rowOff>133350</xdr:rowOff>
    </xdr:from>
    <xdr:to>
      <xdr:col>6</xdr:col>
      <xdr:colOff>533400</xdr:colOff>
      <xdr:row>103</xdr:row>
      <xdr:rowOff>247649</xdr:rowOff>
    </xdr:to>
    <xdr:pic>
      <xdr:nvPicPr>
        <xdr:cNvPr id="67" name="Picture 6"/>
        <xdr:cNvPicPr>
          <a:picLocks noChangeAspect="1" noChangeArrowheads="1"/>
        </xdr:cNvPicPr>
      </xdr:nvPicPr>
      <xdr:blipFill>
        <a:blip xmlns:r="http://schemas.openxmlformats.org/officeDocument/2006/relationships" r:embed="rId6"/>
        <a:srcRect/>
        <a:stretch>
          <a:fillRect/>
        </a:stretch>
      </xdr:blipFill>
      <xdr:spPr bwMode="auto">
        <a:xfrm>
          <a:off x="2997200" y="22733000"/>
          <a:ext cx="1384300" cy="3670299"/>
        </a:xfrm>
        <a:prstGeom prst="rect">
          <a:avLst/>
        </a:prstGeom>
        <a:noFill/>
      </xdr:spPr>
    </xdr:pic>
    <xdr:clientData/>
  </xdr:twoCellAnchor>
  <xdr:twoCellAnchor editAs="oneCell">
    <xdr:from>
      <xdr:col>7</xdr:col>
      <xdr:colOff>381000</xdr:colOff>
      <xdr:row>93</xdr:row>
      <xdr:rowOff>76200</xdr:rowOff>
    </xdr:from>
    <xdr:to>
      <xdr:col>14</xdr:col>
      <xdr:colOff>266700</xdr:colOff>
      <xdr:row>103</xdr:row>
      <xdr:rowOff>59203</xdr:rowOff>
    </xdr:to>
    <xdr:pic>
      <xdr:nvPicPr>
        <xdr:cNvPr id="68" name="Picture 11"/>
        <xdr:cNvPicPr>
          <a:picLocks noChangeAspect="1" noChangeArrowheads="1"/>
        </xdr:cNvPicPr>
      </xdr:nvPicPr>
      <xdr:blipFill>
        <a:blip xmlns:r="http://schemas.openxmlformats.org/officeDocument/2006/relationships" r:embed="rId7"/>
        <a:srcRect/>
        <a:stretch>
          <a:fillRect/>
        </a:stretch>
      </xdr:blipFill>
      <xdr:spPr bwMode="auto">
        <a:xfrm>
          <a:off x="4870450" y="22167850"/>
          <a:ext cx="4375150" cy="2523003"/>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9</xdr:col>
          <xdr:colOff>133350</xdr:colOff>
          <xdr:row>130</xdr:row>
          <xdr:rowOff>0</xdr:rowOff>
        </xdr:from>
        <xdr:to>
          <xdr:col>12</xdr:col>
          <xdr:colOff>222250</xdr:colOff>
          <xdr:row>131</xdr:row>
          <xdr:rowOff>222250</xdr:rowOff>
        </xdr:to>
        <xdr:sp macro="" textlink="">
          <xdr:nvSpPr>
            <xdr:cNvPr id="7186" name="Object 18" hidden="1">
              <a:extLst>
                <a:ext uri="{63B3BB69-23CF-44E3-9099-C40C66FF867C}">
                  <a14:compatExt spid="_x0000_s7186"/>
                </a:ext>
              </a:extLst>
            </xdr:cNvPr>
            <xdr:cNvSpPr/>
          </xdr:nvSpPr>
          <xdr:spPr bwMode="auto">
            <a:xfrm>
              <a:off x="0" y="0"/>
              <a:ext cx="0" cy="0"/>
            </a:xfrm>
            <a:prstGeom prst="rect">
              <a:avLst/>
            </a:prstGeom>
            <a:gradFill rotWithShape="1">
              <a:gsLst>
                <a:gs pos="0">
                  <a:srgbClr val="003300" mc:Ignorable="a14" a14:legacySpreadsheetColorIndex="58"/>
                </a:gs>
                <a:gs pos="100000">
                  <a:srgbClr val="879F87" mc:Ignorable="a14" a14:legacySpreadsheetColorIndex="58">
                    <a:gamma/>
                    <a:tint val="4705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oneCellAnchor>
    <xdr:from>
      <xdr:col>9</xdr:col>
      <xdr:colOff>127001</xdr:colOff>
      <xdr:row>133</xdr:row>
      <xdr:rowOff>44450</xdr:rowOff>
    </xdr:from>
    <xdr:ext cx="2057399" cy="343812"/>
    <mc:AlternateContent xmlns:mc="http://schemas.openxmlformats.org/markup-compatibility/2006" xmlns:a14="http://schemas.microsoft.com/office/drawing/2010/main">
      <mc:Choice Requires="a14">
        <xdr:sp macro="" textlink="">
          <xdr:nvSpPr>
            <xdr:cNvPr id="5" name="TextBox 4"/>
            <xdr:cNvSpPr txBox="1"/>
          </xdr:nvSpPr>
          <xdr:spPr>
            <a:xfrm>
              <a:off x="5899151" y="32296100"/>
              <a:ext cx="2057399" cy="343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14:m>
                <m:oMath xmlns:m="http://schemas.openxmlformats.org/officeDocument/2006/math">
                  <m:r>
                    <a:rPr lang="en-US" sz="1400" b="0" i="1">
                      <a:latin typeface="Cambria Math" panose="02040503050406030204" pitchFamily="18" charset="0"/>
                    </a:rPr>
                    <m:t> </m:t>
                  </m:r>
                </m:oMath>
              </a14:m>
              <a:r>
                <a:rPr lang="en-US" sz="1400">
                  <a:solidFill>
                    <a:srgbClr val="FF0000"/>
                  </a:solidFill>
                  <a:latin typeface="Arial" panose="020B0604020202020204" pitchFamily="34" charset="0"/>
                  <a:cs typeface="Arial" panose="020B0604020202020204" pitchFamily="34" charset="0"/>
                </a:rPr>
                <a:t>pH = p</a:t>
              </a:r>
              <a14:m>
                <m:oMath xmlns:m="http://schemas.openxmlformats.org/officeDocument/2006/math">
                  <m:sSub>
                    <m:sSubPr>
                      <m:ctrlPr>
                        <a:rPr lang="en-US" sz="1400" i="1">
                          <a:solidFill>
                            <a:srgbClr val="FF0000"/>
                          </a:solidFill>
                          <a:latin typeface="Cambria Math" panose="02040503050406030204" pitchFamily="18" charset="0"/>
                        </a:rPr>
                      </m:ctrlPr>
                    </m:sSubPr>
                    <m:e>
                      <m:r>
                        <a:rPr lang="en-US" sz="1400" b="0" i="1">
                          <a:solidFill>
                            <a:srgbClr val="FF0000"/>
                          </a:solidFill>
                          <a:latin typeface="Cambria Math" panose="02040503050406030204" pitchFamily="18" charset="0"/>
                        </a:rPr>
                        <m:t>𝐾</m:t>
                      </m:r>
                    </m:e>
                    <m:sub>
                      <m:r>
                        <a:rPr lang="el-GR" sz="1400" b="0" i="1">
                          <a:solidFill>
                            <a:srgbClr val="FF0000"/>
                          </a:solidFill>
                          <a:latin typeface="Cambria Math" panose="02040503050406030204" pitchFamily="18" charset="0"/>
                        </a:rPr>
                        <m:t>𝛼</m:t>
                      </m:r>
                    </m:sub>
                  </m:sSub>
                  <m:r>
                    <a:rPr lang="el-GR" sz="1400" b="0" i="1">
                      <a:solidFill>
                        <a:srgbClr val="FF0000"/>
                      </a:solidFill>
                      <a:latin typeface="Cambria Math" panose="02040503050406030204" pitchFamily="18" charset="0"/>
                    </a:rPr>
                    <m:t> </m:t>
                  </m:r>
                </m:oMath>
              </a14:m>
              <a:r>
                <a:rPr lang="el-GR" sz="1400">
                  <a:solidFill>
                    <a:srgbClr val="FF0000"/>
                  </a:solidFill>
                  <a:latin typeface="Arial" panose="020B0604020202020204" pitchFamily="34" charset="0"/>
                  <a:cs typeface="Arial" panose="020B0604020202020204" pitchFamily="34" charset="0"/>
                </a:rPr>
                <a:t>+ </a:t>
              </a:r>
              <a:r>
                <a:rPr lang="en-US" sz="1400">
                  <a:solidFill>
                    <a:srgbClr val="FF0000"/>
                  </a:solidFill>
                  <a:latin typeface="Arial" panose="020B0604020202020204" pitchFamily="34" charset="0"/>
                  <a:cs typeface="Arial" panose="020B0604020202020204" pitchFamily="34" charset="0"/>
                </a:rPr>
                <a:t>log</a:t>
              </a:r>
              <a14:m>
                <m:oMath xmlns:m="http://schemas.openxmlformats.org/officeDocument/2006/math">
                  <m:f>
                    <m:fPr>
                      <m:ctrlPr>
                        <a:rPr lang="en-US" sz="1400" i="1">
                          <a:solidFill>
                            <a:srgbClr val="FF0000"/>
                          </a:solidFill>
                          <a:latin typeface="Cambria Math" panose="02040503050406030204" pitchFamily="18" charset="0"/>
                        </a:rPr>
                      </m:ctrlPr>
                    </m:fPr>
                    <m:num>
                      <m:r>
                        <a:rPr lang="el-GR" sz="1400" b="0" i="1">
                          <a:solidFill>
                            <a:srgbClr val="FF0000"/>
                          </a:solidFill>
                          <a:latin typeface="Cambria Math" panose="02040503050406030204" pitchFamily="18" charset="0"/>
                        </a:rPr>
                        <m:t>[</m:t>
                      </m:r>
                      <m:r>
                        <m:rPr>
                          <m:sty m:val="p"/>
                        </m:rPr>
                        <a:rPr lang="en-US" sz="1400" b="0" i="0">
                          <a:solidFill>
                            <a:srgbClr val="FF0000"/>
                          </a:solidFill>
                          <a:latin typeface="Cambria Math" panose="02040503050406030204" pitchFamily="18" charset="0"/>
                        </a:rPr>
                        <m:t>C</m:t>
                      </m:r>
                      <m:sSub>
                        <m:sSubPr>
                          <m:ctrlPr>
                            <a:rPr lang="en-US" sz="1400" b="0" i="1">
                              <a:solidFill>
                                <a:srgbClr val="FF0000"/>
                              </a:solidFill>
                              <a:latin typeface="Cambria Math" panose="02040503050406030204" pitchFamily="18" charset="0"/>
                            </a:rPr>
                          </m:ctrlPr>
                        </m:sSubPr>
                        <m:e>
                          <m:r>
                            <a:rPr lang="en-US" sz="1400" b="0" i="1">
                              <a:solidFill>
                                <a:srgbClr val="FF0000"/>
                              </a:solidFill>
                              <a:latin typeface="Cambria Math" panose="02040503050406030204" pitchFamily="18" charset="0"/>
                            </a:rPr>
                            <m:t>𝐻</m:t>
                          </m:r>
                        </m:e>
                        <m:sub>
                          <m:r>
                            <a:rPr lang="en-US" sz="1400" b="0" i="1">
                              <a:solidFill>
                                <a:srgbClr val="FF0000"/>
                              </a:solidFill>
                              <a:latin typeface="Cambria Math" panose="02040503050406030204" pitchFamily="18" charset="0"/>
                            </a:rPr>
                            <m:t>3</m:t>
                          </m:r>
                        </m:sub>
                      </m:sSub>
                      <m:r>
                        <a:rPr lang="en-US" sz="1400" b="0" i="1">
                          <a:solidFill>
                            <a:srgbClr val="FF0000"/>
                          </a:solidFill>
                          <a:latin typeface="Cambria Math" panose="02040503050406030204" pitchFamily="18" charset="0"/>
                        </a:rPr>
                        <m:t>𝐶𝑂𝑂𝑁𝑎</m:t>
                      </m:r>
                      <m:r>
                        <a:rPr lang="en-US" sz="1400" b="0" i="1">
                          <a:solidFill>
                            <a:srgbClr val="FF0000"/>
                          </a:solidFill>
                          <a:latin typeface="Cambria Math" panose="02040503050406030204" pitchFamily="18" charset="0"/>
                        </a:rPr>
                        <m:t>]</m:t>
                      </m:r>
                    </m:num>
                    <m:den>
                      <m:r>
                        <a:rPr lang="en-US" sz="1400" b="0" i="1">
                          <a:solidFill>
                            <a:srgbClr val="FF0000"/>
                          </a:solidFill>
                          <a:latin typeface="Cambria Math" panose="02040503050406030204" pitchFamily="18" charset="0"/>
                        </a:rPr>
                        <m:t>[</m:t>
                      </m:r>
                      <m:r>
                        <a:rPr lang="en-US" sz="1400" b="0" i="1">
                          <a:solidFill>
                            <a:srgbClr val="FF0000"/>
                          </a:solidFill>
                          <a:latin typeface="Cambria Math" panose="02040503050406030204" pitchFamily="18" charset="0"/>
                        </a:rPr>
                        <m:t>𝐶</m:t>
                      </m:r>
                      <m:sSub>
                        <m:sSubPr>
                          <m:ctrlPr>
                            <a:rPr lang="en-US" sz="1400" b="0" i="1">
                              <a:solidFill>
                                <a:srgbClr val="FF0000"/>
                              </a:solidFill>
                              <a:latin typeface="Cambria Math" panose="02040503050406030204" pitchFamily="18" charset="0"/>
                            </a:rPr>
                          </m:ctrlPr>
                        </m:sSubPr>
                        <m:e>
                          <m:r>
                            <a:rPr lang="en-US" sz="1400" b="0" i="1">
                              <a:solidFill>
                                <a:srgbClr val="FF0000"/>
                              </a:solidFill>
                              <a:latin typeface="Cambria Math" panose="02040503050406030204" pitchFamily="18" charset="0"/>
                            </a:rPr>
                            <m:t>𝐻</m:t>
                          </m:r>
                        </m:e>
                        <m:sub>
                          <m:r>
                            <a:rPr lang="en-US" sz="1400" b="0" i="1">
                              <a:solidFill>
                                <a:srgbClr val="FF0000"/>
                              </a:solidFill>
                              <a:latin typeface="Cambria Math" panose="02040503050406030204" pitchFamily="18" charset="0"/>
                            </a:rPr>
                            <m:t>3</m:t>
                          </m:r>
                        </m:sub>
                      </m:sSub>
                      <m:r>
                        <a:rPr lang="en-US" sz="1400" b="0" i="1">
                          <a:solidFill>
                            <a:srgbClr val="FF0000"/>
                          </a:solidFill>
                          <a:latin typeface="Cambria Math" panose="02040503050406030204" pitchFamily="18" charset="0"/>
                        </a:rPr>
                        <m:t>𝐶𝑂𝑂𝐻</m:t>
                      </m:r>
                      <m:r>
                        <a:rPr lang="en-US" sz="1400" b="0" i="1">
                          <a:solidFill>
                            <a:srgbClr val="FF0000"/>
                          </a:solidFill>
                          <a:latin typeface="Cambria Math" panose="02040503050406030204" pitchFamily="18" charset="0"/>
                        </a:rPr>
                        <m:t>]</m:t>
                      </m:r>
                    </m:den>
                  </m:f>
                </m:oMath>
              </a14:m>
              <a:endParaRPr lang="el-GR" sz="1400">
                <a:latin typeface="Arial" panose="020B0604020202020204" pitchFamily="34" charset="0"/>
                <a:cs typeface="Arial" panose="020B0604020202020204" pitchFamily="34" charset="0"/>
              </a:endParaRPr>
            </a:p>
          </xdr:txBody>
        </xdr:sp>
      </mc:Choice>
      <mc:Fallback xmlns="">
        <xdr:sp macro="" textlink="">
          <xdr:nvSpPr>
            <xdr:cNvPr id="5" name="TextBox 4"/>
            <xdr:cNvSpPr txBox="1"/>
          </xdr:nvSpPr>
          <xdr:spPr>
            <a:xfrm>
              <a:off x="5899151" y="32296100"/>
              <a:ext cx="2057399" cy="343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lang="en-US" sz="1400" b="0" i="0">
                  <a:latin typeface="Cambria Math" panose="02040503050406030204" pitchFamily="18" charset="0"/>
                </a:rPr>
                <a:t> </a:t>
              </a:r>
              <a:r>
                <a:rPr lang="en-US" sz="1400">
                  <a:solidFill>
                    <a:srgbClr val="FF0000"/>
                  </a:solidFill>
                  <a:latin typeface="Arial" panose="020B0604020202020204" pitchFamily="34" charset="0"/>
                  <a:cs typeface="Arial" panose="020B0604020202020204" pitchFamily="34" charset="0"/>
                </a:rPr>
                <a:t>pH = p</a:t>
              </a:r>
              <a:r>
                <a:rPr lang="en-US" sz="1400" b="0" i="0">
                  <a:solidFill>
                    <a:srgbClr val="FF0000"/>
                  </a:solidFill>
                  <a:latin typeface="Cambria Math" panose="02040503050406030204" pitchFamily="18" charset="0"/>
                </a:rPr>
                <a:t>𝐾_</a:t>
              </a:r>
              <a:r>
                <a:rPr lang="el-GR" sz="1400" b="0" i="0">
                  <a:solidFill>
                    <a:srgbClr val="FF0000"/>
                  </a:solidFill>
                  <a:latin typeface="Cambria Math" panose="02040503050406030204" pitchFamily="18" charset="0"/>
                </a:rPr>
                <a:t>𝛼  </a:t>
              </a:r>
              <a:r>
                <a:rPr lang="el-GR" sz="1400">
                  <a:solidFill>
                    <a:srgbClr val="FF0000"/>
                  </a:solidFill>
                  <a:latin typeface="Arial" panose="020B0604020202020204" pitchFamily="34" charset="0"/>
                  <a:cs typeface="Arial" panose="020B0604020202020204" pitchFamily="34" charset="0"/>
                </a:rPr>
                <a:t>+ </a:t>
              </a:r>
              <a:r>
                <a:rPr lang="en-US" sz="1400">
                  <a:solidFill>
                    <a:srgbClr val="FF0000"/>
                  </a:solidFill>
                  <a:latin typeface="Arial" panose="020B0604020202020204" pitchFamily="34" charset="0"/>
                  <a:cs typeface="Arial" panose="020B0604020202020204" pitchFamily="34" charset="0"/>
                </a:rPr>
                <a:t>log</a:t>
              </a:r>
              <a:r>
                <a:rPr lang="en-US" sz="1400" i="0">
                  <a:solidFill>
                    <a:srgbClr val="FF0000"/>
                  </a:solidFill>
                  <a:latin typeface="Cambria Math" panose="02040503050406030204" pitchFamily="18" charset="0"/>
                </a:rPr>
                <a:t>(</a:t>
              </a:r>
              <a:r>
                <a:rPr lang="el-GR" sz="1400" b="0" i="0">
                  <a:solidFill>
                    <a:srgbClr val="FF0000"/>
                  </a:solidFill>
                  <a:latin typeface="Cambria Math" panose="02040503050406030204" pitchFamily="18" charset="0"/>
                </a:rPr>
                <a:t>[</a:t>
              </a:r>
              <a:r>
                <a:rPr lang="en-US" sz="1400" b="0" i="0">
                  <a:solidFill>
                    <a:srgbClr val="FF0000"/>
                  </a:solidFill>
                  <a:latin typeface="Cambria Math" panose="02040503050406030204" pitchFamily="18" charset="0"/>
                </a:rPr>
                <a:t>C𝐻_3 𝐶𝑂𝑂𝑁𝑎])/([𝐶𝐻_3 𝐶𝑂𝑂𝐻])</a:t>
              </a:r>
              <a:endParaRPr lang="el-GR" sz="1400">
                <a:latin typeface="Arial" panose="020B0604020202020204" pitchFamily="34" charset="0"/>
                <a:cs typeface="Arial" panose="020B0604020202020204" pitchFamily="34" charset="0"/>
              </a:endParaRPr>
            </a:p>
          </xdr:txBody>
        </xdr:sp>
      </mc:Fallback>
    </mc:AlternateContent>
    <xdr:clientData/>
  </xdr:oneCellAnchor>
  <xdr:twoCellAnchor>
    <xdr:from>
      <xdr:col>7</xdr:col>
      <xdr:colOff>57150</xdr:colOff>
      <xdr:row>51</xdr:row>
      <xdr:rowOff>12700</xdr:rowOff>
    </xdr:from>
    <xdr:to>
      <xdr:col>12</xdr:col>
      <xdr:colOff>107950</xdr:colOff>
      <xdr:row>52</xdr:row>
      <xdr:rowOff>44450</xdr:rowOff>
    </xdr:to>
    <xdr:sp macro="" textlink="">
      <xdr:nvSpPr>
        <xdr:cNvPr id="6" name="TextBox 5"/>
        <xdr:cNvSpPr txBox="1"/>
      </xdr:nvSpPr>
      <xdr:spPr>
        <a:xfrm>
          <a:off x="4546600" y="12960350"/>
          <a:ext cx="3257550" cy="285750"/>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9600000" scaled="0"/>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l-GR" sz="1100">
              <a:solidFill>
                <a:schemeClr val="tx1"/>
              </a:solidFill>
              <a:latin typeface="Arial" panose="020B0604020202020204" pitchFamily="34" charset="0"/>
              <a:cs typeface="Arial" panose="020B0604020202020204" pitchFamily="34" charset="0"/>
            </a:rPr>
            <a:t>Ογκομέτρηση  ισχυρού οξέος από ισχυρή βάση</a:t>
          </a:r>
        </a:p>
      </xdr:txBody>
    </xdr:sp>
    <xdr:clientData/>
  </xdr:twoCellAnchor>
  <xdr:twoCellAnchor>
    <xdr:from>
      <xdr:col>7</xdr:col>
      <xdr:colOff>57150</xdr:colOff>
      <xdr:row>88</xdr:row>
      <xdr:rowOff>196850</xdr:rowOff>
    </xdr:from>
    <xdr:to>
      <xdr:col>12</xdr:col>
      <xdr:colOff>107950</xdr:colOff>
      <xdr:row>89</xdr:row>
      <xdr:rowOff>228600</xdr:rowOff>
    </xdr:to>
    <xdr:sp macro="" textlink="">
      <xdr:nvSpPr>
        <xdr:cNvPr id="74" name="TextBox 73"/>
        <xdr:cNvSpPr txBox="1"/>
      </xdr:nvSpPr>
      <xdr:spPr>
        <a:xfrm>
          <a:off x="4546600" y="22542500"/>
          <a:ext cx="3257550" cy="285750"/>
        </a:xfrm>
        <a:prstGeom prst="rect">
          <a:avLst/>
        </a:prstGeom>
        <a:gradFill flip="none" rotWithShape="1">
          <a:gsLst>
            <a:gs pos="81257">
              <a:srgbClr val="953735"/>
            </a:gs>
            <a:gs pos="92708">
              <a:schemeClr val="accent2">
                <a:lumMod val="75000"/>
              </a:schemeClr>
            </a:gs>
          </a:gsLst>
          <a:path path="circle">
            <a:fillToRect l="50000" t="50000" r="50000" b="50000"/>
          </a:path>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l-GR" sz="1100">
              <a:solidFill>
                <a:schemeClr val="bg1"/>
              </a:solidFill>
              <a:latin typeface="Arial" panose="020B0604020202020204" pitchFamily="34" charset="0"/>
              <a:cs typeface="Arial" panose="020B0604020202020204" pitchFamily="34" charset="0"/>
            </a:rPr>
            <a:t>Ογκομέτρηση  ασθενούς οξέος από ισχυρή βάση</a:t>
          </a:r>
        </a:p>
      </xdr:txBody>
    </xdr:sp>
    <xdr:clientData/>
  </xdr:twoCellAnchor>
  <xdr:twoCellAnchor>
    <xdr:from>
      <xdr:col>0</xdr:col>
      <xdr:colOff>450850</xdr:colOff>
      <xdr:row>245</xdr:row>
      <xdr:rowOff>82550</xdr:rowOff>
    </xdr:from>
    <xdr:to>
      <xdr:col>0</xdr:col>
      <xdr:colOff>536575</xdr:colOff>
      <xdr:row>245</xdr:row>
      <xdr:rowOff>168275</xdr:rowOff>
    </xdr:to>
    <xdr:sp macro="" textlink="">
      <xdr:nvSpPr>
        <xdr:cNvPr id="73" name="Oval 36"/>
        <xdr:cNvSpPr>
          <a:spLocks noChangeArrowheads="1"/>
        </xdr:cNvSpPr>
      </xdr:nvSpPr>
      <xdr:spPr bwMode="auto">
        <a:xfrm>
          <a:off x="450850" y="62306200"/>
          <a:ext cx="85725" cy="85725"/>
        </a:xfrm>
        <a:prstGeom prst="ellipse">
          <a:avLst/>
        </a:prstGeom>
        <a:gradFill rotWithShape="1">
          <a:gsLst>
            <a:gs pos="0">
              <a:srgbClr val="FF6600"/>
            </a:gs>
            <a:gs pos="100000">
              <a:srgbClr val="2C1200"/>
            </a:gs>
          </a:gsLst>
          <a:lin ang="2700000" scaled="1"/>
        </a:gradFill>
        <a:ln w="9525">
          <a:solidFill>
            <a:srgbClr val="000000"/>
          </a:solidFill>
          <a:round/>
          <a:headEnd/>
          <a:tailEnd/>
        </a:ln>
      </xdr:spPr>
    </xdr:sp>
    <xdr:clientData/>
  </xdr:twoCellAnchor>
  <xdr:twoCellAnchor>
    <xdr:from>
      <xdr:col>0</xdr:col>
      <xdr:colOff>431800</xdr:colOff>
      <xdr:row>272</xdr:row>
      <xdr:rowOff>152002</xdr:rowOff>
    </xdr:from>
    <xdr:to>
      <xdr:col>0</xdr:col>
      <xdr:colOff>539800</xdr:colOff>
      <xdr:row>273</xdr:row>
      <xdr:rowOff>6002</xdr:rowOff>
    </xdr:to>
    <xdr:sp macro="" textlink="">
      <xdr:nvSpPr>
        <xdr:cNvPr id="75" name="Oval 102"/>
        <xdr:cNvSpPr>
          <a:spLocks noChangeArrowheads="1"/>
        </xdr:cNvSpPr>
      </xdr:nvSpPr>
      <xdr:spPr bwMode="auto">
        <a:xfrm>
          <a:off x="431800" y="69233652"/>
          <a:ext cx="108000" cy="108000"/>
        </a:xfrm>
        <a:prstGeom prst="ellipse">
          <a:avLst/>
        </a:prstGeom>
        <a:gradFill rotWithShape="1">
          <a:gsLst>
            <a:gs pos="0">
              <a:srgbClr val="800000"/>
            </a:gs>
            <a:gs pos="100000">
              <a:srgbClr val="160000"/>
            </a:gs>
          </a:gsLst>
          <a:lin ang="2700000" scaled="1"/>
        </a:gradFill>
        <a:ln w="9525">
          <a:solidFill>
            <a:srgbClr val="000000"/>
          </a:solidFill>
          <a:round/>
          <a:headEnd/>
          <a:tailEnd/>
        </a:ln>
      </xdr:spPr>
    </xdr:sp>
    <xdr:clientData/>
  </xdr:twoCellAnchor>
  <xdr:twoCellAnchor>
    <xdr:from>
      <xdr:col>0</xdr:col>
      <xdr:colOff>425450</xdr:colOff>
      <xdr:row>273</xdr:row>
      <xdr:rowOff>69850</xdr:rowOff>
    </xdr:from>
    <xdr:to>
      <xdr:col>0</xdr:col>
      <xdr:colOff>533450</xdr:colOff>
      <xdr:row>273</xdr:row>
      <xdr:rowOff>177850</xdr:rowOff>
    </xdr:to>
    <xdr:sp macro="" textlink="">
      <xdr:nvSpPr>
        <xdr:cNvPr id="76" name="Oval 102"/>
        <xdr:cNvSpPr>
          <a:spLocks noChangeArrowheads="1"/>
        </xdr:cNvSpPr>
      </xdr:nvSpPr>
      <xdr:spPr bwMode="auto">
        <a:xfrm>
          <a:off x="425450" y="69405500"/>
          <a:ext cx="108000" cy="108000"/>
        </a:xfrm>
        <a:prstGeom prst="ellipse">
          <a:avLst/>
        </a:prstGeom>
        <a:gradFill rotWithShape="1">
          <a:gsLst>
            <a:gs pos="0">
              <a:srgbClr val="800000"/>
            </a:gs>
            <a:gs pos="100000">
              <a:srgbClr val="160000"/>
            </a:gs>
          </a:gsLst>
          <a:lin ang="2700000" scaled="1"/>
        </a:gradFill>
        <a:ln w="9525">
          <a:solidFill>
            <a:srgbClr val="000000"/>
          </a:solidFill>
          <a:round/>
          <a:headEnd/>
          <a:tailEnd/>
        </a:ln>
      </xdr:spPr>
    </xdr:sp>
    <xdr:clientData/>
  </xdr:twoCellAnchor>
  <xdr:twoCellAnchor>
    <xdr:from>
      <xdr:col>0</xdr:col>
      <xdr:colOff>101600</xdr:colOff>
      <xdr:row>126</xdr:row>
      <xdr:rowOff>184150</xdr:rowOff>
    </xdr:from>
    <xdr:to>
      <xdr:col>2</xdr:col>
      <xdr:colOff>282575</xdr:colOff>
      <xdr:row>127</xdr:row>
      <xdr:rowOff>161925</xdr:rowOff>
    </xdr:to>
    <xdr:sp macro="" textlink="">
      <xdr:nvSpPr>
        <xdr:cNvPr id="78" name="Text Box 45"/>
        <xdr:cNvSpPr txBox="1">
          <a:spLocks noChangeArrowheads="1"/>
        </xdr:cNvSpPr>
      </xdr:nvSpPr>
      <xdr:spPr bwMode="auto">
        <a:xfrm>
          <a:off x="101600" y="32181800"/>
          <a:ext cx="1463675" cy="231775"/>
        </a:xfrm>
        <a:prstGeom prst="rect">
          <a:avLst/>
        </a:prstGeom>
        <a:solidFill>
          <a:srgbClr val="333300"/>
        </a:solidFill>
        <a:ln w="9525">
          <a:solidFill>
            <a:srgbClr val="FFCC00"/>
          </a:solidFill>
          <a:miter lim="800000"/>
          <a:headEnd/>
          <a:tailEnd/>
        </a:ln>
      </xdr:spPr>
      <xdr:txBody>
        <a:bodyPr vertOverflow="clip" wrap="square" lIns="27432" tIns="27432" rIns="27432" bIns="0" anchor="ctr" upright="1"/>
        <a:lstStyle/>
        <a:p>
          <a:pPr algn="ctr" rtl="0">
            <a:defRPr sz="1000"/>
          </a:pPr>
          <a:r>
            <a:rPr lang="el-GR" sz="1100" b="1" i="0" strike="noStrike">
              <a:solidFill>
                <a:srgbClr val="FFCC00"/>
              </a:solidFill>
              <a:latin typeface="Arial"/>
              <a:cs typeface="Arial"/>
            </a:rPr>
            <a:t>ΣΧΕΤΙΚΑ ΘΕΜΑΤΑ</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333375</xdr:colOff>
      <xdr:row>26</xdr:row>
      <xdr:rowOff>133350</xdr:rowOff>
    </xdr:from>
    <xdr:to>
      <xdr:col>0</xdr:col>
      <xdr:colOff>477375</xdr:colOff>
      <xdr:row>27</xdr:row>
      <xdr:rowOff>77325</xdr:rowOff>
    </xdr:to>
    <xdr:sp macro="" textlink="">
      <xdr:nvSpPr>
        <xdr:cNvPr id="2" name="Oval 1"/>
        <xdr:cNvSpPr>
          <a:spLocks noChangeArrowheads="1"/>
        </xdr:cNvSpPr>
      </xdr:nvSpPr>
      <xdr:spPr bwMode="auto">
        <a:xfrm>
          <a:off x="333375" y="5416550"/>
          <a:ext cx="144000" cy="147175"/>
        </a:xfrm>
        <a:prstGeom prst="ellipse">
          <a:avLst/>
        </a:prstGeom>
        <a:gradFill rotWithShape="1">
          <a:gsLst>
            <a:gs pos="0">
              <a:srgbClr val="FF9900"/>
            </a:gs>
            <a:gs pos="100000">
              <a:srgbClr val="FF9900">
                <a:gamma/>
                <a:shade val="14902"/>
                <a:invGamma/>
              </a:srgbClr>
            </a:gs>
          </a:gsLst>
          <a:lin ang="2700000" scaled="1"/>
        </a:gradFill>
        <a:ln w="9525">
          <a:noFill/>
          <a:round/>
          <a:headEnd/>
          <a:tailEnd/>
        </a:ln>
      </xdr:spPr>
    </xdr:sp>
    <xdr:clientData/>
  </xdr:twoCellAnchor>
  <xdr:twoCellAnchor>
    <xdr:from>
      <xdr:col>0</xdr:col>
      <xdr:colOff>333375</xdr:colOff>
      <xdr:row>39</xdr:row>
      <xdr:rowOff>61120</xdr:rowOff>
    </xdr:from>
    <xdr:to>
      <xdr:col>0</xdr:col>
      <xdr:colOff>477375</xdr:colOff>
      <xdr:row>40</xdr:row>
      <xdr:rowOff>5095</xdr:rowOff>
    </xdr:to>
    <xdr:sp macro="" textlink="">
      <xdr:nvSpPr>
        <xdr:cNvPr id="3" name="Oval 2"/>
        <xdr:cNvSpPr>
          <a:spLocks noChangeArrowheads="1"/>
        </xdr:cNvSpPr>
      </xdr:nvSpPr>
      <xdr:spPr bwMode="auto">
        <a:xfrm>
          <a:off x="333375" y="7985920"/>
          <a:ext cx="144000" cy="147175"/>
        </a:xfrm>
        <a:prstGeom prst="ellipse">
          <a:avLst/>
        </a:prstGeom>
        <a:gradFill rotWithShape="1">
          <a:gsLst>
            <a:gs pos="0">
              <a:srgbClr val="FF9900"/>
            </a:gs>
            <a:gs pos="100000">
              <a:srgbClr val="FF9900">
                <a:gamma/>
                <a:shade val="14902"/>
                <a:invGamma/>
              </a:srgbClr>
            </a:gs>
          </a:gsLst>
          <a:lin ang="2700000" scaled="1"/>
        </a:gradFill>
        <a:ln w="9525">
          <a:noFill/>
          <a:round/>
          <a:headEnd/>
          <a:tailEnd/>
        </a:ln>
      </xdr:spPr>
    </xdr:sp>
    <xdr:clientData/>
  </xdr:twoCellAnchor>
  <xdr:twoCellAnchor>
    <xdr:from>
      <xdr:col>0</xdr:col>
      <xdr:colOff>323850</xdr:colOff>
      <xdr:row>45</xdr:row>
      <xdr:rowOff>165102</xdr:rowOff>
    </xdr:from>
    <xdr:to>
      <xdr:col>0</xdr:col>
      <xdr:colOff>467850</xdr:colOff>
      <xdr:row>46</xdr:row>
      <xdr:rowOff>109077</xdr:rowOff>
    </xdr:to>
    <xdr:sp macro="" textlink="">
      <xdr:nvSpPr>
        <xdr:cNvPr id="4" name="Oval 3"/>
        <xdr:cNvSpPr>
          <a:spLocks noChangeArrowheads="1"/>
        </xdr:cNvSpPr>
      </xdr:nvSpPr>
      <xdr:spPr bwMode="auto">
        <a:xfrm>
          <a:off x="323850" y="9309102"/>
          <a:ext cx="144000" cy="147175"/>
        </a:xfrm>
        <a:prstGeom prst="ellipse">
          <a:avLst/>
        </a:prstGeom>
        <a:gradFill rotWithShape="1">
          <a:gsLst>
            <a:gs pos="0">
              <a:srgbClr val="FF9900"/>
            </a:gs>
            <a:gs pos="100000">
              <a:srgbClr val="FF9900">
                <a:gamma/>
                <a:shade val="14902"/>
                <a:invGamma/>
              </a:srgbClr>
            </a:gs>
          </a:gsLst>
          <a:lin ang="2700000" scaled="1"/>
        </a:gradFill>
        <a:ln w="9525">
          <a:noFill/>
          <a:round/>
          <a:headEnd/>
          <a:tailEnd/>
        </a:ln>
      </xdr:spPr>
    </xdr:sp>
    <xdr:clientData/>
  </xdr:twoCellAnchor>
  <xdr:twoCellAnchor>
    <xdr:from>
      <xdr:col>11</xdr:col>
      <xdr:colOff>604037</xdr:colOff>
      <xdr:row>16</xdr:row>
      <xdr:rowOff>104775</xdr:rowOff>
    </xdr:from>
    <xdr:to>
      <xdr:col>12</xdr:col>
      <xdr:colOff>294077</xdr:colOff>
      <xdr:row>25</xdr:row>
      <xdr:rowOff>104775</xdr:rowOff>
    </xdr:to>
    <xdr:grpSp>
      <xdr:nvGrpSpPr>
        <xdr:cNvPr id="5" name="Group 20"/>
        <xdr:cNvGrpSpPr>
          <a:grpSpLocks/>
        </xdr:cNvGrpSpPr>
      </xdr:nvGrpSpPr>
      <xdr:grpSpPr bwMode="auto">
        <a:xfrm>
          <a:off x="7658887" y="3355975"/>
          <a:ext cx="331390" cy="1828800"/>
          <a:chOff x="771" y="339"/>
          <a:chExt cx="31" cy="177"/>
        </a:xfrm>
      </xdr:grpSpPr>
      <xdr:sp macro="" textlink="">
        <xdr:nvSpPr>
          <xdr:cNvPr id="6" name="Line 5"/>
          <xdr:cNvSpPr>
            <a:spLocks noChangeShapeType="1"/>
          </xdr:cNvSpPr>
        </xdr:nvSpPr>
        <xdr:spPr bwMode="auto">
          <a:xfrm>
            <a:off x="771" y="341"/>
            <a:ext cx="0" cy="175"/>
          </a:xfrm>
          <a:prstGeom prst="line">
            <a:avLst/>
          </a:prstGeom>
          <a:noFill/>
          <a:ln w="9525">
            <a:solidFill>
              <a:srgbClr val="FFFF00"/>
            </a:solidFill>
            <a:prstDash val="dash"/>
            <a:round/>
            <a:headEnd/>
            <a:tailEnd/>
          </a:ln>
        </xdr:spPr>
      </xdr:sp>
      <xdr:sp macro="" textlink="">
        <xdr:nvSpPr>
          <xdr:cNvPr id="7" name="Line 6"/>
          <xdr:cNvSpPr>
            <a:spLocks noChangeShapeType="1"/>
          </xdr:cNvSpPr>
        </xdr:nvSpPr>
        <xdr:spPr bwMode="auto">
          <a:xfrm>
            <a:off x="802" y="340"/>
            <a:ext cx="0" cy="175"/>
          </a:xfrm>
          <a:prstGeom prst="line">
            <a:avLst/>
          </a:prstGeom>
          <a:noFill/>
          <a:ln w="9525">
            <a:solidFill>
              <a:srgbClr val="FFFF00"/>
            </a:solidFill>
            <a:prstDash val="dash"/>
            <a:round/>
            <a:headEnd/>
            <a:tailEnd/>
          </a:ln>
        </xdr:spPr>
      </xdr:sp>
      <xdr:sp macro="" textlink="">
        <xdr:nvSpPr>
          <xdr:cNvPr id="8" name="Line 7"/>
          <xdr:cNvSpPr>
            <a:spLocks noChangeShapeType="1"/>
          </xdr:cNvSpPr>
        </xdr:nvSpPr>
        <xdr:spPr bwMode="auto">
          <a:xfrm flipH="1">
            <a:off x="772" y="515"/>
            <a:ext cx="30" cy="0"/>
          </a:xfrm>
          <a:prstGeom prst="line">
            <a:avLst/>
          </a:prstGeom>
          <a:noFill/>
          <a:ln w="9525">
            <a:solidFill>
              <a:srgbClr val="FFFF00"/>
            </a:solidFill>
            <a:prstDash val="dash"/>
            <a:round/>
            <a:headEnd/>
            <a:tailEnd/>
          </a:ln>
        </xdr:spPr>
      </xdr:sp>
      <xdr:sp macro="" textlink="">
        <xdr:nvSpPr>
          <xdr:cNvPr id="9" name="Line 8"/>
          <xdr:cNvSpPr>
            <a:spLocks noChangeShapeType="1"/>
          </xdr:cNvSpPr>
        </xdr:nvSpPr>
        <xdr:spPr bwMode="auto">
          <a:xfrm flipH="1">
            <a:off x="772" y="339"/>
            <a:ext cx="30" cy="0"/>
          </a:xfrm>
          <a:prstGeom prst="line">
            <a:avLst/>
          </a:prstGeom>
          <a:noFill/>
          <a:ln w="9525">
            <a:solidFill>
              <a:srgbClr val="FFFF00"/>
            </a:solidFill>
            <a:prstDash val="dash"/>
            <a:round/>
            <a:headEnd/>
            <a:tailEnd/>
          </a:ln>
        </xdr:spPr>
      </xdr:sp>
    </xdr:grpSp>
    <xdr:clientData/>
  </xdr:twoCellAnchor>
  <xdr:twoCellAnchor>
    <xdr:from>
      <xdr:col>12</xdr:col>
      <xdr:colOff>302021</xdr:colOff>
      <xdr:row>17</xdr:row>
      <xdr:rowOff>55562</xdr:rowOff>
    </xdr:from>
    <xdr:to>
      <xdr:col>14</xdr:col>
      <xdr:colOff>463946</xdr:colOff>
      <xdr:row>21</xdr:row>
      <xdr:rowOff>36512</xdr:rowOff>
    </xdr:to>
    <xdr:grpSp>
      <xdr:nvGrpSpPr>
        <xdr:cNvPr id="10" name="Group 56"/>
        <xdr:cNvGrpSpPr>
          <a:grpSpLocks/>
        </xdr:cNvGrpSpPr>
      </xdr:nvGrpSpPr>
      <xdr:grpSpPr bwMode="auto">
        <a:xfrm>
          <a:off x="7998221" y="3509962"/>
          <a:ext cx="1444625" cy="793750"/>
          <a:chOff x="807" y="359"/>
          <a:chExt cx="145" cy="78"/>
        </a:xfrm>
      </xdr:grpSpPr>
      <xdr:sp macro="" textlink="">
        <xdr:nvSpPr>
          <xdr:cNvPr id="11" name="Text Box 9"/>
          <xdr:cNvSpPr txBox="1">
            <a:spLocks noChangeArrowheads="1"/>
          </xdr:cNvSpPr>
        </xdr:nvSpPr>
        <xdr:spPr bwMode="auto">
          <a:xfrm>
            <a:off x="820" y="359"/>
            <a:ext cx="132" cy="78"/>
          </a:xfrm>
          <a:prstGeom prst="rect">
            <a:avLst/>
          </a:prstGeom>
          <a:solidFill>
            <a:srgbClr val="800000"/>
          </a:solidFill>
          <a:ln w="9525">
            <a:noFill/>
            <a:miter lim="800000"/>
            <a:headEnd/>
            <a:tailEnd/>
          </a:ln>
        </xdr:spPr>
        <xdr:txBody>
          <a:bodyPr vertOverflow="clip" wrap="square" lIns="27432" tIns="22860" rIns="27432" bIns="22860" anchor="ctr" upright="1"/>
          <a:lstStyle/>
          <a:p>
            <a:pPr algn="ctr" rtl="1">
              <a:defRPr sz="1000"/>
            </a:pPr>
            <a:r>
              <a:rPr lang="el-GR" sz="1000" b="0" i="0" strike="noStrike">
                <a:solidFill>
                  <a:srgbClr val="000000"/>
                </a:solidFill>
                <a:latin typeface="Arial"/>
                <a:cs typeface="Arial"/>
              </a:rPr>
              <a:t>Είναι φανερό ότι έχουμε </a:t>
            </a:r>
            <a:r>
              <a:rPr lang="el-GR" sz="1000" b="1" i="0" strike="noStrike">
                <a:solidFill>
                  <a:srgbClr val="FF9900"/>
                </a:solidFill>
                <a:latin typeface="Arial"/>
                <a:cs typeface="Arial"/>
              </a:rPr>
              <a:t>επίδραση κοινού ιόντος (ΕΚΙ),</a:t>
            </a:r>
            <a:r>
              <a:rPr lang="el-GR" sz="1000" b="0" i="0" strike="noStrike">
                <a:solidFill>
                  <a:srgbClr val="FFCC00"/>
                </a:solidFill>
                <a:latin typeface="Arial"/>
                <a:cs typeface="Arial"/>
              </a:rPr>
              <a:t> </a:t>
            </a:r>
            <a:r>
              <a:rPr lang="el-GR" sz="1000" b="0" i="0" strike="noStrike">
                <a:solidFill>
                  <a:srgbClr val="000000"/>
                </a:solidFill>
                <a:latin typeface="Arial"/>
                <a:cs typeface="Arial"/>
              </a:rPr>
              <a:t>με κοινό ιόν το </a:t>
            </a:r>
            <a:r>
              <a:rPr lang="el-GR" sz="1000" b="1" i="0" strike="noStrike">
                <a:solidFill>
                  <a:srgbClr val="FF9900"/>
                </a:solidFill>
                <a:latin typeface="Arial"/>
                <a:cs typeface="Arial"/>
              </a:rPr>
              <a:t>Α</a:t>
            </a:r>
            <a:r>
              <a:rPr lang="el-GR" sz="1000" b="1" i="0" strike="noStrike" baseline="30000">
                <a:solidFill>
                  <a:srgbClr val="FF9900"/>
                </a:solidFill>
                <a:latin typeface="Arial"/>
                <a:cs typeface="Arial"/>
              </a:rPr>
              <a:t>–</a:t>
            </a:r>
            <a:r>
              <a:rPr lang="el-GR" sz="1000" b="1" i="0" strike="noStrike">
                <a:solidFill>
                  <a:srgbClr val="FF9900"/>
                </a:solidFill>
                <a:latin typeface="Arial"/>
                <a:cs typeface="Arial"/>
              </a:rPr>
              <a:t>.</a:t>
            </a:r>
          </a:p>
        </xdr:txBody>
      </xdr:sp>
      <xdr:sp macro="" textlink="">
        <xdr:nvSpPr>
          <xdr:cNvPr id="12" name="Line 10"/>
          <xdr:cNvSpPr>
            <a:spLocks noChangeShapeType="1"/>
          </xdr:cNvSpPr>
        </xdr:nvSpPr>
        <xdr:spPr bwMode="auto">
          <a:xfrm flipH="1">
            <a:off x="807" y="422"/>
            <a:ext cx="16" cy="0"/>
          </a:xfrm>
          <a:prstGeom prst="line">
            <a:avLst/>
          </a:prstGeom>
          <a:noFill/>
          <a:ln w="19050">
            <a:solidFill>
              <a:srgbClr val="800000"/>
            </a:solidFill>
            <a:round/>
            <a:headEnd/>
            <a:tailEnd type="triangle" w="med" len="med"/>
          </a:ln>
        </xdr:spPr>
      </xdr:sp>
    </xdr:grpSp>
    <xdr:clientData/>
  </xdr:twoCellAnchor>
  <xdr:twoCellAnchor>
    <xdr:from>
      <xdr:col>1</xdr:col>
      <xdr:colOff>28575</xdr:colOff>
      <xdr:row>80</xdr:row>
      <xdr:rowOff>93662</xdr:rowOff>
    </xdr:from>
    <xdr:to>
      <xdr:col>4</xdr:col>
      <xdr:colOff>276225</xdr:colOff>
      <xdr:row>81</xdr:row>
      <xdr:rowOff>122237</xdr:rowOff>
    </xdr:to>
    <xdr:sp macro="" textlink="">
      <xdr:nvSpPr>
        <xdr:cNvPr id="13" name="Text Box 21"/>
        <xdr:cNvSpPr txBox="1">
          <a:spLocks noChangeArrowheads="1"/>
        </xdr:cNvSpPr>
      </xdr:nvSpPr>
      <xdr:spPr bwMode="auto">
        <a:xfrm>
          <a:off x="669925" y="16349662"/>
          <a:ext cx="2171700" cy="231775"/>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FF99"/>
              </a:solidFill>
              <a:latin typeface="Arial"/>
              <a:cs typeface="Arial"/>
            </a:rPr>
            <a:t>Παράδειγμα - Εφαρμογή στα ΡΔ</a:t>
          </a:r>
        </a:p>
      </xdr:txBody>
    </xdr:sp>
    <xdr:clientData/>
  </xdr:twoCellAnchor>
  <xdr:twoCellAnchor>
    <xdr:from>
      <xdr:col>4</xdr:col>
      <xdr:colOff>4621</xdr:colOff>
      <xdr:row>133</xdr:row>
      <xdr:rowOff>38099</xdr:rowOff>
    </xdr:from>
    <xdr:to>
      <xdr:col>5</xdr:col>
      <xdr:colOff>475021</xdr:colOff>
      <xdr:row>134</xdr:row>
      <xdr:rowOff>126075</xdr:rowOff>
    </xdr:to>
    <xdr:grpSp>
      <xdr:nvGrpSpPr>
        <xdr:cNvPr id="14" name="42 - Ομάδα"/>
        <xdr:cNvGrpSpPr/>
      </xdr:nvGrpSpPr>
      <xdr:grpSpPr>
        <a:xfrm>
          <a:off x="2570021" y="27063699"/>
          <a:ext cx="1111750" cy="291176"/>
          <a:chOff x="2547801" y="26041349"/>
          <a:chExt cx="1080000" cy="288001"/>
        </a:xfrm>
      </xdr:grpSpPr>
      <xdr:sp macro="" textlink="">
        <xdr:nvSpPr>
          <xdr:cNvPr id="15" name="Text Box 25"/>
          <xdr:cNvSpPr txBox="1">
            <a:spLocks noChangeArrowheads="1"/>
          </xdr:cNvSpPr>
        </xdr:nvSpPr>
        <xdr:spPr bwMode="auto">
          <a:xfrm>
            <a:off x="2547801" y="26041349"/>
            <a:ext cx="1080000" cy="180000"/>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n-US" sz="1000" b="1" i="0" strike="noStrike">
                <a:solidFill>
                  <a:srgbClr val="3366FF"/>
                </a:solidFill>
                <a:latin typeface="Arial"/>
                <a:cs typeface="Arial"/>
              </a:rPr>
              <a:t>:V=400mL=0,4L</a:t>
            </a:r>
          </a:p>
        </xdr:txBody>
      </xdr:sp>
      <xdr:sp macro="" textlink="">
        <xdr:nvSpPr>
          <xdr:cNvPr id="16" name="Line 24"/>
          <xdr:cNvSpPr>
            <a:spLocks noChangeShapeType="1"/>
          </xdr:cNvSpPr>
        </xdr:nvSpPr>
        <xdr:spPr bwMode="auto">
          <a:xfrm>
            <a:off x="2562225" y="26041350"/>
            <a:ext cx="0" cy="288000"/>
          </a:xfrm>
          <a:prstGeom prst="line">
            <a:avLst/>
          </a:prstGeom>
          <a:noFill/>
          <a:ln w="9525">
            <a:solidFill>
              <a:srgbClr val="FF0000"/>
            </a:solidFill>
            <a:round/>
            <a:headEnd/>
            <a:tailEnd type="triangle" w="med" len="med"/>
          </a:ln>
        </xdr:spPr>
      </xdr:sp>
    </xdr:grpSp>
    <xdr:clientData/>
  </xdr:twoCellAnchor>
  <xdr:twoCellAnchor>
    <xdr:from>
      <xdr:col>2</xdr:col>
      <xdr:colOff>247650</xdr:colOff>
      <xdr:row>133</xdr:row>
      <xdr:rowOff>38100</xdr:rowOff>
    </xdr:from>
    <xdr:to>
      <xdr:col>2</xdr:col>
      <xdr:colOff>482700</xdr:colOff>
      <xdr:row>134</xdr:row>
      <xdr:rowOff>126075</xdr:rowOff>
    </xdr:to>
    <xdr:grpSp>
      <xdr:nvGrpSpPr>
        <xdr:cNvPr id="17" name="41 - Ομάδα"/>
        <xdr:cNvGrpSpPr/>
      </xdr:nvGrpSpPr>
      <xdr:grpSpPr>
        <a:xfrm>
          <a:off x="1530350" y="27063700"/>
          <a:ext cx="235050" cy="291175"/>
          <a:chOff x="1466850" y="26041350"/>
          <a:chExt cx="235050" cy="288000"/>
        </a:xfrm>
      </xdr:grpSpPr>
      <xdr:sp macro="" textlink="">
        <xdr:nvSpPr>
          <xdr:cNvPr id="18" name="Line 23"/>
          <xdr:cNvSpPr>
            <a:spLocks noChangeShapeType="1"/>
          </xdr:cNvSpPr>
        </xdr:nvSpPr>
        <xdr:spPr bwMode="auto">
          <a:xfrm>
            <a:off x="1466850" y="26041350"/>
            <a:ext cx="0" cy="288000"/>
          </a:xfrm>
          <a:prstGeom prst="line">
            <a:avLst/>
          </a:prstGeom>
          <a:noFill/>
          <a:ln w="9525">
            <a:solidFill>
              <a:srgbClr val="FF0000"/>
            </a:solidFill>
            <a:round/>
            <a:headEnd/>
            <a:tailEnd type="triangle" w="med" len="med"/>
          </a:ln>
        </xdr:spPr>
      </xdr:sp>
      <xdr:sp macro="" textlink="">
        <xdr:nvSpPr>
          <xdr:cNvPr id="19" name="Text Box 26"/>
          <xdr:cNvSpPr txBox="1">
            <a:spLocks noChangeArrowheads="1"/>
          </xdr:cNvSpPr>
        </xdr:nvSpPr>
        <xdr:spPr bwMode="auto">
          <a:xfrm>
            <a:off x="1485900" y="26041350"/>
            <a:ext cx="216000" cy="180000"/>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n-US" sz="1000" b="1" i="0" strike="noStrike">
                <a:solidFill>
                  <a:srgbClr val="3366FF"/>
                </a:solidFill>
                <a:latin typeface="Arial"/>
                <a:cs typeface="Arial"/>
              </a:rPr>
              <a:t>:V</a:t>
            </a:r>
          </a:p>
        </xdr:txBody>
      </xdr:sp>
    </xdr:grpSp>
    <xdr:clientData/>
  </xdr:twoCellAnchor>
  <xdr:twoCellAnchor>
    <xdr:from>
      <xdr:col>0</xdr:col>
      <xdr:colOff>485775</xdr:colOff>
      <xdr:row>102</xdr:row>
      <xdr:rowOff>57150</xdr:rowOff>
    </xdr:from>
    <xdr:to>
      <xdr:col>0</xdr:col>
      <xdr:colOff>557775</xdr:colOff>
      <xdr:row>102</xdr:row>
      <xdr:rowOff>129150</xdr:rowOff>
    </xdr:to>
    <xdr:sp macro="" textlink="">
      <xdr:nvSpPr>
        <xdr:cNvPr id="20" name="Oval 29"/>
        <xdr:cNvSpPr>
          <a:spLocks noChangeArrowheads="1"/>
        </xdr:cNvSpPr>
      </xdr:nvSpPr>
      <xdr:spPr bwMode="auto">
        <a:xfrm>
          <a:off x="485775" y="20783550"/>
          <a:ext cx="72000" cy="72000"/>
        </a:xfrm>
        <a:prstGeom prst="ellipse">
          <a:avLst/>
        </a:prstGeom>
        <a:gradFill rotWithShape="1">
          <a:gsLst>
            <a:gs pos="0">
              <a:srgbClr val="FF0000"/>
            </a:gs>
            <a:gs pos="100000">
              <a:srgbClr val="FF0000">
                <a:gamma/>
                <a:shade val="32157"/>
                <a:invGamma/>
              </a:srgbClr>
            </a:gs>
          </a:gsLst>
          <a:lin ang="2700000" scaled="1"/>
        </a:gradFill>
        <a:ln w="9525">
          <a:noFill/>
          <a:round/>
          <a:headEnd/>
          <a:tailEnd/>
        </a:ln>
      </xdr:spPr>
    </xdr:sp>
    <xdr:clientData/>
  </xdr:twoCellAnchor>
  <xdr:twoCellAnchor>
    <xdr:from>
      <xdr:col>0</xdr:col>
      <xdr:colOff>485775</xdr:colOff>
      <xdr:row>120</xdr:row>
      <xdr:rowOff>57150</xdr:rowOff>
    </xdr:from>
    <xdr:to>
      <xdr:col>0</xdr:col>
      <xdr:colOff>557775</xdr:colOff>
      <xdr:row>120</xdr:row>
      <xdr:rowOff>129150</xdr:rowOff>
    </xdr:to>
    <xdr:sp macro="" textlink="">
      <xdr:nvSpPr>
        <xdr:cNvPr id="21" name="Oval 32"/>
        <xdr:cNvSpPr>
          <a:spLocks noChangeArrowheads="1"/>
        </xdr:cNvSpPr>
      </xdr:nvSpPr>
      <xdr:spPr bwMode="auto">
        <a:xfrm>
          <a:off x="485775" y="24441150"/>
          <a:ext cx="72000" cy="72000"/>
        </a:xfrm>
        <a:prstGeom prst="ellipse">
          <a:avLst/>
        </a:prstGeom>
        <a:gradFill rotWithShape="1">
          <a:gsLst>
            <a:gs pos="0">
              <a:srgbClr val="FF0000"/>
            </a:gs>
            <a:gs pos="100000">
              <a:srgbClr val="FF0000">
                <a:gamma/>
                <a:shade val="32157"/>
                <a:invGamma/>
              </a:srgbClr>
            </a:gs>
          </a:gsLst>
          <a:lin ang="2700000" scaled="1"/>
        </a:gradFill>
        <a:ln w="9525">
          <a:noFill/>
          <a:round/>
          <a:headEnd/>
          <a:tailEnd/>
        </a:ln>
      </xdr:spPr>
    </xdr:sp>
    <xdr:clientData/>
  </xdr:twoCellAnchor>
  <xdr:twoCellAnchor>
    <xdr:from>
      <xdr:col>0</xdr:col>
      <xdr:colOff>485775</xdr:colOff>
      <xdr:row>142</xdr:row>
      <xdr:rowOff>57150</xdr:rowOff>
    </xdr:from>
    <xdr:to>
      <xdr:col>0</xdr:col>
      <xdr:colOff>557775</xdr:colOff>
      <xdr:row>142</xdr:row>
      <xdr:rowOff>129150</xdr:rowOff>
    </xdr:to>
    <xdr:sp macro="" textlink="">
      <xdr:nvSpPr>
        <xdr:cNvPr id="22" name="Oval 33"/>
        <xdr:cNvSpPr>
          <a:spLocks noChangeArrowheads="1"/>
        </xdr:cNvSpPr>
      </xdr:nvSpPr>
      <xdr:spPr bwMode="auto">
        <a:xfrm>
          <a:off x="485775" y="28911550"/>
          <a:ext cx="72000" cy="72000"/>
        </a:xfrm>
        <a:prstGeom prst="ellipse">
          <a:avLst/>
        </a:prstGeom>
        <a:gradFill rotWithShape="1">
          <a:gsLst>
            <a:gs pos="0">
              <a:srgbClr val="FF0000"/>
            </a:gs>
            <a:gs pos="100000">
              <a:srgbClr val="FF0000">
                <a:gamma/>
                <a:shade val="32157"/>
                <a:invGamma/>
              </a:srgbClr>
            </a:gs>
          </a:gsLst>
          <a:lin ang="2700000" scaled="1"/>
        </a:gradFill>
        <a:ln w="9525">
          <a:noFill/>
          <a:round/>
          <a:headEnd/>
          <a:tailEnd/>
        </a:ln>
      </xdr:spPr>
    </xdr:sp>
    <xdr:clientData/>
  </xdr:twoCellAnchor>
  <xdr:twoCellAnchor>
    <xdr:from>
      <xdr:col>0</xdr:col>
      <xdr:colOff>485775</xdr:colOff>
      <xdr:row>154</xdr:row>
      <xdr:rowOff>66675</xdr:rowOff>
    </xdr:from>
    <xdr:to>
      <xdr:col>0</xdr:col>
      <xdr:colOff>557775</xdr:colOff>
      <xdr:row>154</xdr:row>
      <xdr:rowOff>138675</xdr:rowOff>
    </xdr:to>
    <xdr:sp macro="" textlink="">
      <xdr:nvSpPr>
        <xdr:cNvPr id="23" name="Oval 34"/>
        <xdr:cNvSpPr>
          <a:spLocks noChangeArrowheads="1"/>
        </xdr:cNvSpPr>
      </xdr:nvSpPr>
      <xdr:spPr bwMode="auto">
        <a:xfrm>
          <a:off x="485775" y="31562675"/>
          <a:ext cx="72000" cy="72000"/>
        </a:xfrm>
        <a:prstGeom prst="ellipse">
          <a:avLst/>
        </a:prstGeom>
        <a:gradFill rotWithShape="1">
          <a:gsLst>
            <a:gs pos="0">
              <a:srgbClr val="FF0000"/>
            </a:gs>
            <a:gs pos="100000">
              <a:srgbClr val="FF0000">
                <a:gamma/>
                <a:shade val="32157"/>
                <a:invGamma/>
              </a:srgbClr>
            </a:gs>
          </a:gsLst>
          <a:lin ang="2700000" scaled="1"/>
        </a:gradFill>
        <a:ln w="9525">
          <a:noFill/>
          <a:round/>
          <a:headEnd/>
          <a:tailEnd/>
        </a:ln>
      </xdr:spPr>
    </xdr:sp>
    <xdr:clientData/>
  </xdr:twoCellAnchor>
  <xdr:twoCellAnchor>
    <xdr:from>
      <xdr:col>4</xdr:col>
      <xdr:colOff>484974</xdr:colOff>
      <xdr:row>175</xdr:row>
      <xdr:rowOff>57150</xdr:rowOff>
    </xdr:from>
    <xdr:to>
      <xdr:col>5</xdr:col>
      <xdr:colOff>456399</xdr:colOff>
      <xdr:row>176</xdr:row>
      <xdr:rowOff>146050</xdr:rowOff>
    </xdr:to>
    <xdr:grpSp>
      <xdr:nvGrpSpPr>
        <xdr:cNvPr id="24" name="Group 42"/>
        <xdr:cNvGrpSpPr>
          <a:grpSpLocks/>
        </xdr:cNvGrpSpPr>
      </xdr:nvGrpSpPr>
      <xdr:grpSpPr bwMode="auto">
        <a:xfrm>
          <a:off x="3050374" y="35617150"/>
          <a:ext cx="612775" cy="292100"/>
          <a:chOff x="269" y="3297"/>
          <a:chExt cx="61" cy="28"/>
        </a:xfrm>
      </xdr:grpSpPr>
      <xdr:sp macro="" textlink="">
        <xdr:nvSpPr>
          <xdr:cNvPr id="25" name="Text Box 37"/>
          <xdr:cNvSpPr txBox="1">
            <a:spLocks noChangeArrowheads="1"/>
          </xdr:cNvSpPr>
        </xdr:nvSpPr>
        <xdr:spPr bwMode="auto">
          <a:xfrm>
            <a:off x="272" y="3297"/>
            <a:ext cx="58" cy="17"/>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n-US" sz="1000" b="1" i="0" strike="noStrike">
                <a:solidFill>
                  <a:srgbClr val="3366FF"/>
                </a:solidFill>
                <a:latin typeface="Arial"/>
                <a:cs typeface="Arial"/>
              </a:rPr>
              <a:t>:V=0,4L</a:t>
            </a:r>
          </a:p>
        </xdr:txBody>
      </xdr:sp>
      <xdr:sp macro="" textlink="">
        <xdr:nvSpPr>
          <xdr:cNvPr id="26" name="Line 38"/>
          <xdr:cNvSpPr>
            <a:spLocks noChangeShapeType="1"/>
          </xdr:cNvSpPr>
        </xdr:nvSpPr>
        <xdr:spPr bwMode="auto">
          <a:xfrm>
            <a:off x="269" y="3297"/>
            <a:ext cx="0" cy="28"/>
          </a:xfrm>
          <a:prstGeom prst="line">
            <a:avLst/>
          </a:prstGeom>
          <a:noFill/>
          <a:ln w="9525">
            <a:solidFill>
              <a:srgbClr val="FF0000"/>
            </a:solidFill>
            <a:round/>
            <a:headEnd/>
            <a:tailEnd type="triangle" w="med" len="med"/>
          </a:ln>
        </xdr:spPr>
      </xdr:sp>
    </xdr:grpSp>
    <xdr:clientData/>
  </xdr:twoCellAnchor>
  <xdr:twoCellAnchor>
    <xdr:from>
      <xdr:col>3</xdr:col>
      <xdr:colOff>104772</xdr:colOff>
      <xdr:row>175</xdr:row>
      <xdr:rowOff>57150</xdr:rowOff>
    </xdr:from>
    <xdr:to>
      <xdr:col>3</xdr:col>
      <xdr:colOff>323847</xdr:colOff>
      <xdr:row>176</xdr:row>
      <xdr:rowOff>146050</xdr:rowOff>
    </xdr:to>
    <xdr:grpSp>
      <xdr:nvGrpSpPr>
        <xdr:cNvPr id="27" name="Group 39"/>
        <xdr:cNvGrpSpPr>
          <a:grpSpLocks/>
        </xdr:cNvGrpSpPr>
      </xdr:nvGrpSpPr>
      <xdr:grpSpPr bwMode="auto">
        <a:xfrm>
          <a:off x="2028822" y="35617150"/>
          <a:ext cx="219075" cy="292100"/>
          <a:chOff x="154" y="2154"/>
          <a:chExt cx="23" cy="28"/>
        </a:xfrm>
      </xdr:grpSpPr>
      <xdr:sp macro="" textlink="">
        <xdr:nvSpPr>
          <xdr:cNvPr id="28" name="Line 40"/>
          <xdr:cNvSpPr>
            <a:spLocks noChangeShapeType="1"/>
          </xdr:cNvSpPr>
        </xdr:nvSpPr>
        <xdr:spPr bwMode="auto">
          <a:xfrm>
            <a:off x="154" y="2154"/>
            <a:ext cx="0" cy="28"/>
          </a:xfrm>
          <a:prstGeom prst="line">
            <a:avLst/>
          </a:prstGeom>
          <a:noFill/>
          <a:ln w="9525">
            <a:solidFill>
              <a:srgbClr val="FF0000"/>
            </a:solidFill>
            <a:round/>
            <a:headEnd/>
            <a:tailEnd type="triangle" w="med" len="med"/>
          </a:ln>
        </xdr:spPr>
      </xdr:sp>
      <xdr:sp macro="" textlink="">
        <xdr:nvSpPr>
          <xdr:cNvPr id="29" name="Text Box 41"/>
          <xdr:cNvSpPr txBox="1">
            <a:spLocks noChangeArrowheads="1"/>
          </xdr:cNvSpPr>
        </xdr:nvSpPr>
        <xdr:spPr bwMode="auto">
          <a:xfrm>
            <a:off x="157" y="2154"/>
            <a:ext cx="20" cy="16"/>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n-US" sz="1000" b="1" i="0" strike="noStrike">
                <a:solidFill>
                  <a:srgbClr val="3366FF"/>
                </a:solidFill>
                <a:latin typeface="Arial"/>
                <a:cs typeface="Arial"/>
              </a:rPr>
              <a:t>:V</a:t>
            </a:r>
          </a:p>
        </xdr:txBody>
      </xdr:sp>
    </xdr:grpSp>
    <xdr:clientData/>
  </xdr:twoCellAnchor>
  <xdr:twoCellAnchor>
    <xdr:from>
      <xdr:col>0</xdr:col>
      <xdr:colOff>485775</xdr:colOff>
      <xdr:row>184</xdr:row>
      <xdr:rowOff>66675</xdr:rowOff>
    </xdr:from>
    <xdr:to>
      <xdr:col>0</xdr:col>
      <xdr:colOff>557775</xdr:colOff>
      <xdr:row>184</xdr:row>
      <xdr:rowOff>138675</xdr:rowOff>
    </xdr:to>
    <xdr:sp macro="" textlink="">
      <xdr:nvSpPr>
        <xdr:cNvPr id="30" name="Oval 44"/>
        <xdr:cNvSpPr>
          <a:spLocks noChangeArrowheads="1"/>
        </xdr:cNvSpPr>
      </xdr:nvSpPr>
      <xdr:spPr bwMode="auto">
        <a:xfrm>
          <a:off x="485775" y="37455475"/>
          <a:ext cx="72000" cy="72000"/>
        </a:xfrm>
        <a:prstGeom prst="ellipse">
          <a:avLst/>
        </a:prstGeom>
        <a:gradFill rotWithShape="1">
          <a:gsLst>
            <a:gs pos="0">
              <a:srgbClr val="FF0000"/>
            </a:gs>
            <a:gs pos="100000">
              <a:srgbClr val="FF0000">
                <a:gamma/>
                <a:shade val="32157"/>
                <a:invGamma/>
              </a:srgbClr>
            </a:gs>
          </a:gsLst>
          <a:lin ang="2700000" scaled="1"/>
        </a:gradFill>
        <a:ln w="9525">
          <a:noFill/>
          <a:round/>
          <a:headEnd/>
          <a:tailEnd/>
        </a:ln>
      </xdr:spPr>
    </xdr:sp>
    <xdr:clientData/>
  </xdr:twoCellAnchor>
  <xdr:twoCellAnchor>
    <xdr:from>
      <xdr:col>4</xdr:col>
      <xdr:colOff>60320</xdr:colOff>
      <xdr:row>201</xdr:row>
      <xdr:rowOff>57150</xdr:rowOff>
    </xdr:from>
    <xdr:to>
      <xdr:col>5</xdr:col>
      <xdr:colOff>31745</xdr:colOff>
      <xdr:row>202</xdr:row>
      <xdr:rowOff>146050</xdr:rowOff>
    </xdr:to>
    <xdr:grpSp>
      <xdr:nvGrpSpPr>
        <xdr:cNvPr id="31" name="Group 46"/>
        <xdr:cNvGrpSpPr>
          <a:grpSpLocks/>
        </xdr:cNvGrpSpPr>
      </xdr:nvGrpSpPr>
      <xdr:grpSpPr bwMode="auto">
        <a:xfrm>
          <a:off x="2625720" y="40900350"/>
          <a:ext cx="612775" cy="292100"/>
          <a:chOff x="269" y="3297"/>
          <a:chExt cx="61" cy="28"/>
        </a:xfrm>
      </xdr:grpSpPr>
      <xdr:sp macro="" textlink="">
        <xdr:nvSpPr>
          <xdr:cNvPr id="32" name="Text Box 47"/>
          <xdr:cNvSpPr txBox="1">
            <a:spLocks noChangeArrowheads="1"/>
          </xdr:cNvSpPr>
        </xdr:nvSpPr>
        <xdr:spPr bwMode="auto">
          <a:xfrm>
            <a:off x="272" y="3297"/>
            <a:ext cx="58" cy="17"/>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n-US" sz="1000" b="1" i="0" strike="noStrike">
                <a:solidFill>
                  <a:srgbClr val="3366FF"/>
                </a:solidFill>
                <a:latin typeface="Arial"/>
                <a:cs typeface="Arial"/>
              </a:rPr>
              <a:t>:V=0,4L</a:t>
            </a:r>
          </a:p>
        </xdr:txBody>
      </xdr:sp>
      <xdr:sp macro="" textlink="">
        <xdr:nvSpPr>
          <xdr:cNvPr id="33" name="Line 48"/>
          <xdr:cNvSpPr>
            <a:spLocks noChangeShapeType="1"/>
          </xdr:cNvSpPr>
        </xdr:nvSpPr>
        <xdr:spPr bwMode="auto">
          <a:xfrm>
            <a:off x="269" y="3297"/>
            <a:ext cx="0" cy="28"/>
          </a:xfrm>
          <a:prstGeom prst="line">
            <a:avLst/>
          </a:prstGeom>
          <a:noFill/>
          <a:ln w="9525">
            <a:solidFill>
              <a:srgbClr val="FF0000"/>
            </a:solidFill>
            <a:round/>
            <a:headEnd/>
            <a:tailEnd type="triangle" w="med" len="med"/>
          </a:ln>
        </xdr:spPr>
      </xdr:sp>
    </xdr:grpSp>
    <xdr:clientData/>
  </xdr:twoCellAnchor>
  <xdr:twoCellAnchor>
    <xdr:from>
      <xdr:col>2</xdr:col>
      <xdr:colOff>288924</xdr:colOff>
      <xdr:row>201</xdr:row>
      <xdr:rowOff>57150</xdr:rowOff>
    </xdr:from>
    <xdr:to>
      <xdr:col>2</xdr:col>
      <xdr:colOff>507999</xdr:colOff>
      <xdr:row>202</xdr:row>
      <xdr:rowOff>146050</xdr:rowOff>
    </xdr:to>
    <xdr:grpSp>
      <xdr:nvGrpSpPr>
        <xdr:cNvPr id="34" name="Group 49"/>
        <xdr:cNvGrpSpPr>
          <a:grpSpLocks/>
        </xdr:cNvGrpSpPr>
      </xdr:nvGrpSpPr>
      <xdr:grpSpPr bwMode="auto">
        <a:xfrm>
          <a:off x="1571624" y="40900350"/>
          <a:ext cx="219075" cy="292100"/>
          <a:chOff x="154" y="2154"/>
          <a:chExt cx="23" cy="28"/>
        </a:xfrm>
      </xdr:grpSpPr>
      <xdr:sp macro="" textlink="">
        <xdr:nvSpPr>
          <xdr:cNvPr id="35" name="Line 50"/>
          <xdr:cNvSpPr>
            <a:spLocks noChangeShapeType="1"/>
          </xdr:cNvSpPr>
        </xdr:nvSpPr>
        <xdr:spPr bwMode="auto">
          <a:xfrm>
            <a:off x="154" y="2154"/>
            <a:ext cx="0" cy="28"/>
          </a:xfrm>
          <a:prstGeom prst="line">
            <a:avLst/>
          </a:prstGeom>
          <a:noFill/>
          <a:ln w="9525">
            <a:solidFill>
              <a:srgbClr val="FF0000"/>
            </a:solidFill>
            <a:round/>
            <a:headEnd/>
            <a:tailEnd type="triangle" w="med" len="med"/>
          </a:ln>
        </xdr:spPr>
      </xdr:sp>
      <xdr:sp macro="" textlink="">
        <xdr:nvSpPr>
          <xdr:cNvPr id="36" name="Text Box 51"/>
          <xdr:cNvSpPr txBox="1">
            <a:spLocks noChangeArrowheads="1"/>
          </xdr:cNvSpPr>
        </xdr:nvSpPr>
        <xdr:spPr bwMode="auto">
          <a:xfrm>
            <a:off x="157" y="2154"/>
            <a:ext cx="20" cy="16"/>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n-US" sz="1000" b="1" i="0" strike="noStrike">
                <a:solidFill>
                  <a:srgbClr val="3366FF"/>
                </a:solidFill>
                <a:latin typeface="Arial"/>
                <a:cs typeface="Arial"/>
              </a:rPr>
              <a:t>:V</a:t>
            </a:r>
          </a:p>
        </xdr:txBody>
      </xdr:sp>
    </xdr:grpSp>
    <xdr:clientData/>
  </xdr:twoCellAnchor>
  <xdr:twoCellAnchor>
    <xdr:from>
      <xdr:col>6</xdr:col>
      <xdr:colOff>9525</xdr:colOff>
      <xdr:row>182</xdr:row>
      <xdr:rowOff>10784</xdr:rowOff>
    </xdr:from>
    <xdr:to>
      <xdr:col>13</xdr:col>
      <xdr:colOff>257175</xdr:colOff>
      <xdr:row>207</xdr:row>
      <xdr:rowOff>85153</xdr:rowOff>
    </xdr:to>
    <xdr:grpSp>
      <xdr:nvGrpSpPr>
        <xdr:cNvPr id="37" name="Group 55"/>
        <xdr:cNvGrpSpPr>
          <a:grpSpLocks/>
        </xdr:cNvGrpSpPr>
      </xdr:nvGrpSpPr>
      <xdr:grpSpPr bwMode="auto">
        <a:xfrm>
          <a:off x="3857625" y="36993184"/>
          <a:ext cx="4737100" cy="5154369"/>
          <a:chOff x="385" y="3431"/>
          <a:chExt cx="474" cy="482"/>
        </a:xfrm>
      </xdr:grpSpPr>
      <xdr:sp macro="" textlink="">
        <xdr:nvSpPr>
          <xdr:cNvPr id="38" name="Text Box 43"/>
          <xdr:cNvSpPr txBox="1">
            <a:spLocks noChangeArrowheads="1"/>
          </xdr:cNvSpPr>
        </xdr:nvSpPr>
        <xdr:spPr bwMode="auto">
          <a:xfrm>
            <a:off x="490" y="3431"/>
            <a:ext cx="369" cy="289"/>
          </a:xfrm>
          <a:prstGeom prst="rect">
            <a:avLst/>
          </a:prstGeom>
          <a:solidFill>
            <a:srgbClr val="000000"/>
          </a:solidFill>
          <a:ln w="9525">
            <a:solidFill>
              <a:srgbClr val="99CC00"/>
            </a:solidFill>
            <a:miter lim="800000"/>
            <a:headEnd/>
            <a:tailEnd/>
          </a:ln>
        </xdr:spPr>
        <xdr:txBody>
          <a:bodyPr vertOverflow="clip" wrap="square" lIns="27432" tIns="22860" rIns="27432" bIns="0" anchor="t" upright="1"/>
          <a:lstStyle/>
          <a:p>
            <a:pPr algn="ctr" rtl="1">
              <a:defRPr sz="1000"/>
            </a:pPr>
            <a:r>
              <a:rPr lang="el-GR" sz="1000" b="1" i="0" strike="noStrike">
                <a:solidFill>
                  <a:srgbClr val="FF6600"/>
                </a:solidFill>
                <a:latin typeface="Arial"/>
                <a:cs typeface="Arial"/>
              </a:rPr>
              <a:t>ΠΑΡΑΤΗΡΗΣΗ!</a:t>
            </a:r>
            <a:endParaRPr lang="el-GR" sz="1000" b="0" i="0" strike="noStrike">
              <a:solidFill>
                <a:srgbClr val="FFFF99"/>
              </a:solidFill>
              <a:latin typeface="Arial"/>
              <a:cs typeface="Arial"/>
            </a:endParaRPr>
          </a:p>
          <a:p>
            <a:pPr algn="ctr" rtl="1">
              <a:defRPr sz="1000"/>
            </a:pPr>
            <a:r>
              <a:rPr lang="el-GR" sz="1000" b="0" i="0" strike="noStrike">
                <a:solidFill>
                  <a:srgbClr val="FFFF99"/>
                </a:solidFill>
                <a:latin typeface="Arial"/>
                <a:cs typeface="Arial"/>
              </a:rPr>
              <a:t>Αν η </a:t>
            </a:r>
            <a:r>
              <a:rPr lang="el-GR" sz="1000" b="1" i="0" strike="noStrike">
                <a:solidFill>
                  <a:srgbClr val="FF9900"/>
                </a:solidFill>
                <a:latin typeface="Arial"/>
                <a:cs typeface="Arial"/>
              </a:rPr>
              <a:t>ίδια</a:t>
            </a:r>
            <a:r>
              <a:rPr lang="el-GR" sz="1000" b="0" i="0" strike="noStrike">
                <a:solidFill>
                  <a:srgbClr val="FFFF99"/>
                </a:solidFill>
                <a:latin typeface="Arial"/>
                <a:cs typeface="Arial"/>
              </a:rPr>
              <a:t> ποσότητα </a:t>
            </a:r>
            <a:r>
              <a:rPr lang="en-US" sz="1000" b="1" i="0" strike="noStrike">
                <a:solidFill>
                  <a:srgbClr val="FF9900"/>
                </a:solidFill>
                <a:latin typeface="Arial"/>
                <a:cs typeface="Arial"/>
              </a:rPr>
              <a:t>HCl</a:t>
            </a:r>
            <a:r>
              <a:rPr lang="en-US" sz="1000" b="0" i="0" strike="noStrike">
                <a:solidFill>
                  <a:srgbClr val="FFFF99"/>
                </a:solidFill>
                <a:latin typeface="Arial"/>
                <a:cs typeface="Arial"/>
              </a:rPr>
              <a:t> </a:t>
            </a:r>
            <a:r>
              <a:rPr lang="el-GR" sz="1000" b="0" i="0" strike="noStrike">
                <a:solidFill>
                  <a:srgbClr val="FFFF99"/>
                </a:solidFill>
                <a:latin typeface="Arial"/>
                <a:cs typeface="Arial"/>
              </a:rPr>
              <a:t>διαλυόταν σε καθαρό νερό και σχηματιζόταν </a:t>
            </a:r>
            <a:r>
              <a:rPr lang="el-GR" sz="1000" b="1" i="0" strike="noStrike">
                <a:solidFill>
                  <a:srgbClr val="FF9900"/>
                </a:solidFill>
                <a:latin typeface="Arial"/>
                <a:cs typeface="Arial"/>
              </a:rPr>
              <a:t>υδροχλωρικό οξύ,</a:t>
            </a:r>
            <a:r>
              <a:rPr lang="el-GR" sz="1000" b="0" i="0" strike="noStrike">
                <a:solidFill>
                  <a:srgbClr val="FFFF99"/>
                </a:solidFill>
                <a:latin typeface="Arial"/>
                <a:cs typeface="Arial"/>
              </a:rPr>
              <a:t> όγκου </a:t>
            </a:r>
            <a:r>
              <a:rPr lang="el-GR" sz="1000" b="1" i="0" strike="noStrike">
                <a:solidFill>
                  <a:srgbClr val="FF9900"/>
                </a:solidFill>
                <a:latin typeface="Arial"/>
                <a:cs typeface="Arial"/>
              </a:rPr>
              <a:t>400</a:t>
            </a:r>
            <a:r>
              <a:rPr lang="en-US" sz="1000" b="1" i="0" strike="noStrike">
                <a:solidFill>
                  <a:srgbClr val="FF9900"/>
                </a:solidFill>
                <a:latin typeface="Arial"/>
                <a:cs typeface="Arial"/>
              </a:rPr>
              <a:t>mL=0,4L,</a:t>
            </a:r>
            <a:r>
              <a:rPr lang="en-US" sz="1000" b="0" i="0" strike="noStrike">
                <a:solidFill>
                  <a:srgbClr val="FFFF99"/>
                </a:solidFill>
                <a:latin typeface="Arial"/>
                <a:cs typeface="Arial"/>
              </a:rPr>
              <a:t> </a:t>
            </a:r>
            <a:r>
              <a:rPr lang="el-GR" sz="1000" b="0" i="0" strike="noStrike">
                <a:solidFill>
                  <a:srgbClr val="FFFF99"/>
                </a:solidFill>
                <a:latin typeface="Arial"/>
                <a:cs typeface="Arial"/>
              </a:rPr>
              <a:t>τότε στο διάλυμα αυτό θα είχαμε…</a:t>
            </a:r>
          </a:p>
          <a:p>
            <a:pPr algn="ctr" rtl="1">
              <a:defRPr sz="1000"/>
            </a:pPr>
            <a:r>
              <a:rPr lang="el-GR" sz="1000" b="0" i="0" strike="noStrike">
                <a:solidFill>
                  <a:srgbClr val="FFFF99"/>
                </a:solidFill>
                <a:latin typeface="Arial"/>
                <a:cs typeface="Arial"/>
              </a:rPr>
              <a:t>    </a:t>
            </a:r>
            <a:r>
              <a:rPr lang="el-GR" sz="1000" b="1" i="0" strike="noStrike">
                <a:solidFill>
                  <a:srgbClr val="FF9900"/>
                </a:solidFill>
                <a:latin typeface="Arial"/>
                <a:cs typeface="Arial"/>
              </a:rPr>
              <a:t>[</a:t>
            </a:r>
            <a:r>
              <a:rPr lang="en-US" sz="1000" b="1" i="0" strike="noStrike">
                <a:solidFill>
                  <a:srgbClr val="FF9900"/>
                </a:solidFill>
                <a:latin typeface="Arial"/>
                <a:cs typeface="Arial"/>
              </a:rPr>
              <a:t>HCl]=n/V=0,004/0,4=0,01M. </a:t>
            </a:r>
            <a:endParaRPr lang="en-US" sz="1000" b="0" i="0" strike="noStrike">
              <a:solidFill>
                <a:srgbClr val="FFFF99"/>
              </a:solidFill>
              <a:latin typeface="Arial"/>
              <a:cs typeface="Arial"/>
            </a:endParaRPr>
          </a:p>
          <a:p>
            <a:pPr algn="ctr" rtl="1">
              <a:defRPr sz="1000"/>
            </a:pPr>
            <a:r>
              <a:rPr lang="el-GR" sz="1000" b="0" i="0" strike="noStrike">
                <a:solidFill>
                  <a:srgbClr val="FFFF99"/>
                </a:solidFill>
                <a:latin typeface="Arial"/>
                <a:cs typeface="Arial"/>
              </a:rPr>
              <a:t>Από την εξίσωση πλήρους ιοντισμού του </a:t>
            </a:r>
            <a:r>
              <a:rPr lang="en-US" sz="1000" b="0" i="0" strike="noStrike">
                <a:solidFill>
                  <a:srgbClr val="FFFF99"/>
                </a:solidFill>
                <a:latin typeface="Arial"/>
                <a:cs typeface="Arial"/>
              </a:rPr>
              <a:t>HCl, </a:t>
            </a:r>
            <a:r>
              <a:rPr lang="el-GR" sz="1000" b="0" i="0" strike="noStrike">
                <a:solidFill>
                  <a:srgbClr val="FFFF99"/>
                </a:solidFill>
                <a:latin typeface="Arial"/>
                <a:cs typeface="Arial"/>
              </a:rPr>
              <a:t>που είναι ισχυρό οξύ και την αντίστοιχη κατάστρωση, θα είχαμε…</a:t>
            </a:r>
          </a:p>
          <a:p>
            <a:pPr algn="ctr" rtl="1">
              <a:defRPr sz="1000"/>
            </a:pPr>
            <a:r>
              <a:rPr lang="el-GR" sz="1000" b="0" i="0" strike="noStrike">
                <a:solidFill>
                  <a:srgbClr val="FFFF99"/>
                </a:solidFill>
                <a:latin typeface="Arial"/>
                <a:cs typeface="Arial"/>
              </a:rPr>
              <a:t>          </a:t>
            </a:r>
            <a:r>
              <a:rPr lang="en-US" sz="1000" b="1" i="0" strike="noStrike">
                <a:solidFill>
                  <a:srgbClr val="CCFFFF"/>
                </a:solidFill>
                <a:latin typeface="Arial"/>
                <a:cs typeface="Arial"/>
              </a:rPr>
              <a:t>HCl  </a:t>
            </a:r>
            <a:r>
              <a:rPr lang="en-US" sz="1000" b="1" i="0" strike="noStrike">
                <a:solidFill>
                  <a:srgbClr val="FF0000"/>
                </a:solidFill>
                <a:latin typeface="Arial"/>
                <a:cs typeface="Arial"/>
              </a:rPr>
              <a:t>+</a:t>
            </a:r>
            <a:r>
              <a:rPr lang="en-US" sz="1000" b="1" i="0" strike="noStrike">
                <a:solidFill>
                  <a:srgbClr val="CCFFFF"/>
                </a:solidFill>
                <a:latin typeface="Arial"/>
                <a:cs typeface="Arial"/>
              </a:rPr>
              <a:t>  H</a:t>
            </a:r>
            <a:r>
              <a:rPr lang="en-US" sz="1000" b="1" i="0" strike="noStrike" baseline="-25000">
                <a:solidFill>
                  <a:srgbClr val="CCFFFF"/>
                </a:solidFill>
                <a:latin typeface="Arial"/>
                <a:cs typeface="Arial"/>
              </a:rPr>
              <a:t>2</a:t>
            </a:r>
            <a:r>
              <a:rPr lang="en-US" sz="1000" b="1" i="0" strike="noStrike">
                <a:solidFill>
                  <a:srgbClr val="CCFFFF"/>
                </a:solidFill>
                <a:latin typeface="Arial"/>
                <a:cs typeface="Arial"/>
              </a:rPr>
              <a:t>O  </a:t>
            </a:r>
            <a:r>
              <a:rPr lang="en-US" sz="1000" b="1" i="0" strike="noStrike">
                <a:solidFill>
                  <a:srgbClr val="FF0000"/>
                </a:solidFill>
                <a:latin typeface="Symbol"/>
              </a:rPr>
              <a:t>®</a:t>
            </a:r>
            <a:r>
              <a:rPr lang="en-US" sz="1000" b="1" i="0" strike="noStrike">
                <a:solidFill>
                  <a:srgbClr val="CCFFFF"/>
                </a:solidFill>
                <a:latin typeface="Arial"/>
                <a:cs typeface="Arial"/>
              </a:rPr>
              <a:t>  H</a:t>
            </a:r>
            <a:r>
              <a:rPr lang="en-US" sz="1000" b="1" i="0" strike="noStrike" baseline="-25000">
                <a:solidFill>
                  <a:srgbClr val="CCFFFF"/>
                </a:solidFill>
                <a:latin typeface="Arial"/>
                <a:cs typeface="Arial"/>
              </a:rPr>
              <a:t>3</a:t>
            </a:r>
            <a:r>
              <a:rPr lang="en-US" sz="1000" b="1" i="0" strike="noStrike">
                <a:solidFill>
                  <a:srgbClr val="CCFFFF"/>
                </a:solidFill>
                <a:latin typeface="Arial"/>
                <a:cs typeface="Arial"/>
              </a:rPr>
              <a:t>O</a:t>
            </a:r>
            <a:r>
              <a:rPr lang="en-US" sz="1000" b="1" i="0" strike="noStrike" baseline="30000">
                <a:solidFill>
                  <a:srgbClr val="CCFFFF"/>
                </a:solidFill>
                <a:latin typeface="Arial"/>
                <a:cs typeface="Arial"/>
              </a:rPr>
              <a:t>+</a:t>
            </a:r>
            <a:r>
              <a:rPr lang="en-US" sz="1000" b="1" i="0" strike="noStrike">
                <a:solidFill>
                  <a:srgbClr val="CCFFFF"/>
                </a:solidFill>
                <a:latin typeface="Arial"/>
                <a:cs typeface="Arial"/>
              </a:rPr>
              <a:t>  </a:t>
            </a:r>
            <a:r>
              <a:rPr lang="en-US" sz="1000" b="1" i="0" strike="noStrike">
                <a:solidFill>
                  <a:srgbClr val="FF0000"/>
                </a:solidFill>
                <a:latin typeface="Arial"/>
                <a:cs typeface="Arial"/>
              </a:rPr>
              <a:t>+</a:t>
            </a:r>
            <a:r>
              <a:rPr lang="en-US" sz="1000" b="1" i="0" strike="noStrike">
                <a:solidFill>
                  <a:srgbClr val="CCFFFF"/>
                </a:solidFill>
                <a:latin typeface="Arial"/>
                <a:cs typeface="Arial"/>
              </a:rPr>
              <a:t>  Cl</a:t>
            </a:r>
            <a:r>
              <a:rPr lang="en-US" sz="1000" b="1" i="0" strike="noStrike" baseline="30000">
                <a:solidFill>
                  <a:srgbClr val="CCFFFF"/>
                </a:solidFill>
                <a:latin typeface="Arial"/>
                <a:cs typeface="Arial"/>
              </a:rPr>
              <a:t>–</a:t>
            </a:r>
            <a:endParaRPr lang="en-US" sz="1000" b="0" i="0" strike="noStrike">
              <a:solidFill>
                <a:srgbClr val="FFFF99"/>
              </a:solidFill>
              <a:latin typeface="Arial"/>
              <a:cs typeface="Arial"/>
            </a:endParaRPr>
          </a:p>
          <a:p>
            <a:pPr algn="ctr" rtl="1">
              <a:defRPr sz="1000"/>
            </a:pPr>
            <a:r>
              <a:rPr lang="en-US" sz="1000" b="0" i="0" strike="noStrike">
                <a:solidFill>
                  <a:srgbClr val="FFFF99"/>
                </a:solidFill>
                <a:latin typeface="Arial"/>
                <a:cs typeface="Arial"/>
              </a:rPr>
              <a:t>   ...</a:t>
            </a:r>
            <a:r>
              <a:rPr lang="el-GR" sz="1000" b="0" i="0" strike="noStrike">
                <a:solidFill>
                  <a:srgbClr val="FFFF99"/>
                </a:solidFill>
                <a:latin typeface="Arial"/>
                <a:cs typeface="Arial"/>
              </a:rPr>
              <a:t>από </a:t>
            </a:r>
            <a:r>
              <a:rPr lang="el-GR" sz="1000" b="1" i="0" strike="noStrike">
                <a:solidFill>
                  <a:srgbClr val="FF9900"/>
                </a:solidFill>
                <a:latin typeface="Arial"/>
                <a:cs typeface="Arial"/>
              </a:rPr>
              <a:t>0,01Μ</a:t>
            </a:r>
            <a:r>
              <a:rPr lang="el-GR" sz="1000" b="0" i="0" strike="noStrike">
                <a:solidFill>
                  <a:srgbClr val="FFFF99"/>
                </a:solidFill>
                <a:latin typeface="Arial"/>
                <a:cs typeface="Arial"/>
              </a:rPr>
              <a:t> παίρνουμε </a:t>
            </a:r>
            <a:r>
              <a:rPr lang="el-GR" sz="1000" b="1" i="0" strike="noStrike">
                <a:solidFill>
                  <a:srgbClr val="FF9900"/>
                </a:solidFill>
                <a:latin typeface="Arial"/>
                <a:cs typeface="Arial"/>
              </a:rPr>
              <a:t>0,01Μ=[Η3Ο+]...</a:t>
            </a:r>
            <a:endParaRPr lang="el-GR" sz="1000" b="0" i="0" strike="noStrike">
              <a:solidFill>
                <a:srgbClr val="FFFF99"/>
              </a:solidFill>
              <a:latin typeface="Arial"/>
              <a:cs typeface="Arial"/>
            </a:endParaRPr>
          </a:p>
          <a:p>
            <a:pPr algn="ctr" rtl="1">
              <a:defRPr sz="1000"/>
            </a:pPr>
            <a:r>
              <a:rPr lang="el-GR" sz="1000" b="0" i="0" strike="noStrike">
                <a:solidFill>
                  <a:srgbClr val="FFFF99"/>
                </a:solidFill>
                <a:latin typeface="Arial"/>
                <a:cs typeface="Arial"/>
              </a:rPr>
              <a:t>...άρα το διάλυμα θα εμφάνιζε </a:t>
            </a:r>
            <a:r>
              <a:rPr lang="en-US" sz="1000" b="1" i="0" strike="noStrike">
                <a:solidFill>
                  <a:srgbClr val="FF9900"/>
                </a:solidFill>
                <a:latin typeface="Arial"/>
                <a:cs typeface="Arial"/>
              </a:rPr>
              <a:t>pH=–log0,01=2.</a:t>
            </a:r>
          </a:p>
          <a:p>
            <a:pPr algn="ctr" rtl="1">
              <a:defRPr sz="1000"/>
            </a:pPr>
            <a:r>
              <a:rPr lang="el-GR" sz="1000" b="0" i="0" strike="noStrike">
                <a:solidFill>
                  <a:srgbClr val="FFFF99"/>
                </a:solidFill>
                <a:latin typeface="Arial"/>
                <a:cs typeface="Arial"/>
              </a:rPr>
              <a:t>Είναι πραγματικά αξιοσημείωτο το ότι προστιθέμενη σε καθαρό νερό η παραπάνω ποσότητα </a:t>
            </a:r>
            <a:r>
              <a:rPr lang="en-US" sz="1000" b="0" i="0" strike="noStrike">
                <a:solidFill>
                  <a:srgbClr val="FFFF99"/>
                </a:solidFill>
                <a:latin typeface="Arial"/>
                <a:cs typeface="Arial"/>
              </a:rPr>
              <a:t>HCl, </a:t>
            </a:r>
            <a:r>
              <a:rPr lang="el-GR" sz="1000" b="0" i="0" strike="noStrike">
                <a:solidFill>
                  <a:srgbClr val="FFFF99"/>
                </a:solidFill>
                <a:latin typeface="Arial"/>
                <a:cs typeface="Arial"/>
              </a:rPr>
              <a:t>προκαλεί πτώση της τιμής του </a:t>
            </a:r>
            <a:r>
              <a:rPr lang="en-US" sz="1000" b="0" i="0" strike="noStrike">
                <a:solidFill>
                  <a:srgbClr val="FFFF99"/>
                </a:solidFill>
                <a:latin typeface="Arial"/>
                <a:cs typeface="Arial"/>
              </a:rPr>
              <a:t>pH </a:t>
            </a:r>
            <a:r>
              <a:rPr lang="el-GR" sz="1000" b="0" i="0" strike="noStrike">
                <a:solidFill>
                  <a:srgbClr val="FFFF99"/>
                </a:solidFill>
                <a:latin typeface="Arial"/>
                <a:cs typeface="Arial"/>
              </a:rPr>
              <a:t>από το </a:t>
            </a:r>
            <a:r>
              <a:rPr lang="el-GR" sz="1000" b="1" i="0" strike="noStrike">
                <a:solidFill>
                  <a:srgbClr val="FF9900"/>
                </a:solidFill>
                <a:latin typeface="Arial"/>
                <a:cs typeface="Arial"/>
              </a:rPr>
              <a:t>"7"</a:t>
            </a:r>
            <a:r>
              <a:rPr lang="el-GR" sz="1000" b="0" i="0" strike="noStrike">
                <a:solidFill>
                  <a:srgbClr val="FFFF99"/>
                </a:solidFill>
                <a:latin typeface="Arial"/>
                <a:cs typeface="Arial"/>
              </a:rPr>
              <a:t> στο </a:t>
            </a:r>
            <a:r>
              <a:rPr lang="el-GR" sz="1000" b="1" i="0" strike="noStrike">
                <a:solidFill>
                  <a:srgbClr val="FF9900"/>
                </a:solidFill>
                <a:latin typeface="Arial"/>
                <a:cs typeface="Arial"/>
              </a:rPr>
              <a:t>"2",</a:t>
            </a:r>
            <a:r>
              <a:rPr lang="el-GR" sz="1000" b="0" i="0" strike="noStrike">
                <a:solidFill>
                  <a:srgbClr val="FFFF99"/>
                </a:solidFill>
                <a:latin typeface="Arial"/>
                <a:cs typeface="Arial"/>
              </a:rPr>
              <a:t> ενώ όταν προστίθεται σε ένα ίδιου όγκου ΡΔ, που έχει </a:t>
            </a:r>
            <a:r>
              <a:rPr lang="en-US" sz="1000" b="1" i="0" strike="noStrike">
                <a:solidFill>
                  <a:srgbClr val="FF9900"/>
                </a:solidFill>
                <a:latin typeface="Arial"/>
                <a:cs typeface="Arial"/>
              </a:rPr>
              <a:t>pH=5,</a:t>
            </a:r>
            <a:r>
              <a:rPr lang="en-US" sz="1000" b="0" i="0" strike="noStrike">
                <a:solidFill>
                  <a:srgbClr val="FFFF99"/>
                </a:solidFill>
                <a:latin typeface="Arial"/>
                <a:cs typeface="Arial"/>
              </a:rPr>
              <a:t> </a:t>
            </a:r>
            <a:r>
              <a:rPr lang="el-GR" sz="1000" b="0" i="0" strike="noStrike">
                <a:solidFill>
                  <a:srgbClr val="FFFF99"/>
                </a:solidFill>
                <a:latin typeface="Arial"/>
                <a:cs typeface="Arial"/>
              </a:rPr>
              <a:t>προκαλεί μείωση της τιμής του </a:t>
            </a:r>
            <a:r>
              <a:rPr lang="en-US" sz="1000" b="0" i="0" strike="noStrike">
                <a:solidFill>
                  <a:srgbClr val="FFFF99"/>
                </a:solidFill>
                <a:latin typeface="Arial"/>
                <a:cs typeface="Arial"/>
              </a:rPr>
              <a:t>pH, </a:t>
            </a:r>
            <a:r>
              <a:rPr lang="el-GR" sz="1000" b="0" i="0" strike="noStrike">
                <a:solidFill>
                  <a:srgbClr val="FFFF99"/>
                </a:solidFill>
                <a:latin typeface="Arial"/>
                <a:cs typeface="Arial"/>
              </a:rPr>
              <a:t>από το </a:t>
            </a:r>
            <a:r>
              <a:rPr lang="el-GR" sz="1000" b="1" i="0" strike="noStrike">
                <a:solidFill>
                  <a:srgbClr val="FF9900"/>
                </a:solidFill>
                <a:latin typeface="Arial"/>
                <a:cs typeface="Arial"/>
              </a:rPr>
              <a:t>"5"</a:t>
            </a:r>
            <a:r>
              <a:rPr lang="el-GR" sz="1000" b="0" i="0" strike="noStrike">
                <a:solidFill>
                  <a:srgbClr val="FFFF99"/>
                </a:solidFill>
                <a:latin typeface="Arial"/>
                <a:cs typeface="Arial"/>
              </a:rPr>
              <a:t> στο </a:t>
            </a:r>
            <a:r>
              <a:rPr lang="el-GR" sz="1000" b="1" i="0" strike="noStrike">
                <a:solidFill>
                  <a:srgbClr val="FF9900"/>
                </a:solidFill>
                <a:latin typeface="Arial"/>
                <a:cs typeface="Arial"/>
              </a:rPr>
              <a:t>"4,98"!</a:t>
            </a:r>
            <a:endParaRPr lang="el-GR" sz="1000" b="0" i="0" strike="noStrike">
              <a:solidFill>
                <a:srgbClr val="FFFF99"/>
              </a:solidFill>
              <a:latin typeface="Arial"/>
              <a:cs typeface="Arial"/>
            </a:endParaRPr>
          </a:p>
          <a:p>
            <a:pPr algn="ctr" rtl="1">
              <a:defRPr sz="1000"/>
            </a:pPr>
            <a:r>
              <a:rPr lang="el-GR" sz="1000" b="0" i="0" strike="noStrike">
                <a:solidFill>
                  <a:srgbClr val="FFFF99"/>
                </a:solidFill>
                <a:latin typeface="Arial"/>
                <a:cs typeface="Arial"/>
              </a:rPr>
              <a:t>Ανάλογη παρατήρηση ισχύει και στην περίπτωση που προσθέτουμε στο διάλυμα </a:t>
            </a:r>
            <a:r>
              <a:rPr lang="el-GR" sz="1000" b="1" i="0" strike="noStrike">
                <a:solidFill>
                  <a:srgbClr val="FF9900"/>
                </a:solidFill>
                <a:latin typeface="Arial"/>
                <a:cs typeface="Arial"/>
              </a:rPr>
              <a:t>Δ</a:t>
            </a:r>
            <a:r>
              <a:rPr lang="el-GR" sz="1000" b="1" i="0" strike="noStrike" baseline="-25000">
                <a:solidFill>
                  <a:srgbClr val="FF9900"/>
                </a:solidFill>
                <a:latin typeface="Arial"/>
                <a:cs typeface="Arial"/>
              </a:rPr>
              <a:t>2</a:t>
            </a:r>
            <a:r>
              <a:rPr lang="el-GR" sz="1000" b="1" i="0" strike="noStrike">
                <a:solidFill>
                  <a:srgbClr val="FF9900"/>
                </a:solidFill>
                <a:latin typeface="Arial"/>
                <a:cs typeface="Arial"/>
              </a:rPr>
              <a:t>,</a:t>
            </a:r>
            <a:r>
              <a:rPr lang="el-GR" sz="1000" b="0" i="0" strike="noStrike">
                <a:solidFill>
                  <a:srgbClr val="FFFF99"/>
                </a:solidFill>
                <a:latin typeface="Arial"/>
                <a:cs typeface="Arial"/>
              </a:rPr>
              <a:t> τα </a:t>
            </a:r>
            <a:r>
              <a:rPr lang="el-GR" sz="1000" b="1" i="0" strike="noStrike">
                <a:solidFill>
                  <a:srgbClr val="FF9900"/>
                </a:solidFill>
                <a:latin typeface="Arial"/>
                <a:cs typeface="Arial"/>
              </a:rPr>
              <a:t>0,16</a:t>
            </a:r>
            <a:r>
              <a:rPr lang="en-US" sz="1000" b="1" i="0" strike="noStrike">
                <a:solidFill>
                  <a:srgbClr val="FF9900"/>
                </a:solidFill>
                <a:latin typeface="Arial"/>
                <a:cs typeface="Arial"/>
              </a:rPr>
              <a:t>g NaOH.</a:t>
            </a:r>
            <a:r>
              <a:rPr lang="en-US" sz="1000" b="0" i="0" strike="noStrike">
                <a:solidFill>
                  <a:srgbClr val="FFFF99"/>
                </a:solidFill>
                <a:latin typeface="Arial"/>
                <a:cs typeface="Arial"/>
              </a:rPr>
              <a:t> </a:t>
            </a:r>
            <a:r>
              <a:rPr lang="el-GR" sz="1000" b="0" i="0" strike="noStrike">
                <a:solidFill>
                  <a:srgbClr val="FFFF99"/>
                </a:solidFill>
                <a:latin typeface="Arial"/>
                <a:cs typeface="Arial"/>
              </a:rPr>
              <a:t>Το </a:t>
            </a:r>
            <a:r>
              <a:rPr lang="en-US" sz="1000" b="0" i="0" strike="noStrike">
                <a:solidFill>
                  <a:srgbClr val="FFFF99"/>
                </a:solidFill>
                <a:latin typeface="Arial"/>
                <a:cs typeface="Arial"/>
              </a:rPr>
              <a:t>pH </a:t>
            </a:r>
            <a:r>
              <a:rPr lang="el-GR" sz="1000" b="0" i="0" strike="noStrike">
                <a:solidFill>
                  <a:srgbClr val="FFFF99"/>
                </a:solidFill>
                <a:latin typeface="Arial"/>
                <a:cs typeface="Arial"/>
              </a:rPr>
              <a:t>του διαλύματος από </a:t>
            </a:r>
            <a:r>
              <a:rPr lang="el-GR" sz="1000" b="1" i="0" strike="noStrike">
                <a:solidFill>
                  <a:srgbClr val="FF9900"/>
                </a:solidFill>
                <a:latin typeface="Arial"/>
                <a:cs typeface="Arial"/>
              </a:rPr>
              <a:t>"5"</a:t>
            </a:r>
            <a:r>
              <a:rPr lang="el-GR" sz="1000" b="0" i="0" strike="noStrike">
                <a:solidFill>
                  <a:srgbClr val="FFFF99"/>
                </a:solidFill>
                <a:latin typeface="Arial"/>
                <a:cs typeface="Arial"/>
              </a:rPr>
              <a:t> γίνεται </a:t>
            </a:r>
            <a:r>
              <a:rPr lang="el-GR" sz="1000" b="1" i="0" strike="noStrike">
                <a:solidFill>
                  <a:srgbClr val="FF9900"/>
                </a:solidFill>
                <a:latin typeface="Arial"/>
                <a:cs typeface="Arial"/>
              </a:rPr>
              <a:t>"5,02",</a:t>
            </a:r>
            <a:r>
              <a:rPr lang="el-GR" sz="1000" b="0" i="0" strike="noStrike">
                <a:solidFill>
                  <a:srgbClr val="FFFF99"/>
                </a:solidFill>
                <a:latin typeface="Arial"/>
                <a:cs typeface="Arial"/>
              </a:rPr>
              <a:t> ενώ αν σε ίσο όγκο νερού </a:t>
            </a:r>
            <a:r>
              <a:rPr lang="el-GR" sz="1000" b="1" i="0" strike="noStrike">
                <a:solidFill>
                  <a:srgbClr val="FF9900"/>
                </a:solidFill>
                <a:latin typeface="Arial"/>
                <a:cs typeface="Arial"/>
              </a:rPr>
              <a:t>(400</a:t>
            </a:r>
            <a:r>
              <a:rPr lang="en-US" sz="1000" b="1" i="0" strike="noStrike">
                <a:solidFill>
                  <a:srgbClr val="FF9900"/>
                </a:solidFill>
                <a:latin typeface="Arial"/>
                <a:cs typeface="Arial"/>
              </a:rPr>
              <a:t>mL), </a:t>
            </a:r>
            <a:r>
              <a:rPr lang="el-GR" sz="1000" b="0" i="0" strike="noStrike">
                <a:solidFill>
                  <a:srgbClr val="FFFF99"/>
                </a:solidFill>
                <a:latin typeface="Arial"/>
                <a:cs typeface="Arial"/>
              </a:rPr>
              <a:t>προσθέταμε την ίδια ποσότητα </a:t>
            </a:r>
            <a:r>
              <a:rPr lang="en-US" sz="1000" b="0" i="0" strike="noStrike">
                <a:solidFill>
                  <a:srgbClr val="FFFF99"/>
                </a:solidFill>
                <a:latin typeface="Arial"/>
                <a:cs typeface="Arial"/>
              </a:rPr>
              <a:t>NaOH, </a:t>
            </a:r>
            <a:r>
              <a:rPr lang="el-GR" sz="1000" b="0" i="0" strike="noStrike">
                <a:solidFill>
                  <a:srgbClr val="FFFF99"/>
                </a:solidFill>
                <a:latin typeface="Arial"/>
                <a:cs typeface="Arial"/>
              </a:rPr>
              <a:t>το </a:t>
            </a:r>
            <a:r>
              <a:rPr lang="en-US" sz="1000" b="0" i="0" strike="noStrike">
                <a:solidFill>
                  <a:srgbClr val="FFFF99"/>
                </a:solidFill>
                <a:latin typeface="Arial"/>
                <a:cs typeface="Arial"/>
              </a:rPr>
              <a:t>pH </a:t>
            </a:r>
            <a:r>
              <a:rPr lang="el-GR" sz="1000" b="0" i="0" strike="noStrike">
                <a:solidFill>
                  <a:srgbClr val="FFFF99"/>
                </a:solidFill>
                <a:latin typeface="Arial"/>
                <a:cs typeface="Arial"/>
              </a:rPr>
              <a:t>από </a:t>
            </a:r>
            <a:r>
              <a:rPr lang="el-GR" sz="1000" b="1" i="0" strike="noStrike">
                <a:solidFill>
                  <a:srgbClr val="FF9900"/>
                </a:solidFill>
                <a:latin typeface="Arial"/>
                <a:cs typeface="Arial"/>
              </a:rPr>
              <a:t>"7"</a:t>
            </a:r>
            <a:r>
              <a:rPr lang="el-GR" sz="1000" b="0" i="0" strike="noStrike">
                <a:solidFill>
                  <a:srgbClr val="FFFF99"/>
                </a:solidFill>
                <a:latin typeface="Arial"/>
                <a:cs typeface="Arial"/>
              </a:rPr>
              <a:t> θα γινόταν </a:t>
            </a:r>
            <a:r>
              <a:rPr lang="el-GR" sz="1000" b="1" i="0" strike="noStrike">
                <a:solidFill>
                  <a:srgbClr val="FF9900"/>
                </a:solidFill>
                <a:latin typeface="Arial"/>
                <a:cs typeface="Arial"/>
              </a:rPr>
              <a:t>"12".</a:t>
            </a:r>
            <a:r>
              <a:rPr lang="el-GR" sz="1000" b="0" i="0" strike="noStrike">
                <a:solidFill>
                  <a:srgbClr val="FFFF99"/>
                </a:solidFill>
                <a:latin typeface="Arial"/>
                <a:cs typeface="Arial"/>
              </a:rPr>
              <a:t> </a:t>
            </a:r>
          </a:p>
        </xdr:txBody>
      </xdr:sp>
      <xdr:sp macro="" textlink="">
        <xdr:nvSpPr>
          <xdr:cNvPr id="39" name="Line 52"/>
          <xdr:cNvSpPr>
            <a:spLocks noChangeShapeType="1"/>
          </xdr:cNvSpPr>
        </xdr:nvSpPr>
        <xdr:spPr bwMode="auto">
          <a:xfrm flipH="1">
            <a:off x="385" y="3460"/>
            <a:ext cx="105" cy="0"/>
          </a:xfrm>
          <a:prstGeom prst="line">
            <a:avLst/>
          </a:prstGeom>
          <a:noFill/>
          <a:ln w="12700">
            <a:solidFill>
              <a:srgbClr val="99CC00"/>
            </a:solidFill>
            <a:round/>
            <a:headEnd/>
            <a:tailEnd type="triangle" w="med" len="med"/>
          </a:ln>
        </xdr:spPr>
      </xdr:sp>
      <xdr:sp macro="" textlink="">
        <xdr:nvSpPr>
          <xdr:cNvPr id="40" name="Line 53"/>
          <xdr:cNvSpPr>
            <a:spLocks noChangeShapeType="1"/>
          </xdr:cNvSpPr>
        </xdr:nvSpPr>
        <xdr:spPr bwMode="auto">
          <a:xfrm>
            <a:off x="445" y="3460"/>
            <a:ext cx="1" cy="453"/>
          </a:xfrm>
          <a:prstGeom prst="line">
            <a:avLst/>
          </a:prstGeom>
          <a:noFill/>
          <a:ln w="12700">
            <a:solidFill>
              <a:srgbClr val="99CC00"/>
            </a:solidFill>
            <a:round/>
            <a:headEnd/>
            <a:tailEnd/>
          </a:ln>
        </xdr:spPr>
      </xdr:sp>
      <xdr:sp macro="" textlink="">
        <xdr:nvSpPr>
          <xdr:cNvPr id="41" name="Line 54"/>
          <xdr:cNvSpPr>
            <a:spLocks noChangeShapeType="1"/>
          </xdr:cNvSpPr>
        </xdr:nvSpPr>
        <xdr:spPr bwMode="auto">
          <a:xfrm flipH="1">
            <a:off x="389" y="3913"/>
            <a:ext cx="58" cy="0"/>
          </a:xfrm>
          <a:prstGeom prst="line">
            <a:avLst/>
          </a:prstGeom>
          <a:noFill/>
          <a:ln w="9525">
            <a:solidFill>
              <a:srgbClr val="99CC00"/>
            </a:solidFill>
            <a:round/>
            <a:headEnd/>
            <a:tailEnd type="triangle" w="med" len="med"/>
          </a:ln>
        </xdr:spPr>
      </xdr:sp>
    </xdr:grpSp>
    <xdr:clientData/>
  </xdr:twoCellAnchor>
  <mc:AlternateContent xmlns:mc="http://schemas.openxmlformats.org/markup-compatibility/2006">
    <mc:Choice xmlns:a14="http://schemas.microsoft.com/office/drawing/2010/main" Requires="a14">
      <xdr:twoCellAnchor editAs="oneCell">
        <xdr:from>
          <xdr:col>9</xdr:col>
          <xdr:colOff>101600</xdr:colOff>
          <xdr:row>28</xdr:row>
          <xdr:rowOff>50800</xdr:rowOff>
        </xdr:from>
        <xdr:to>
          <xdr:col>12</xdr:col>
          <xdr:colOff>546100</xdr:colOff>
          <xdr:row>30</xdr:row>
          <xdr:rowOff>107950</xdr:rowOff>
        </xdr:to>
        <xdr:sp macro="" textlink="">
          <xdr:nvSpPr>
            <xdr:cNvPr id="9217" name="Object 1" hidden="1">
              <a:extLst>
                <a:ext uri="{63B3BB69-23CF-44E3-9099-C40C66FF867C}">
                  <a14:compatExt spid="_x0000_s9217"/>
                </a:ext>
              </a:extLst>
            </xdr:cNvPr>
            <xdr:cNvSpPr/>
          </xdr:nvSpPr>
          <xdr:spPr bwMode="auto">
            <a:xfrm>
              <a:off x="0" y="0"/>
              <a:ext cx="0" cy="0"/>
            </a:xfrm>
            <a:prstGeom prst="rect">
              <a:avLst/>
            </a:prstGeom>
            <a:gradFill rotWithShape="1">
              <a:gsLst>
                <a:gs pos="0">
                  <a:srgbClr val="99CC00" mc:Ignorable="a14" a14:legacySpreadsheetColorIndex="50"/>
                </a:gs>
                <a:gs pos="100000">
                  <a:srgbClr val="475E00" mc:Ignorable="a14" a14:legacySpreadsheetColorIndex="50">
                    <a:gamma/>
                    <a:shade val="4627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425450</xdr:colOff>
          <xdr:row>32</xdr:row>
          <xdr:rowOff>76200</xdr:rowOff>
        </xdr:from>
        <xdr:to>
          <xdr:col>12</xdr:col>
          <xdr:colOff>285750</xdr:colOff>
          <xdr:row>34</xdr:row>
          <xdr:rowOff>139700</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gradFill rotWithShape="1">
              <a:gsLst>
                <a:gs pos="0">
                  <a:srgbClr val="FF6600" mc:Ignorable="a14" a14:legacySpreadsheetColorIndex="53"/>
                </a:gs>
                <a:gs pos="100000">
                  <a:srgbClr val="762F00" mc:Ignorable="a14" a14:legacySpreadsheetColorIndex="53">
                    <a:gamma/>
                    <a:shade val="4627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37</xdr:row>
          <xdr:rowOff>31750</xdr:rowOff>
        </xdr:from>
        <xdr:to>
          <xdr:col>13</xdr:col>
          <xdr:colOff>501650</xdr:colOff>
          <xdr:row>39</xdr:row>
          <xdr:rowOff>139700</xdr:rowOff>
        </xdr:to>
        <xdr:sp macro="" textlink="">
          <xdr:nvSpPr>
            <xdr:cNvPr id="9219" name="Object 3" hidden="1">
              <a:extLst>
                <a:ext uri="{63B3BB69-23CF-44E3-9099-C40C66FF867C}">
                  <a14:compatExt spid="_x0000_s9219"/>
                </a:ext>
              </a:extLst>
            </xdr:cNvPr>
            <xdr:cNvSpPr/>
          </xdr:nvSpPr>
          <xdr:spPr bwMode="auto">
            <a:xfrm>
              <a:off x="0" y="0"/>
              <a:ext cx="0" cy="0"/>
            </a:xfrm>
            <a:prstGeom prst="rect">
              <a:avLst/>
            </a:prstGeom>
            <a:gradFill rotWithShape="1">
              <a:gsLst>
                <a:gs pos="0">
                  <a:srgbClr val="FF6600" mc:Ignorable="a14" a14:legacySpreadsheetColorIndex="53"/>
                </a:gs>
                <a:gs pos="100000">
                  <a:srgbClr val="762F00" mc:Ignorable="a14" a14:legacySpreadsheetColorIndex="53">
                    <a:gamma/>
                    <a:shade val="4627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58</xdr:row>
          <xdr:rowOff>101600</xdr:rowOff>
        </xdr:from>
        <xdr:to>
          <xdr:col>11</xdr:col>
          <xdr:colOff>565150</xdr:colOff>
          <xdr:row>60</xdr:row>
          <xdr:rowOff>184150</xdr:rowOff>
        </xdr:to>
        <xdr:sp macro="" textlink="">
          <xdr:nvSpPr>
            <xdr:cNvPr id="9220" name="Object 4" hidden="1">
              <a:extLst>
                <a:ext uri="{63B3BB69-23CF-44E3-9099-C40C66FF867C}">
                  <a14:compatExt spid="_x0000_s9220"/>
                </a:ext>
              </a:extLst>
            </xdr:cNvPr>
            <xdr:cNvSpPr/>
          </xdr:nvSpPr>
          <xdr:spPr bwMode="auto">
            <a:xfrm>
              <a:off x="0" y="0"/>
              <a:ext cx="0" cy="0"/>
            </a:xfrm>
            <a:prstGeom prst="rect">
              <a:avLst/>
            </a:prstGeom>
            <a:gradFill rotWithShape="1">
              <a:gsLst>
                <a:gs pos="0">
                  <a:srgbClr val="808000" mc:Ignorable="a14" a14:legacySpreadsheetColorIndex="19"/>
                </a:gs>
                <a:gs pos="100000">
                  <a:srgbClr val="B7B76E" mc:Ignorable="a14" a14:legacySpreadsheetColorIndex="19">
                    <a:gamma/>
                    <a:tint val="56863"/>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41</xdr:row>
          <xdr:rowOff>12700</xdr:rowOff>
        </xdr:from>
        <xdr:to>
          <xdr:col>12</xdr:col>
          <xdr:colOff>469900</xdr:colOff>
          <xdr:row>43</xdr:row>
          <xdr:rowOff>146050</xdr:rowOff>
        </xdr:to>
        <xdr:sp macro="" textlink="">
          <xdr:nvSpPr>
            <xdr:cNvPr id="9221" name="Object 5" hidden="1">
              <a:extLst>
                <a:ext uri="{63B3BB69-23CF-44E3-9099-C40C66FF867C}">
                  <a14:compatExt spid="_x0000_s9221"/>
                </a:ext>
              </a:extLst>
            </xdr:cNvPr>
            <xdr:cNvSpPr/>
          </xdr:nvSpPr>
          <xdr:spPr bwMode="auto">
            <a:xfrm>
              <a:off x="0" y="0"/>
              <a:ext cx="0" cy="0"/>
            </a:xfrm>
            <a:prstGeom prst="rect">
              <a:avLst/>
            </a:prstGeom>
            <a:gradFill rotWithShape="1">
              <a:gsLst>
                <a:gs pos="0">
                  <a:srgbClr val="003300" mc:Ignorable="a14" a14:legacySpreadsheetColorIndex="58"/>
                </a:gs>
                <a:gs pos="100000">
                  <a:srgbClr val="879F87" mc:Ignorable="a14" a14:legacySpreadsheetColorIndex="58">
                    <a:gamma/>
                    <a:tint val="4705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74</xdr:row>
          <xdr:rowOff>6350</xdr:rowOff>
        </xdr:from>
        <xdr:to>
          <xdr:col>13</xdr:col>
          <xdr:colOff>19050</xdr:colOff>
          <xdr:row>78</xdr:row>
          <xdr:rowOff>76200</xdr:rowOff>
        </xdr:to>
        <xdr:sp macro="" textlink="">
          <xdr:nvSpPr>
            <xdr:cNvPr id="9222" name="Object 6" hidden="1">
              <a:extLst>
                <a:ext uri="{63B3BB69-23CF-44E3-9099-C40C66FF867C}">
                  <a14:compatExt spid="_x0000_s9222"/>
                </a:ext>
              </a:extLst>
            </xdr:cNvPr>
            <xdr:cNvSpPr/>
          </xdr:nvSpPr>
          <xdr:spPr bwMode="auto">
            <a:xfrm>
              <a:off x="0" y="0"/>
              <a:ext cx="0" cy="0"/>
            </a:xfrm>
            <a:prstGeom prst="rect">
              <a:avLst/>
            </a:prstGeom>
            <a:gradFill rotWithShape="1">
              <a:gsLst>
                <a:gs pos="0">
                  <a:srgbClr val="800000" mc:Ignorable="a14" a14:legacySpreadsheetColorIndex="16"/>
                </a:gs>
                <a:gs pos="100000">
                  <a:srgbClr val="C08181" mc:Ignorable="a14" a14:legacySpreadsheetColorIndex="16">
                    <a:gamma/>
                    <a:tint val="49412"/>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76</xdr:row>
          <xdr:rowOff>69850</xdr:rowOff>
        </xdr:from>
        <xdr:to>
          <xdr:col>5</xdr:col>
          <xdr:colOff>107950</xdr:colOff>
          <xdr:row>78</xdr:row>
          <xdr:rowOff>196850</xdr:rowOff>
        </xdr:to>
        <xdr:sp macro="" textlink="">
          <xdr:nvSpPr>
            <xdr:cNvPr id="9223" name="Object 7" hidden="1">
              <a:extLst>
                <a:ext uri="{63B3BB69-23CF-44E3-9099-C40C66FF867C}">
                  <a14:compatExt spid="_x0000_s9223"/>
                </a:ext>
              </a:extLst>
            </xdr:cNvPr>
            <xdr:cNvSpPr/>
          </xdr:nvSpPr>
          <xdr:spPr bwMode="auto">
            <a:xfrm>
              <a:off x="0" y="0"/>
              <a:ext cx="0" cy="0"/>
            </a:xfrm>
            <a:prstGeom prst="rect">
              <a:avLst/>
            </a:prstGeom>
            <a:gradFill rotWithShape="1">
              <a:gsLst>
                <a:gs pos="0">
                  <a:srgbClr val="3366FF" mc:Ignorable="a14" a14:legacySpreadsheetColorIndex="48"/>
                </a:gs>
                <a:gs pos="100000">
                  <a:srgbClr val="B9CAFF" mc:Ignorable="a14" a14:legacySpreadsheetColorIndex="48">
                    <a:gamma/>
                    <a:tint val="3451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123</xdr:row>
          <xdr:rowOff>95250</xdr:rowOff>
        </xdr:from>
        <xdr:to>
          <xdr:col>4</xdr:col>
          <xdr:colOff>425450</xdr:colOff>
          <xdr:row>125</xdr:row>
          <xdr:rowOff>95250</xdr:rowOff>
        </xdr:to>
        <xdr:sp macro="" textlink="">
          <xdr:nvSpPr>
            <xdr:cNvPr id="9224" name="Object 8" hidden="1">
              <a:extLst>
                <a:ext uri="{63B3BB69-23CF-44E3-9099-C40C66FF867C}">
                  <a14:compatExt spid="_x0000_s9224"/>
                </a:ext>
              </a:extLst>
            </xdr:cNvPr>
            <xdr:cNvSpPr/>
          </xdr:nvSpPr>
          <xdr:spPr bwMode="auto">
            <a:xfrm>
              <a:off x="0" y="0"/>
              <a:ext cx="0" cy="0"/>
            </a:xfrm>
            <a:prstGeom prst="rect">
              <a:avLst/>
            </a:prstGeom>
            <a:gradFill rotWithShape="1">
              <a:gsLst>
                <a:gs pos="0">
                  <a:srgbClr val="3366FF" mc:Ignorable="a14" a14:legacySpreadsheetColorIndex="48"/>
                </a:gs>
                <a:gs pos="100000">
                  <a:srgbClr val="A9BFFF" mc:Ignorable="a14" a14:legacySpreadsheetColorIndex="48">
                    <a:gamma/>
                    <a:tint val="4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111</xdr:row>
          <xdr:rowOff>114300</xdr:rowOff>
        </xdr:from>
        <xdr:to>
          <xdr:col>4</xdr:col>
          <xdr:colOff>565150</xdr:colOff>
          <xdr:row>113</xdr:row>
          <xdr:rowOff>158750</xdr:rowOff>
        </xdr:to>
        <xdr:sp macro="" textlink="">
          <xdr:nvSpPr>
            <xdr:cNvPr id="9225" name="Object 9" hidden="1">
              <a:extLst>
                <a:ext uri="{63B3BB69-23CF-44E3-9099-C40C66FF867C}">
                  <a14:compatExt spid="_x0000_s9225"/>
                </a:ext>
              </a:extLst>
            </xdr:cNvPr>
            <xdr:cNvSpPr/>
          </xdr:nvSpPr>
          <xdr:spPr bwMode="auto">
            <a:xfrm>
              <a:off x="0" y="0"/>
              <a:ext cx="0" cy="0"/>
            </a:xfrm>
            <a:prstGeom prst="rect">
              <a:avLst/>
            </a:prstGeom>
            <a:gradFill rotWithShape="1">
              <a:gsLst>
                <a:gs pos="0">
                  <a:srgbClr val="808000" mc:Ignorable="a14" a14:legacySpreadsheetColorIndex="19"/>
                </a:gs>
                <a:gs pos="100000">
                  <a:srgbClr val="C3C387" mc:Ignorable="a14" a14:legacySpreadsheetColorIndex="19">
                    <a:gamma/>
                    <a:tint val="47059"/>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425450</xdr:colOff>
          <xdr:row>117</xdr:row>
          <xdr:rowOff>57150</xdr:rowOff>
        </xdr:from>
        <xdr:to>
          <xdr:col>5</xdr:col>
          <xdr:colOff>171450</xdr:colOff>
          <xdr:row>118</xdr:row>
          <xdr:rowOff>120650</xdr:rowOff>
        </xdr:to>
        <xdr:sp macro="" textlink="">
          <xdr:nvSpPr>
            <xdr:cNvPr id="9226" name="Object 10" hidden="1">
              <a:extLst>
                <a:ext uri="{63B3BB69-23CF-44E3-9099-C40C66FF867C}">
                  <a14:compatExt spid="_x0000_s9226"/>
                </a:ext>
              </a:extLst>
            </xdr:cNvPr>
            <xdr:cNvSpPr/>
          </xdr:nvSpPr>
          <xdr:spPr bwMode="auto">
            <a:xfrm>
              <a:off x="0" y="0"/>
              <a:ext cx="0" cy="0"/>
            </a:xfrm>
            <a:prstGeom prst="rect">
              <a:avLst/>
            </a:prstGeom>
            <a:gradFill rotWithShape="1">
              <a:gsLst>
                <a:gs pos="0">
                  <a:srgbClr val="333300" mc:Ignorable="a14" a14:legacySpreadsheetColorIndex="59"/>
                </a:gs>
                <a:gs pos="100000">
                  <a:srgbClr val="DCDCD3" mc:Ignorable="a14" a14:legacySpreadsheetColorIndex="59">
                    <a:gamma/>
                    <a:tint val="1725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539750</xdr:colOff>
          <xdr:row>160</xdr:row>
          <xdr:rowOff>76200</xdr:rowOff>
        </xdr:from>
        <xdr:to>
          <xdr:col>5</xdr:col>
          <xdr:colOff>57150</xdr:colOff>
          <xdr:row>162</xdr:row>
          <xdr:rowOff>88900</xdr:rowOff>
        </xdr:to>
        <xdr:sp macro="" textlink="">
          <xdr:nvSpPr>
            <xdr:cNvPr id="9227" name="Object 11" hidden="1">
              <a:extLst>
                <a:ext uri="{63B3BB69-23CF-44E3-9099-C40C66FF867C}">
                  <a14:compatExt spid="_x0000_s9227"/>
                </a:ext>
              </a:extLst>
            </xdr:cNvPr>
            <xdr:cNvSpPr/>
          </xdr:nvSpPr>
          <xdr:spPr bwMode="auto">
            <a:xfrm>
              <a:off x="0" y="0"/>
              <a:ext cx="0" cy="0"/>
            </a:xfrm>
            <a:prstGeom prst="rect">
              <a:avLst/>
            </a:prstGeom>
            <a:gradFill rotWithShape="1">
              <a:gsLst>
                <a:gs pos="0">
                  <a:srgbClr val="000000" mc:Ignorable="a14" a14:legacySpreadsheetColorIndex="8"/>
                </a:gs>
                <a:gs pos="100000">
                  <a:srgbClr val="FFFFFF" mc:Ignorable="a14" a14:legacySpreadsheetColorIndex="8">
                    <a:gamma/>
                    <a:tint val="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463550</xdr:colOff>
          <xdr:row>187</xdr:row>
          <xdr:rowOff>69850</xdr:rowOff>
        </xdr:from>
        <xdr:to>
          <xdr:col>5</xdr:col>
          <xdr:colOff>6350</xdr:colOff>
          <xdr:row>189</xdr:row>
          <xdr:rowOff>95250</xdr:rowOff>
        </xdr:to>
        <xdr:sp macro="" textlink="">
          <xdr:nvSpPr>
            <xdr:cNvPr id="9228" name="Object 12" hidden="1">
              <a:extLst>
                <a:ext uri="{63B3BB69-23CF-44E3-9099-C40C66FF867C}">
                  <a14:compatExt spid="_x0000_s9228"/>
                </a:ext>
              </a:extLst>
            </xdr:cNvPr>
            <xdr:cNvSpPr/>
          </xdr:nvSpPr>
          <xdr:spPr bwMode="auto">
            <a:xfrm>
              <a:off x="0" y="0"/>
              <a:ext cx="0" cy="0"/>
            </a:xfrm>
            <a:prstGeom prst="rect">
              <a:avLst/>
            </a:prstGeom>
            <a:gradFill rotWithShape="1">
              <a:gsLst>
                <a:gs pos="0">
                  <a:srgbClr val="000000" mc:Ignorable="a14" a14:legacySpreadsheetColorIndex="8"/>
                </a:gs>
                <a:gs pos="100000">
                  <a:srgbClr val="FFFFFF" mc:Ignorable="a14" a14:legacySpreadsheetColorIndex="8">
                    <a:gamma/>
                    <a:tint val="0"/>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twoCellAnchor>
    <xdr:from>
      <xdr:col>0</xdr:col>
      <xdr:colOff>488950</xdr:colOff>
      <xdr:row>82</xdr:row>
      <xdr:rowOff>127000</xdr:rowOff>
    </xdr:from>
    <xdr:to>
      <xdr:col>0</xdr:col>
      <xdr:colOff>635000</xdr:colOff>
      <xdr:row>83</xdr:row>
      <xdr:rowOff>6350</xdr:rowOff>
    </xdr:to>
    <xdr:sp macro="" textlink="">
      <xdr:nvSpPr>
        <xdr:cNvPr id="42" name="Δεξιό βέλος 41"/>
        <xdr:cNvSpPr/>
      </xdr:nvSpPr>
      <xdr:spPr>
        <a:xfrm>
          <a:off x="488950" y="16789400"/>
          <a:ext cx="146050" cy="82550"/>
        </a:xfrm>
        <a:prstGeom prst="rightArrow">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0</xdr:col>
      <xdr:colOff>488950</xdr:colOff>
      <xdr:row>85</xdr:row>
      <xdr:rowOff>25400</xdr:rowOff>
    </xdr:from>
    <xdr:to>
      <xdr:col>0</xdr:col>
      <xdr:colOff>635000</xdr:colOff>
      <xdr:row>85</xdr:row>
      <xdr:rowOff>107950</xdr:rowOff>
    </xdr:to>
    <xdr:sp macro="" textlink="">
      <xdr:nvSpPr>
        <xdr:cNvPr id="55" name="Δεξιό βέλος 54"/>
        <xdr:cNvSpPr/>
      </xdr:nvSpPr>
      <xdr:spPr>
        <a:xfrm>
          <a:off x="488950" y="17297400"/>
          <a:ext cx="146050" cy="82550"/>
        </a:xfrm>
        <a:prstGeom prst="rightArrow">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0</xdr:col>
      <xdr:colOff>482600</xdr:colOff>
      <xdr:row>89</xdr:row>
      <xdr:rowOff>57150</xdr:rowOff>
    </xdr:from>
    <xdr:to>
      <xdr:col>0</xdr:col>
      <xdr:colOff>628650</xdr:colOff>
      <xdr:row>89</xdr:row>
      <xdr:rowOff>139700</xdr:rowOff>
    </xdr:to>
    <xdr:sp macro="" textlink="">
      <xdr:nvSpPr>
        <xdr:cNvPr id="56" name="Δεξιό βέλος 55"/>
        <xdr:cNvSpPr/>
      </xdr:nvSpPr>
      <xdr:spPr>
        <a:xfrm>
          <a:off x="482600" y="18141950"/>
          <a:ext cx="146050" cy="82550"/>
        </a:xfrm>
        <a:prstGeom prst="rightArrow">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0</xdr:col>
      <xdr:colOff>482600</xdr:colOff>
      <xdr:row>92</xdr:row>
      <xdr:rowOff>88900</xdr:rowOff>
    </xdr:from>
    <xdr:to>
      <xdr:col>0</xdr:col>
      <xdr:colOff>628650</xdr:colOff>
      <xdr:row>92</xdr:row>
      <xdr:rowOff>171450</xdr:rowOff>
    </xdr:to>
    <xdr:sp macro="" textlink="">
      <xdr:nvSpPr>
        <xdr:cNvPr id="57" name="Δεξιό βέλος 56"/>
        <xdr:cNvSpPr/>
      </xdr:nvSpPr>
      <xdr:spPr>
        <a:xfrm>
          <a:off x="482600" y="18783300"/>
          <a:ext cx="146050" cy="82550"/>
        </a:xfrm>
        <a:prstGeom prst="rightArrow">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0</xdr:col>
      <xdr:colOff>482600</xdr:colOff>
      <xdr:row>96</xdr:row>
      <xdr:rowOff>171450</xdr:rowOff>
    </xdr:from>
    <xdr:to>
      <xdr:col>0</xdr:col>
      <xdr:colOff>628650</xdr:colOff>
      <xdr:row>97</xdr:row>
      <xdr:rowOff>50800</xdr:rowOff>
    </xdr:to>
    <xdr:sp macro="" textlink="">
      <xdr:nvSpPr>
        <xdr:cNvPr id="58" name="Δεξιό βέλος 57"/>
        <xdr:cNvSpPr/>
      </xdr:nvSpPr>
      <xdr:spPr>
        <a:xfrm>
          <a:off x="482600" y="19678650"/>
          <a:ext cx="146050" cy="82550"/>
        </a:xfrm>
        <a:prstGeom prst="rightArrow">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609600</xdr:colOff>
      <xdr:row>18</xdr:row>
      <xdr:rowOff>133350</xdr:rowOff>
    </xdr:from>
    <xdr:to>
      <xdr:col>14</xdr:col>
      <xdr:colOff>581025</xdr:colOff>
      <xdr:row>22</xdr:row>
      <xdr:rowOff>9525</xdr:rowOff>
    </xdr:to>
    <xdr:grpSp>
      <xdr:nvGrpSpPr>
        <xdr:cNvPr id="1366" name="Group 342"/>
        <xdr:cNvGrpSpPr>
          <a:grpSpLocks/>
        </xdr:cNvGrpSpPr>
      </xdr:nvGrpSpPr>
      <xdr:grpSpPr bwMode="auto">
        <a:xfrm>
          <a:off x="7270750" y="3790950"/>
          <a:ext cx="2003425" cy="688975"/>
          <a:chOff x="766" y="330"/>
          <a:chExt cx="189" cy="55"/>
        </a:xfrm>
      </xdr:grpSpPr>
      <xdr:sp macro="" textlink="">
        <xdr:nvSpPr>
          <xdr:cNvPr id="1026" name="AutoShape 2"/>
          <xdr:cNvSpPr>
            <a:spLocks noChangeArrowheads="1"/>
          </xdr:cNvSpPr>
        </xdr:nvSpPr>
        <xdr:spPr bwMode="auto">
          <a:xfrm>
            <a:off x="766" y="330"/>
            <a:ext cx="189" cy="5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008000"/>
          </a:solidFill>
          <a:ln w="9525">
            <a:solidFill>
              <a:srgbClr val="000000"/>
            </a:solidFill>
            <a:miter lim="800000"/>
            <a:headEnd/>
            <a:tailEnd/>
          </a:ln>
        </xdr:spPr>
      </xdr:sp>
      <xdr:sp macro="" textlink="">
        <xdr:nvSpPr>
          <xdr:cNvPr id="1027" name="Text Box 3"/>
          <xdr:cNvSpPr txBox="1">
            <a:spLocks noChangeArrowheads="1"/>
          </xdr:cNvSpPr>
        </xdr:nvSpPr>
        <xdr:spPr bwMode="auto">
          <a:xfrm>
            <a:off x="826" y="349"/>
            <a:ext cx="70" cy="16"/>
          </a:xfrm>
          <a:prstGeom prst="rect">
            <a:avLst/>
          </a:prstGeom>
          <a:solidFill>
            <a:srgbClr val="008000"/>
          </a:solidFill>
          <a:ln w="9525">
            <a:noFill/>
            <a:miter lim="800000"/>
            <a:headEnd/>
            <a:tailEnd/>
          </a:ln>
        </xdr:spPr>
        <xdr:txBody>
          <a:bodyPr vertOverflow="clip" wrap="square" lIns="27432" tIns="22860" rIns="0" bIns="0" anchor="t" upright="1"/>
          <a:lstStyle/>
          <a:p>
            <a:pPr algn="l" rtl="0">
              <a:defRPr sz="1000"/>
            </a:pPr>
            <a:r>
              <a:rPr lang="el-GR" sz="1000" b="1" i="0" strike="noStrike">
                <a:solidFill>
                  <a:srgbClr val="000000"/>
                </a:solidFill>
                <a:latin typeface="Arial"/>
                <a:cs typeface="Arial"/>
              </a:rPr>
              <a:t>ΒΟΗΘΕΙΑ</a:t>
            </a:r>
          </a:p>
        </xdr:txBody>
      </xdr:sp>
    </xdr:grpSp>
    <xdr:clientData/>
  </xdr:twoCellAnchor>
  <xdr:twoCellAnchor>
    <xdr:from>
      <xdr:col>18</xdr:col>
      <xdr:colOff>171450</xdr:colOff>
      <xdr:row>19</xdr:row>
      <xdr:rowOff>104775</xdr:rowOff>
    </xdr:from>
    <xdr:to>
      <xdr:col>22</xdr:col>
      <xdr:colOff>219075</xdr:colOff>
      <xdr:row>21</xdr:row>
      <xdr:rowOff>0</xdr:rowOff>
    </xdr:to>
    <xdr:sp macro="" textlink="">
      <xdr:nvSpPr>
        <xdr:cNvPr id="1028" name="Text Box 4"/>
        <xdr:cNvSpPr txBox="1">
          <a:spLocks noChangeArrowheads="1"/>
        </xdr:cNvSpPr>
      </xdr:nvSpPr>
      <xdr:spPr bwMode="auto">
        <a:xfrm>
          <a:off x="10239375" y="3248025"/>
          <a:ext cx="2486025" cy="219075"/>
        </a:xfrm>
        <a:prstGeom prst="rect">
          <a:avLst/>
        </a:prstGeom>
        <a:gradFill rotWithShape="1">
          <a:gsLst>
            <a:gs pos="0">
              <a:srgbClr val="800000"/>
            </a:gs>
            <a:gs pos="100000">
              <a:srgbClr val="800000">
                <a:gamma/>
                <a:shade val="0"/>
                <a:invGamma/>
              </a:srgbClr>
            </a:gs>
          </a:gsLst>
          <a:lin ang="5400000" scaled="1"/>
        </a:gradFill>
        <a:ln w="9525">
          <a:solidFill>
            <a:srgbClr val="FFFF99"/>
          </a:solidFill>
          <a:miter lim="800000"/>
          <a:headEnd/>
          <a:tailEnd/>
        </a:ln>
      </xdr:spPr>
      <xdr:txBody>
        <a:bodyPr vertOverflow="clip" wrap="square" lIns="36576" tIns="27432" rIns="36576" bIns="0" anchor="t" upright="1"/>
        <a:lstStyle/>
        <a:p>
          <a:pPr algn="ctr" rtl="0">
            <a:defRPr sz="1000"/>
          </a:pPr>
          <a:r>
            <a:rPr lang="el-GR" sz="1200" b="1" i="0" strike="noStrike">
              <a:solidFill>
                <a:srgbClr val="FFFF99"/>
              </a:solidFill>
              <a:latin typeface="Arial"/>
              <a:cs typeface="Arial"/>
            </a:rPr>
            <a:t>ΤΑΞΙΝΟΜΗΣΗ ΗΛΕΚΤΡΟΛΥΤΏΝ </a:t>
          </a:r>
        </a:p>
      </xdr:txBody>
    </xdr:sp>
    <xdr:clientData/>
  </xdr:twoCellAnchor>
  <xdr:twoCellAnchor>
    <xdr:from>
      <xdr:col>17</xdr:col>
      <xdr:colOff>552450</xdr:colOff>
      <xdr:row>21</xdr:row>
      <xdr:rowOff>66675</xdr:rowOff>
    </xdr:from>
    <xdr:to>
      <xdr:col>22</xdr:col>
      <xdr:colOff>447675</xdr:colOff>
      <xdr:row>22</xdr:row>
      <xdr:rowOff>114300</xdr:rowOff>
    </xdr:to>
    <xdr:sp macro="" textlink="">
      <xdr:nvSpPr>
        <xdr:cNvPr id="1029" name="Text Box 5"/>
        <xdr:cNvSpPr txBox="1">
          <a:spLocks noChangeArrowheads="1"/>
        </xdr:cNvSpPr>
      </xdr:nvSpPr>
      <xdr:spPr bwMode="auto">
        <a:xfrm>
          <a:off x="10010775" y="3533775"/>
          <a:ext cx="2943225" cy="209550"/>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36576" tIns="27432" rIns="36576" bIns="0" anchor="t" upright="1"/>
        <a:lstStyle/>
        <a:p>
          <a:pPr algn="ctr" rtl="0">
            <a:defRPr sz="1000"/>
          </a:pPr>
          <a:r>
            <a:rPr lang="el-GR" sz="1200" b="1" i="0" strike="noStrike">
              <a:solidFill>
                <a:srgbClr val="FF9900"/>
              </a:solidFill>
              <a:latin typeface="Arial"/>
              <a:cs typeface="Arial"/>
            </a:rPr>
            <a:t>ΗΛΕΚΤΡΟΛΥΤΕΣ (οξέα, βάσεις, άλατα) </a:t>
          </a:r>
        </a:p>
      </xdr:txBody>
    </xdr:sp>
    <xdr:clientData/>
  </xdr:twoCellAnchor>
  <xdr:twoCellAnchor>
    <xdr:from>
      <xdr:col>16</xdr:col>
      <xdr:colOff>85725</xdr:colOff>
      <xdr:row>35</xdr:row>
      <xdr:rowOff>82550</xdr:rowOff>
    </xdr:from>
    <xdr:to>
      <xdr:col>16</xdr:col>
      <xdr:colOff>161925</xdr:colOff>
      <xdr:row>35</xdr:row>
      <xdr:rowOff>158750</xdr:rowOff>
    </xdr:to>
    <xdr:sp macro="" textlink="">
      <xdr:nvSpPr>
        <xdr:cNvPr id="1154" name="Oval 130"/>
        <xdr:cNvSpPr>
          <a:spLocks noChangeArrowheads="1"/>
        </xdr:cNvSpPr>
      </xdr:nvSpPr>
      <xdr:spPr bwMode="auto">
        <a:xfrm>
          <a:off x="9388475" y="719455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20</xdr:col>
      <xdr:colOff>314325</xdr:colOff>
      <xdr:row>35</xdr:row>
      <xdr:rowOff>82550</xdr:rowOff>
    </xdr:from>
    <xdr:to>
      <xdr:col>20</xdr:col>
      <xdr:colOff>390525</xdr:colOff>
      <xdr:row>35</xdr:row>
      <xdr:rowOff>158750</xdr:rowOff>
    </xdr:to>
    <xdr:sp macro="" textlink="">
      <xdr:nvSpPr>
        <xdr:cNvPr id="1156" name="Oval 132"/>
        <xdr:cNvSpPr>
          <a:spLocks noChangeArrowheads="1"/>
        </xdr:cNvSpPr>
      </xdr:nvSpPr>
      <xdr:spPr bwMode="auto">
        <a:xfrm>
          <a:off x="12182475" y="719455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16</xdr:col>
      <xdr:colOff>171450</xdr:colOff>
      <xdr:row>38</xdr:row>
      <xdr:rowOff>57150</xdr:rowOff>
    </xdr:from>
    <xdr:to>
      <xdr:col>18</xdr:col>
      <xdr:colOff>523875</xdr:colOff>
      <xdr:row>39</xdr:row>
      <xdr:rowOff>136525</xdr:rowOff>
    </xdr:to>
    <xdr:sp macro="" textlink="">
      <xdr:nvSpPr>
        <xdr:cNvPr id="1158" name="Text Box 134"/>
        <xdr:cNvSpPr txBox="1">
          <a:spLocks noChangeArrowheads="1"/>
        </xdr:cNvSpPr>
      </xdr:nvSpPr>
      <xdr:spPr bwMode="auto">
        <a:xfrm>
          <a:off x="9474200" y="7778750"/>
          <a:ext cx="1635125" cy="282575"/>
        </a:xfrm>
        <a:prstGeom prst="rect">
          <a:avLst/>
        </a:prstGeom>
        <a:gradFill rotWithShape="0">
          <a:gsLst>
            <a:gs pos="0">
              <a:srgbClr val="FF9900"/>
            </a:gs>
            <a:gs pos="100000">
              <a:srgbClr val="FF9900">
                <a:gamma/>
                <a:shade val="62353"/>
                <a:invGamma/>
              </a:srgbClr>
            </a:gs>
          </a:gsLst>
          <a:lin ang="2700000" scaled="1"/>
        </a:gradFill>
        <a:ln w="9525">
          <a:solidFill>
            <a:srgbClr val="000000"/>
          </a:solidFill>
          <a:miter lim="800000"/>
          <a:headEnd/>
          <a:tailEnd/>
        </a:ln>
      </xdr:spPr>
      <xdr:txBody>
        <a:bodyPr vertOverflow="clip" wrap="square" lIns="27432" tIns="27432" rIns="27432" bIns="0" anchor="ctr" upright="1"/>
        <a:lstStyle/>
        <a:p>
          <a:pPr algn="ctr" rtl="0">
            <a:defRPr sz="1000"/>
          </a:pPr>
          <a:r>
            <a:rPr lang="el-GR" sz="1100" b="1" i="0" strike="noStrike">
              <a:solidFill>
                <a:srgbClr val="000000"/>
              </a:solidFill>
              <a:latin typeface="Arial"/>
              <a:cs typeface="Arial"/>
            </a:rPr>
            <a:t>Εξισώσεις διάστασης</a:t>
          </a:r>
        </a:p>
      </xdr:txBody>
    </xdr:sp>
    <xdr:clientData/>
  </xdr:twoCellAnchor>
  <xdr:twoCellAnchor>
    <xdr:from>
      <xdr:col>19</xdr:col>
      <xdr:colOff>247650</xdr:colOff>
      <xdr:row>44</xdr:row>
      <xdr:rowOff>6350</xdr:rowOff>
    </xdr:from>
    <xdr:to>
      <xdr:col>20</xdr:col>
      <xdr:colOff>95250</xdr:colOff>
      <xdr:row>45</xdr:row>
      <xdr:rowOff>152400</xdr:rowOff>
    </xdr:to>
    <xdr:sp macro="" textlink="">
      <xdr:nvSpPr>
        <xdr:cNvPr id="1159" name="Text Box 135"/>
        <xdr:cNvSpPr txBox="1">
          <a:spLocks noChangeArrowheads="1"/>
        </xdr:cNvSpPr>
      </xdr:nvSpPr>
      <xdr:spPr bwMode="auto">
        <a:xfrm>
          <a:off x="11474450" y="8947150"/>
          <a:ext cx="488950" cy="3492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0" bIns="0" anchor="ctr" upright="1"/>
        <a:lstStyle/>
        <a:p>
          <a:pPr algn="l" rtl="0">
            <a:defRPr sz="1000"/>
          </a:pPr>
          <a:r>
            <a:rPr lang="el-GR" sz="1100" b="0" i="0" strike="noStrike">
              <a:solidFill>
                <a:srgbClr val="FFFF99"/>
              </a:solidFill>
              <a:latin typeface="Arial"/>
              <a:cs typeface="Arial"/>
            </a:rPr>
            <a:t>άλατα</a:t>
          </a:r>
        </a:p>
      </xdr:txBody>
    </xdr:sp>
    <xdr:clientData/>
  </xdr:twoCellAnchor>
  <xdr:twoCellAnchor>
    <xdr:from>
      <xdr:col>19</xdr:col>
      <xdr:colOff>107950</xdr:colOff>
      <xdr:row>43</xdr:row>
      <xdr:rowOff>127000</xdr:rowOff>
    </xdr:from>
    <xdr:to>
      <xdr:col>19</xdr:col>
      <xdr:colOff>184150</xdr:colOff>
      <xdr:row>46</xdr:row>
      <xdr:rowOff>41275</xdr:rowOff>
    </xdr:to>
    <xdr:sp macro="" textlink="">
      <xdr:nvSpPr>
        <xdr:cNvPr id="1160" name="AutoShape 136"/>
        <xdr:cNvSpPr>
          <a:spLocks/>
        </xdr:cNvSpPr>
      </xdr:nvSpPr>
      <xdr:spPr bwMode="auto">
        <a:xfrm>
          <a:off x="11334750" y="8864600"/>
          <a:ext cx="76200" cy="523875"/>
        </a:xfrm>
        <a:prstGeom prst="rightBrace">
          <a:avLst>
            <a:gd name="adj1" fmla="val 36458"/>
            <a:gd name="adj2" fmla="val 50000"/>
          </a:avLst>
        </a:prstGeom>
        <a:noFill/>
        <a:ln w="19050">
          <a:solidFill>
            <a:srgbClr val="99CC00"/>
          </a:solidFill>
          <a:round/>
          <a:headEnd/>
          <a:tailEnd/>
        </a:ln>
      </xdr:spPr>
    </xdr:sp>
    <xdr:clientData/>
  </xdr:twoCellAnchor>
  <xdr:twoCellAnchor>
    <xdr:from>
      <xdr:col>19</xdr:col>
      <xdr:colOff>25400</xdr:colOff>
      <xdr:row>47</xdr:row>
      <xdr:rowOff>12700</xdr:rowOff>
    </xdr:from>
    <xdr:to>
      <xdr:col>19</xdr:col>
      <xdr:colOff>76200</xdr:colOff>
      <xdr:row>49</xdr:row>
      <xdr:rowOff>12700</xdr:rowOff>
    </xdr:to>
    <xdr:sp macro="" textlink="">
      <xdr:nvSpPr>
        <xdr:cNvPr id="1161" name="AutoShape 137"/>
        <xdr:cNvSpPr>
          <a:spLocks/>
        </xdr:cNvSpPr>
      </xdr:nvSpPr>
      <xdr:spPr bwMode="auto">
        <a:xfrm>
          <a:off x="11252200" y="9563100"/>
          <a:ext cx="50800" cy="406400"/>
        </a:xfrm>
        <a:prstGeom prst="rightBrace">
          <a:avLst>
            <a:gd name="adj1" fmla="val 72917"/>
            <a:gd name="adj2" fmla="val 50000"/>
          </a:avLst>
        </a:prstGeom>
        <a:noFill/>
        <a:ln w="19050">
          <a:solidFill>
            <a:srgbClr val="99CC00"/>
          </a:solidFill>
          <a:round/>
          <a:headEnd/>
          <a:tailEnd/>
        </a:ln>
      </xdr:spPr>
    </xdr:sp>
    <xdr:clientData/>
  </xdr:twoCellAnchor>
  <xdr:twoCellAnchor>
    <xdr:from>
      <xdr:col>19</xdr:col>
      <xdr:colOff>158750</xdr:colOff>
      <xdr:row>47</xdr:row>
      <xdr:rowOff>15875</xdr:rowOff>
    </xdr:from>
    <xdr:to>
      <xdr:col>20</xdr:col>
      <xdr:colOff>101600</xdr:colOff>
      <xdr:row>49</xdr:row>
      <xdr:rowOff>6350</xdr:rowOff>
    </xdr:to>
    <xdr:sp macro="" textlink="">
      <xdr:nvSpPr>
        <xdr:cNvPr id="1162" name="Text Box 138"/>
        <xdr:cNvSpPr txBox="1">
          <a:spLocks noChangeArrowheads="1"/>
        </xdr:cNvSpPr>
      </xdr:nvSpPr>
      <xdr:spPr bwMode="auto">
        <a:xfrm>
          <a:off x="11385550" y="9566275"/>
          <a:ext cx="584200" cy="396875"/>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27432" bIns="0" anchor="t" upright="1"/>
        <a:lstStyle/>
        <a:p>
          <a:pPr algn="ctr" rtl="0">
            <a:defRPr sz="1000"/>
          </a:pPr>
          <a:r>
            <a:rPr lang="el-GR" sz="1000" b="1" i="0" strike="noStrike">
              <a:solidFill>
                <a:srgbClr val="FFFF99"/>
              </a:solidFill>
              <a:latin typeface="Arial"/>
              <a:cs typeface="Arial"/>
            </a:rPr>
            <a:t>ιοντικές βάσεις</a:t>
          </a:r>
        </a:p>
      </xdr:txBody>
    </xdr:sp>
    <xdr:clientData/>
  </xdr:twoCellAnchor>
  <xdr:twoCellAnchor>
    <xdr:from>
      <xdr:col>20</xdr:col>
      <xdr:colOff>457200</xdr:colOff>
      <xdr:row>38</xdr:row>
      <xdr:rowOff>57150</xdr:rowOff>
    </xdr:from>
    <xdr:to>
      <xdr:col>23</xdr:col>
      <xdr:colOff>200025</xdr:colOff>
      <xdr:row>39</xdr:row>
      <xdr:rowOff>139700</xdr:rowOff>
    </xdr:to>
    <xdr:sp macro="" textlink="">
      <xdr:nvSpPr>
        <xdr:cNvPr id="1163" name="Text Box 139"/>
        <xdr:cNvSpPr txBox="1">
          <a:spLocks noChangeArrowheads="1"/>
        </xdr:cNvSpPr>
      </xdr:nvSpPr>
      <xdr:spPr bwMode="auto">
        <a:xfrm>
          <a:off x="12325350" y="7778750"/>
          <a:ext cx="1666875" cy="285750"/>
        </a:xfrm>
        <a:prstGeom prst="rect">
          <a:avLst/>
        </a:prstGeom>
        <a:gradFill rotWithShape="0">
          <a:gsLst>
            <a:gs pos="0">
              <a:srgbClr val="FF9900"/>
            </a:gs>
            <a:gs pos="100000">
              <a:srgbClr val="FF9900">
                <a:gamma/>
                <a:shade val="62353"/>
                <a:invGamma/>
              </a:srgbClr>
            </a:gs>
          </a:gsLst>
          <a:lin ang="2700000" scaled="1"/>
        </a:gradFill>
        <a:ln w="9525">
          <a:solidFill>
            <a:srgbClr val="000000"/>
          </a:solidFill>
          <a:miter lim="800000"/>
          <a:headEnd/>
          <a:tailEnd/>
        </a:ln>
      </xdr:spPr>
      <xdr:txBody>
        <a:bodyPr vertOverflow="clip" wrap="square" lIns="27432" tIns="27432" rIns="27432" bIns="0" anchor="ctr" upright="1"/>
        <a:lstStyle/>
        <a:p>
          <a:pPr algn="ctr" rtl="0">
            <a:defRPr sz="1000"/>
          </a:pPr>
          <a:r>
            <a:rPr lang="el-GR" sz="1100" b="1" i="0" strike="noStrike">
              <a:solidFill>
                <a:srgbClr val="000000"/>
              </a:solidFill>
              <a:latin typeface="Arial"/>
              <a:cs typeface="Arial"/>
            </a:rPr>
            <a:t>Εξισώσεις ιοντισμού</a:t>
          </a:r>
        </a:p>
      </xdr:txBody>
    </xdr:sp>
    <xdr:clientData/>
  </xdr:twoCellAnchor>
  <xdr:twoCellAnchor>
    <xdr:from>
      <xdr:col>24</xdr:col>
      <xdr:colOff>228600</xdr:colOff>
      <xdr:row>47</xdr:row>
      <xdr:rowOff>12700</xdr:rowOff>
    </xdr:from>
    <xdr:to>
      <xdr:col>24</xdr:col>
      <xdr:colOff>266700</xdr:colOff>
      <xdr:row>49</xdr:row>
      <xdr:rowOff>12700</xdr:rowOff>
    </xdr:to>
    <xdr:sp macro="" textlink="">
      <xdr:nvSpPr>
        <xdr:cNvPr id="1164" name="AutoShape 140"/>
        <xdr:cNvSpPr>
          <a:spLocks/>
        </xdr:cNvSpPr>
      </xdr:nvSpPr>
      <xdr:spPr bwMode="auto">
        <a:xfrm>
          <a:off x="14662150" y="9563100"/>
          <a:ext cx="38100" cy="406400"/>
        </a:xfrm>
        <a:prstGeom prst="rightBrace">
          <a:avLst>
            <a:gd name="adj1" fmla="val 72917"/>
            <a:gd name="adj2" fmla="val 50000"/>
          </a:avLst>
        </a:prstGeom>
        <a:noFill/>
        <a:ln w="19050">
          <a:solidFill>
            <a:srgbClr val="99CC00"/>
          </a:solidFill>
          <a:round/>
          <a:headEnd/>
          <a:tailEnd/>
        </a:ln>
      </xdr:spPr>
    </xdr:sp>
    <xdr:clientData/>
  </xdr:twoCellAnchor>
  <xdr:twoCellAnchor>
    <xdr:from>
      <xdr:col>24</xdr:col>
      <xdr:colOff>374650</xdr:colOff>
      <xdr:row>47</xdr:row>
      <xdr:rowOff>9525</xdr:rowOff>
    </xdr:from>
    <xdr:to>
      <xdr:col>25</xdr:col>
      <xdr:colOff>393700</xdr:colOff>
      <xdr:row>49</xdr:row>
      <xdr:rowOff>0</xdr:rowOff>
    </xdr:to>
    <xdr:sp macro="" textlink="">
      <xdr:nvSpPr>
        <xdr:cNvPr id="1165" name="Text Box 141"/>
        <xdr:cNvSpPr txBox="1">
          <a:spLocks noChangeArrowheads="1"/>
        </xdr:cNvSpPr>
      </xdr:nvSpPr>
      <xdr:spPr bwMode="auto">
        <a:xfrm>
          <a:off x="14808200" y="9559925"/>
          <a:ext cx="660400" cy="396875"/>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27432" bIns="0" anchor="t" upright="1"/>
        <a:lstStyle/>
        <a:p>
          <a:pPr algn="ctr" rtl="0">
            <a:defRPr sz="1000"/>
          </a:pPr>
          <a:r>
            <a:rPr lang="el-GR" sz="1000" b="1" i="0" strike="noStrike">
              <a:solidFill>
                <a:srgbClr val="FFFF99"/>
              </a:solidFill>
              <a:latin typeface="Arial"/>
              <a:cs typeface="Arial"/>
            </a:rPr>
            <a:t>μοριακές βάσεις</a:t>
          </a:r>
        </a:p>
      </xdr:txBody>
    </xdr:sp>
    <xdr:clientData/>
  </xdr:twoCellAnchor>
  <xdr:twoCellAnchor>
    <xdr:from>
      <xdr:col>24</xdr:col>
      <xdr:colOff>587375</xdr:colOff>
      <xdr:row>44</xdr:row>
      <xdr:rowOff>9525</xdr:rowOff>
    </xdr:from>
    <xdr:to>
      <xdr:col>25</xdr:col>
      <xdr:colOff>434975</xdr:colOff>
      <xdr:row>45</xdr:row>
      <xdr:rowOff>155575</xdr:rowOff>
    </xdr:to>
    <xdr:sp macro="" textlink="">
      <xdr:nvSpPr>
        <xdr:cNvPr id="1166" name="Text Box 142"/>
        <xdr:cNvSpPr txBox="1">
          <a:spLocks noChangeArrowheads="1"/>
        </xdr:cNvSpPr>
      </xdr:nvSpPr>
      <xdr:spPr bwMode="auto">
        <a:xfrm>
          <a:off x="15020925" y="8950325"/>
          <a:ext cx="488950" cy="3492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27432" bIns="0" anchor="ctr" upright="1"/>
        <a:lstStyle/>
        <a:p>
          <a:pPr algn="ctr" rtl="0">
            <a:defRPr sz="1000"/>
          </a:pPr>
          <a:r>
            <a:rPr lang="el-GR" sz="1100" b="0" i="0" strike="noStrike">
              <a:solidFill>
                <a:srgbClr val="FFFF99"/>
              </a:solidFill>
              <a:latin typeface="Arial"/>
              <a:cs typeface="Arial"/>
            </a:rPr>
            <a:t>οξέα</a:t>
          </a:r>
        </a:p>
      </xdr:txBody>
    </xdr:sp>
    <xdr:clientData/>
  </xdr:twoCellAnchor>
  <xdr:twoCellAnchor>
    <xdr:from>
      <xdr:col>24</xdr:col>
      <xdr:colOff>460375</xdr:colOff>
      <xdr:row>43</xdr:row>
      <xdr:rowOff>136525</xdr:rowOff>
    </xdr:from>
    <xdr:to>
      <xdr:col>24</xdr:col>
      <xdr:colOff>498475</xdr:colOff>
      <xdr:row>46</xdr:row>
      <xdr:rowOff>50800</xdr:rowOff>
    </xdr:to>
    <xdr:sp macro="" textlink="">
      <xdr:nvSpPr>
        <xdr:cNvPr id="1167" name="AutoShape 143"/>
        <xdr:cNvSpPr>
          <a:spLocks/>
        </xdr:cNvSpPr>
      </xdr:nvSpPr>
      <xdr:spPr bwMode="auto">
        <a:xfrm>
          <a:off x="14893925" y="8874125"/>
          <a:ext cx="38100" cy="523875"/>
        </a:xfrm>
        <a:prstGeom prst="rightBrace">
          <a:avLst>
            <a:gd name="adj1" fmla="val 72917"/>
            <a:gd name="adj2" fmla="val 50000"/>
          </a:avLst>
        </a:prstGeom>
        <a:noFill/>
        <a:ln w="19050">
          <a:solidFill>
            <a:srgbClr val="99CC00"/>
          </a:solidFill>
          <a:round/>
          <a:headEnd/>
          <a:tailEnd/>
        </a:ln>
      </xdr:spPr>
    </xdr:sp>
    <xdr:clientData/>
  </xdr:twoCellAnchor>
  <xdr:twoCellAnchor>
    <xdr:from>
      <xdr:col>17</xdr:col>
      <xdr:colOff>428625</xdr:colOff>
      <xdr:row>66</xdr:row>
      <xdr:rowOff>82550</xdr:rowOff>
    </xdr:from>
    <xdr:to>
      <xdr:col>22</xdr:col>
      <xdr:colOff>495300</xdr:colOff>
      <xdr:row>67</xdr:row>
      <xdr:rowOff>171450</xdr:rowOff>
    </xdr:to>
    <xdr:sp macro="" textlink="">
      <xdr:nvSpPr>
        <xdr:cNvPr id="1168" name="Text Box 144"/>
        <xdr:cNvSpPr txBox="1">
          <a:spLocks noChangeArrowheads="1"/>
        </xdr:cNvSpPr>
      </xdr:nvSpPr>
      <xdr:spPr bwMode="auto">
        <a:xfrm>
          <a:off x="10372725" y="13696950"/>
          <a:ext cx="3273425" cy="292100"/>
        </a:xfrm>
        <a:prstGeom prst="rect">
          <a:avLst/>
        </a:prstGeom>
        <a:solidFill>
          <a:srgbClr val="003300"/>
        </a:solidFill>
        <a:ln w="9525">
          <a:solidFill>
            <a:srgbClr val="FFFF99"/>
          </a:solidFill>
          <a:miter lim="800000"/>
          <a:headEnd/>
          <a:tailEnd/>
        </a:ln>
      </xdr:spPr>
      <xdr:txBody>
        <a:bodyPr vertOverflow="clip" wrap="square" lIns="36576" tIns="27432" rIns="36576" bIns="0" anchor="ctr" upright="1"/>
        <a:lstStyle/>
        <a:p>
          <a:pPr algn="ctr" rtl="0">
            <a:defRPr sz="1000"/>
          </a:pPr>
          <a:r>
            <a:rPr lang="el-GR" sz="1200" b="1" i="0" strike="noStrike">
              <a:solidFill>
                <a:srgbClr val="FF9900"/>
              </a:solidFill>
              <a:latin typeface="Arial"/>
              <a:cs typeface="Arial"/>
            </a:rPr>
            <a:t>ΙΟΝΤΙΣΜΟΣ ΑΣΘΕΝΩΝ ΗΛΕΚΤΡΟΛΥΤΏΝ </a:t>
          </a:r>
        </a:p>
      </xdr:txBody>
    </xdr:sp>
    <xdr:clientData/>
  </xdr:twoCellAnchor>
  <xdr:twoCellAnchor>
    <xdr:from>
      <xdr:col>16</xdr:col>
      <xdr:colOff>38100</xdr:colOff>
      <xdr:row>71</xdr:row>
      <xdr:rowOff>101600</xdr:rowOff>
    </xdr:from>
    <xdr:to>
      <xdr:col>20</xdr:col>
      <xdr:colOff>533400</xdr:colOff>
      <xdr:row>72</xdr:row>
      <xdr:rowOff>149225</xdr:rowOff>
    </xdr:to>
    <xdr:sp macro="" textlink="">
      <xdr:nvSpPr>
        <xdr:cNvPr id="1169" name="Text Box 145"/>
        <xdr:cNvSpPr txBox="1">
          <a:spLocks noChangeArrowheads="1"/>
        </xdr:cNvSpPr>
      </xdr:nvSpPr>
      <xdr:spPr bwMode="auto">
        <a:xfrm>
          <a:off x="9340850" y="14528800"/>
          <a:ext cx="3060700" cy="250825"/>
        </a:xfrm>
        <a:prstGeom prst="rect">
          <a:avLst/>
        </a:prstGeom>
        <a:gradFill rotWithShape="1">
          <a:gsLst>
            <a:gs pos="0">
              <a:srgbClr val="333300"/>
            </a:gs>
            <a:gs pos="100000">
              <a:srgbClr val="333300">
                <a:gamma/>
                <a:shade val="0"/>
                <a:invGamma/>
              </a:srgbClr>
            </a:gs>
          </a:gsLst>
          <a:lin ang="2700000" scaled="1"/>
        </a:gradFill>
        <a:ln w="9525">
          <a:solidFill>
            <a:srgbClr val="FFFF99"/>
          </a:solidFill>
          <a:miter lim="800000"/>
          <a:headEnd/>
          <a:tailEnd/>
        </a:ln>
      </xdr:spPr>
      <xdr:txBody>
        <a:bodyPr vertOverflow="clip" wrap="square" lIns="27432" tIns="27432" rIns="27432" bIns="0" anchor="ctr" upright="1"/>
        <a:lstStyle/>
        <a:p>
          <a:pPr algn="ctr" rtl="0">
            <a:defRPr sz="1000"/>
          </a:pPr>
          <a:r>
            <a:rPr lang="el-GR" sz="1100" b="1" i="0" strike="noStrike">
              <a:solidFill>
                <a:srgbClr val="FF9900"/>
              </a:solidFill>
              <a:latin typeface="Arial"/>
              <a:cs typeface="Arial"/>
            </a:rPr>
            <a:t>Βαθμός ιοντισμού </a:t>
          </a:r>
          <a:r>
            <a:rPr lang="el-GR" sz="1100" b="1" i="0" strike="noStrike">
              <a:solidFill>
                <a:srgbClr val="FF0000"/>
              </a:solidFill>
              <a:latin typeface="Arial"/>
              <a:cs typeface="Arial"/>
            </a:rPr>
            <a:t>"</a:t>
          </a:r>
          <a:r>
            <a:rPr lang="en-US" sz="1100" b="1" i="0" strike="noStrike">
              <a:solidFill>
                <a:srgbClr val="FF0000"/>
              </a:solidFill>
              <a:latin typeface="Arial"/>
              <a:cs typeface="Arial"/>
            </a:rPr>
            <a:t>a"</a:t>
          </a:r>
          <a:r>
            <a:rPr lang="en-US" sz="1100" b="1" i="0" strike="noStrike">
              <a:solidFill>
                <a:srgbClr val="FF9900"/>
              </a:solidFill>
              <a:latin typeface="Arial"/>
              <a:cs typeface="Arial"/>
            </a:rPr>
            <a:t> </a:t>
          </a:r>
          <a:r>
            <a:rPr lang="el-GR" sz="1100" b="1" i="0" strike="noStrike">
              <a:solidFill>
                <a:srgbClr val="FF9900"/>
              </a:solidFill>
              <a:latin typeface="Arial"/>
              <a:cs typeface="Arial"/>
            </a:rPr>
            <a:t>ασθενή ηλεκτρολύτη</a:t>
          </a:r>
        </a:p>
      </xdr:txBody>
    </xdr:sp>
    <xdr:clientData/>
  </xdr:twoCellAnchor>
  <xdr:twoCellAnchor>
    <xdr:from>
      <xdr:col>14</xdr:col>
      <xdr:colOff>476250</xdr:colOff>
      <xdr:row>86</xdr:row>
      <xdr:rowOff>184150</xdr:rowOff>
    </xdr:from>
    <xdr:to>
      <xdr:col>14</xdr:col>
      <xdr:colOff>552450</xdr:colOff>
      <xdr:row>87</xdr:row>
      <xdr:rowOff>57150</xdr:rowOff>
    </xdr:to>
    <xdr:sp macro="" textlink="">
      <xdr:nvSpPr>
        <xdr:cNvPr id="1171" name="Oval 147"/>
        <xdr:cNvSpPr>
          <a:spLocks noChangeArrowheads="1"/>
        </xdr:cNvSpPr>
      </xdr:nvSpPr>
      <xdr:spPr bwMode="auto">
        <a:xfrm>
          <a:off x="9137650" y="1765935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18</xdr:col>
      <xdr:colOff>273050</xdr:colOff>
      <xdr:row>94</xdr:row>
      <xdr:rowOff>63500</xdr:rowOff>
    </xdr:from>
    <xdr:to>
      <xdr:col>19</xdr:col>
      <xdr:colOff>377825</xdr:colOff>
      <xdr:row>99</xdr:row>
      <xdr:rowOff>15875</xdr:rowOff>
    </xdr:to>
    <xdr:grpSp>
      <xdr:nvGrpSpPr>
        <xdr:cNvPr id="1173" name="Group 149"/>
        <xdr:cNvGrpSpPr>
          <a:grpSpLocks/>
        </xdr:cNvGrpSpPr>
      </xdr:nvGrpSpPr>
      <xdr:grpSpPr bwMode="auto">
        <a:xfrm>
          <a:off x="10890250" y="19164300"/>
          <a:ext cx="746125" cy="968375"/>
          <a:chOff x="1091" y="1421"/>
          <a:chExt cx="81" cy="77"/>
        </a:xfrm>
      </xdr:grpSpPr>
      <xdr:grpSp>
        <xdr:nvGrpSpPr>
          <xdr:cNvPr id="1174" name="Group 150"/>
          <xdr:cNvGrpSpPr>
            <a:grpSpLocks/>
          </xdr:cNvGrpSpPr>
        </xdr:nvGrpSpPr>
        <xdr:grpSpPr bwMode="auto">
          <a:xfrm>
            <a:off x="1091" y="1421"/>
            <a:ext cx="81" cy="77"/>
            <a:chOff x="1077" y="1421"/>
            <a:chExt cx="81" cy="77"/>
          </a:xfrm>
        </xdr:grpSpPr>
        <xdr:sp macro="" textlink="">
          <xdr:nvSpPr>
            <xdr:cNvPr id="1175" name="Line 151"/>
            <xdr:cNvSpPr>
              <a:spLocks noChangeShapeType="1"/>
            </xdr:cNvSpPr>
          </xdr:nvSpPr>
          <xdr:spPr bwMode="auto">
            <a:xfrm>
              <a:off x="1077" y="1421"/>
              <a:ext cx="0" cy="77"/>
            </a:xfrm>
            <a:prstGeom prst="line">
              <a:avLst/>
            </a:prstGeom>
            <a:noFill/>
            <a:ln w="9525">
              <a:solidFill>
                <a:srgbClr val="C0C0C0"/>
              </a:solidFill>
              <a:round/>
              <a:headEnd/>
              <a:tailEnd/>
            </a:ln>
          </xdr:spPr>
        </xdr:sp>
        <xdr:sp macro="" textlink="">
          <xdr:nvSpPr>
            <xdr:cNvPr id="1176" name="Line 152"/>
            <xdr:cNvSpPr>
              <a:spLocks noChangeShapeType="1"/>
            </xdr:cNvSpPr>
          </xdr:nvSpPr>
          <xdr:spPr bwMode="auto">
            <a:xfrm>
              <a:off x="1077" y="1498"/>
              <a:ext cx="81" cy="0"/>
            </a:xfrm>
            <a:prstGeom prst="line">
              <a:avLst/>
            </a:prstGeom>
            <a:noFill/>
            <a:ln w="9525">
              <a:solidFill>
                <a:srgbClr val="C0C0C0"/>
              </a:solidFill>
              <a:round/>
              <a:headEnd/>
              <a:tailEnd/>
            </a:ln>
          </xdr:spPr>
        </xdr:sp>
        <xdr:sp macro="" textlink="">
          <xdr:nvSpPr>
            <xdr:cNvPr id="1177" name="Line 153"/>
            <xdr:cNvSpPr>
              <a:spLocks noChangeShapeType="1"/>
            </xdr:cNvSpPr>
          </xdr:nvSpPr>
          <xdr:spPr bwMode="auto">
            <a:xfrm flipV="1">
              <a:off x="1158" y="1422"/>
              <a:ext cx="0" cy="76"/>
            </a:xfrm>
            <a:prstGeom prst="line">
              <a:avLst/>
            </a:prstGeom>
            <a:noFill/>
            <a:ln w="9525">
              <a:solidFill>
                <a:srgbClr val="C0C0C0"/>
              </a:solidFill>
              <a:round/>
              <a:headEnd/>
              <a:tailEnd/>
            </a:ln>
          </xdr:spPr>
        </xdr:sp>
      </xdr:grpSp>
      <xdr:sp macro="" textlink="">
        <xdr:nvSpPr>
          <xdr:cNvPr id="1178" name="Rectangle 154"/>
          <xdr:cNvSpPr>
            <a:spLocks noChangeArrowheads="1"/>
          </xdr:cNvSpPr>
        </xdr:nvSpPr>
        <xdr:spPr bwMode="auto">
          <a:xfrm>
            <a:off x="1093" y="1473"/>
            <a:ext cx="77" cy="23"/>
          </a:xfrm>
          <a:prstGeom prst="rect">
            <a:avLst/>
          </a:prstGeom>
          <a:gradFill rotWithShape="0">
            <a:gsLst>
              <a:gs pos="0">
                <a:srgbClr val="99CCFF"/>
              </a:gs>
              <a:gs pos="100000">
                <a:srgbClr val="99CCFF">
                  <a:gamma/>
                  <a:shade val="75294"/>
                  <a:invGamma/>
                </a:srgbClr>
              </a:gs>
            </a:gsLst>
            <a:lin ang="2700000" scaled="1"/>
          </a:gradFill>
          <a:ln w="9525">
            <a:solidFill>
              <a:srgbClr val="000000"/>
            </a:solidFill>
            <a:miter lim="800000"/>
            <a:headEnd/>
            <a:tailEnd/>
          </a:ln>
        </xdr:spPr>
      </xdr:sp>
    </xdr:grpSp>
    <xdr:clientData/>
  </xdr:twoCellAnchor>
  <xdr:twoCellAnchor>
    <xdr:from>
      <xdr:col>21</xdr:col>
      <xdr:colOff>231775</xdr:colOff>
      <xdr:row>94</xdr:row>
      <xdr:rowOff>63500</xdr:rowOff>
    </xdr:from>
    <xdr:to>
      <xdr:col>22</xdr:col>
      <xdr:colOff>393700</xdr:colOff>
      <xdr:row>99</xdr:row>
      <xdr:rowOff>15875</xdr:rowOff>
    </xdr:to>
    <xdr:grpSp>
      <xdr:nvGrpSpPr>
        <xdr:cNvPr id="1179" name="Group 155"/>
        <xdr:cNvGrpSpPr>
          <a:grpSpLocks/>
        </xdr:cNvGrpSpPr>
      </xdr:nvGrpSpPr>
      <xdr:grpSpPr bwMode="auto">
        <a:xfrm>
          <a:off x="12773025" y="19164300"/>
          <a:ext cx="803275" cy="968375"/>
          <a:chOff x="1268" y="1421"/>
          <a:chExt cx="81" cy="77"/>
        </a:xfrm>
      </xdr:grpSpPr>
      <xdr:grpSp>
        <xdr:nvGrpSpPr>
          <xdr:cNvPr id="1180" name="Group 156"/>
          <xdr:cNvGrpSpPr>
            <a:grpSpLocks/>
          </xdr:cNvGrpSpPr>
        </xdr:nvGrpSpPr>
        <xdr:grpSpPr bwMode="auto">
          <a:xfrm>
            <a:off x="1268" y="1421"/>
            <a:ext cx="81" cy="77"/>
            <a:chOff x="1077" y="1421"/>
            <a:chExt cx="81" cy="77"/>
          </a:xfrm>
        </xdr:grpSpPr>
        <xdr:sp macro="" textlink="">
          <xdr:nvSpPr>
            <xdr:cNvPr id="1181" name="Line 157"/>
            <xdr:cNvSpPr>
              <a:spLocks noChangeShapeType="1"/>
            </xdr:cNvSpPr>
          </xdr:nvSpPr>
          <xdr:spPr bwMode="auto">
            <a:xfrm>
              <a:off x="1077" y="1421"/>
              <a:ext cx="0" cy="77"/>
            </a:xfrm>
            <a:prstGeom prst="line">
              <a:avLst/>
            </a:prstGeom>
            <a:noFill/>
            <a:ln w="9525">
              <a:solidFill>
                <a:srgbClr val="C0C0C0"/>
              </a:solidFill>
              <a:round/>
              <a:headEnd/>
              <a:tailEnd/>
            </a:ln>
          </xdr:spPr>
        </xdr:sp>
        <xdr:sp macro="" textlink="">
          <xdr:nvSpPr>
            <xdr:cNvPr id="1182" name="Line 158"/>
            <xdr:cNvSpPr>
              <a:spLocks noChangeShapeType="1"/>
            </xdr:cNvSpPr>
          </xdr:nvSpPr>
          <xdr:spPr bwMode="auto">
            <a:xfrm>
              <a:off x="1077" y="1498"/>
              <a:ext cx="81" cy="0"/>
            </a:xfrm>
            <a:prstGeom prst="line">
              <a:avLst/>
            </a:prstGeom>
            <a:noFill/>
            <a:ln w="9525">
              <a:solidFill>
                <a:srgbClr val="C0C0C0"/>
              </a:solidFill>
              <a:round/>
              <a:headEnd/>
              <a:tailEnd/>
            </a:ln>
          </xdr:spPr>
        </xdr:sp>
        <xdr:sp macro="" textlink="">
          <xdr:nvSpPr>
            <xdr:cNvPr id="1183" name="Line 159"/>
            <xdr:cNvSpPr>
              <a:spLocks noChangeShapeType="1"/>
            </xdr:cNvSpPr>
          </xdr:nvSpPr>
          <xdr:spPr bwMode="auto">
            <a:xfrm flipV="1">
              <a:off x="1158" y="1422"/>
              <a:ext cx="0" cy="76"/>
            </a:xfrm>
            <a:prstGeom prst="line">
              <a:avLst/>
            </a:prstGeom>
            <a:noFill/>
            <a:ln w="9525">
              <a:solidFill>
                <a:srgbClr val="C0C0C0"/>
              </a:solidFill>
              <a:round/>
              <a:headEnd/>
              <a:tailEnd/>
            </a:ln>
          </xdr:spPr>
        </xdr:sp>
      </xdr:grpSp>
      <xdr:sp macro="" textlink="">
        <xdr:nvSpPr>
          <xdr:cNvPr id="1184" name="Rectangle 160"/>
          <xdr:cNvSpPr>
            <a:spLocks noChangeArrowheads="1"/>
          </xdr:cNvSpPr>
        </xdr:nvSpPr>
        <xdr:spPr bwMode="auto">
          <a:xfrm>
            <a:off x="1270" y="1457"/>
            <a:ext cx="77" cy="39"/>
          </a:xfrm>
          <a:prstGeom prst="rect">
            <a:avLst/>
          </a:prstGeom>
          <a:gradFill rotWithShape="0">
            <a:gsLst>
              <a:gs pos="0">
                <a:srgbClr val="CCFFFF"/>
              </a:gs>
              <a:gs pos="100000">
                <a:srgbClr val="CCFFFF">
                  <a:gamma/>
                  <a:shade val="68627"/>
                  <a:invGamma/>
                </a:srgbClr>
              </a:gs>
            </a:gsLst>
            <a:lin ang="2700000" scaled="1"/>
          </a:gradFill>
          <a:ln w="9525">
            <a:solidFill>
              <a:srgbClr val="000000"/>
            </a:solidFill>
            <a:miter lim="800000"/>
            <a:headEnd/>
            <a:tailEnd/>
          </a:ln>
        </xdr:spPr>
      </xdr:sp>
    </xdr:grpSp>
    <xdr:clientData/>
  </xdr:twoCellAnchor>
  <xdr:twoCellAnchor>
    <xdr:from>
      <xdr:col>19</xdr:col>
      <xdr:colOff>546100</xdr:colOff>
      <xdr:row>97</xdr:row>
      <xdr:rowOff>136525</xdr:rowOff>
    </xdr:from>
    <xdr:to>
      <xdr:col>21</xdr:col>
      <xdr:colOff>69850</xdr:colOff>
      <xdr:row>97</xdr:row>
      <xdr:rowOff>136525</xdr:rowOff>
    </xdr:to>
    <xdr:sp macro="" textlink="">
      <xdr:nvSpPr>
        <xdr:cNvPr id="1185" name="Line 161"/>
        <xdr:cNvSpPr>
          <a:spLocks noChangeShapeType="1"/>
        </xdr:cNvSpPr>
      </xdr:nvSpPr>
      <xdr:spPr bwMode="auto">
        <a:xfrm>
          <a:off x="11772900" y="19846925"/>
          <a:ext cx="806450" cy="0"/>
        </a:xfrm>
        <a:prstGeom prst="line">
          <a:avLst/>
        </a:prstGeom>
        <a:noFill/>
        <a:ln w="19050">
          <a:solidFill>
            <a:srgbClr val="FF0000"/>
          </a:solidFill>
          <a:round/>
          <a:headEnd/>
          <a:tailEnd type="triangle" w="med" len="med"/>
        </a:ln>
      </xdr:spPr>
    </xdr:sp>
    <xdr:clientData/>
  </xdr:twoCellAnchor>
  <xdr:twoCellAnchor>
    <xdr:from>
      <xdr:col>19</xdr:col>
      <xdr:colOff>457200</xdr:colOff>
      <xdr:row>103</xdr:row>
      <xdr:rowOff>34925</xdr:rowOff>
    </xdr:from>
    <xdr:to>
      <xdr:col>21</xdr:col>
      <xdr:colOff>95250</xdr:colOff>
      <xdr:row>103</xdr:row>
      <xdr:rowOff>34925</xdr:rowOff>
    </xdr:to>
    <xdr:sp macro="" textlink="">
      <xdr:nvSpPr>
        <xdr:cNvPr id="1186" name="Line 162"/>
        <xdr:cNvSpPr>
          <a:spLocks noChangeShapeType="1"/>
        </xdr:cNvSpPr>
      </xdr:nvSpPr>
      <xdr:spPr bwMode="auto">
        <a:xfrm>
          <a:off x="11684000" y="20761325"/>
          <a:ext cx="920750" cy="0"/>
        </a:xfrm>
        <a:prstGeom prst="line">
          <a:avLst/>
        </a:prstGeom>
        <a:noFill/>
        <a:ln w="9525">
          <a:solidFill>
            <a:srgbClr val="FF0000"/>
          </a:solidFill>
          <a:round/>
          <a:headEnd/>
          <a:tailEnd type="triangle" w="med" len="med"/>
        </a:ln>
      </xdr:spPr>
    </xdr:sp>
    <xdr:clientData/>
  </xdr:twoCellAnchor>
  <xdr:twoCellAnchor>
    <xdr:from>
      <xdr:col>19</xdr:col>
      <xdr:colOff>447675</xdr:colOff>
      <xdr:row>105</xdr:row>
      <xdr:rowOff>123825</xdr:rowOff>
    </xdr:from>
    <xdr:to>
      <xdr:col>21</xdr:col>
      <xdr:colOff>95250</xdr:colOff>
      <xdr:row>105</xdr:row>
      <xdr:rowOff>123825</xdr:rowOff>
    </xdr:to>
    <xdr:sp macro="" textlink="">
      <xdr:nvSpPr>
        <xdr:cNvPr id="1187" name="Line 163"/>
        <xdr:cNvSpPr>
          <a:spLocks noChangeShapeType="1"/>
        </xdr:cNvSpPr>
      </xdr:nvSpPr>
      <xdr:spPr bwMode="auto">
        <a:xfrm>
          <a:off x="11674475" y="21256625"/>
          <a:ext cx="930275" cy="0"/>
        </a:xfrm>
        <a:prstGeom prst="line">
          <a:avLst/>
        </a:prstGeom>
        <a:noFill/>
        <a:ln w="9525">
          <a:solidFill>
            <a:srgbClr val="FF0000"/>
          </a:solidFill>
          <a:round/>
          <a:headEnd/>
          <a:tailEnd type="triangle" w="med" len="med"/>
        </a:ln>
      </xdr:spPr>
    </xdr:sp>
    <xdr:clientData/>
  </xdr:twoCellAnchor>
  <xdr:twoCellAnchor>
    <xdr:from>
      <xdr:col>14</xdr:col>
      <xdr:colOff>466725</xdr:colOff>
      <xdr:row>111</xdr:row>
      <xdr:rowOff>73025</xdr:rowOff>
    </xdr:from>
    <xdr:to>
      <xdr:col>14</xdr:col>
      <xdr:colOff>542925</xdr:colOff>
      <xdr:row>111</xdr:row>
      <xdr:rowOff>149225</xdr:rowOff>
    </xdr:to>
    <xdr:sp macro="" textlink="">
      <xdr:nvSpPr>
        <xdr:cNvPr id="1188" name="Oval 164"/>
        <xdr:cNvSpPr>
          <a:spLocks noChangeArrowheads="1"/>
        </xdr:cNvSpPr>
      </xdr:nvSpPr>
      <xdr:spPr bwMode="auto">
        <a:xfrm>
          <a:off x="9128125" y="22628225"/>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14</xdr:col>
      <xdr:colOff>466725</xdr:colOff>
      <xdr:row>112</xdr:row>
      <xdr:rowOff>107950</xdr:rowOff>
    </xdr:from>
    <xdr:to>
      <xdr:col>14</xdr:col>
      <xdr:colOff>542925</xdr:colOff>
      <xdr:row>112</xdr:row>
      <xdr:rowOff>184150</xdr:rowOff>
    </xdr:to>
    <xdr:sp macro="" textlink="">
      <xdr:nvSpPr>
        <xdr:cNvPr id="1189" name="Oval 165"/>
        <xdr:cNvSpPr>
          <a:spLocks noChangeArrowheads="1"/>
        </xdr:cNvSpPr>
      </xdr:nvSpPr>
      <xdr:spPr bwMode="auto">
        <a:xfrm>
          <a:off x="9128125" y="2286635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20</xdr:col>
      <xdr:colOff>76200</xdr:colOff>
      <xdr:row>23</xdr:row>
      <xdr:rowOff>0</xdr:rowOff>
    </xdr:from>
    <xdr:to>
      <xdr:col>20</xdr:col>
      <xdr:colOff>457200</xdr:colOff>
      <xdr:row>26</xdr:row>
      <xdr:rowOff>6350</xdr:rowOff>
    </xdr:to>
    <xdr:grpSp>
      <xdr:nvGrpSpPr>
        <xdr:cNvPr id="1191" name="Group 167"/>
        <xdr:cNvGrpSpPr>
          <a:grpSpLocks/>
        </xdr:cNvGrpSpPr>
      </xdr:nvGrpSpPr>
      <xdr:grpSpPr bwMode="auto">
        <a:xfrm>
          <a:off x="11976100" y="4673600"/>
          <a:ext cx="381000" cy="615950"/>
          <a:chOff x="1195" y="357"/>
          <a:chExt cx="40" cy="21"/>
        </a:xfrm>
      </xdr:grpSpPr>
      <xdr:sp macro="" textlink="">
        <xdr:nvSpPr>
          <xdr:cNvPr id="1192" name="Line 168"/>
          <xdr:cNvSpPr>
            <a:spLocks noChangeShapeType="1"/>
          </xdr:cNvSpPr>
        </xdr:nvSpPr>
        <xdr:spPr bwMode="auto">
          <a:xfrm flipH="1">
            <a:off x="1195" y="357"/>
            <a:ext cx="19" cy="21"/>
          </a:xfrm>
          <a:prstGeom prst="line">
            <a:avLst/>
          </a:prstGeom>
          <a:noFill/>
          <a:ln w="19050">
            <a:solidFill>
              <a:srgbClr val="FF9900"/>
            </a:solidFill>
            <a:round/>
            <a:headEnd/>
            <a:tailEnd type="triangle" w="med" len="med"/>
          </a:ln>
        </xdr:spPr>
      </xdr:sp>
      <xdr:sp macro="" textlink="">
        <xdr:nvSpPr>
          <xdr:cNvPr id="1193" name="Line 169"/>
          <xdr:cNvSpPr>
            <a:spLocks noChangeShapeType="1"/>
          </xdr:cNvSpPr>
        </xdr:nvSpPr>
        <xdr:spPr bwMode="auto">
          <a:xfrm>
            <a:off x="1214" y="357"/>
            <a:ext cx="21" cy="21"/>
          </a:xfrm>
          <a:prstGeom prst="line">
            <a:avLst/>
          </a:prstGeom>
          <a:noFill/>
          <a:ln w="19050">
            <a:solidFill>
              <a:srgbClr val="FF9900"/>
            </a:solidFill>
            <a:round/>
            <a:headEnd/>
            <a:tailEnd type="triangle" w="med" len="med"/>
          </a:ln>
        </xdr:spPr>
      </xdr:sp>
    </xdr:grpSp>
    <xdr:clientData/>
  </xdr:twoCellAnchor>
  <xdr:twoCellAnchor>
    <xdr:from>
      <xdr:col>10</xdr:col>
      <xdr:colOff>190500</xdr:colOff>
      <xdr:row>62</xdr:row>
      <xdr:rowOff>74795</xdr:rowOff>
    </xdr:from>
    <xdr:to>
      <xdr:col>13</xdr:col>
      <xdr:colOff>390525</xdr:colOff>
      <xdr:row>73</xdr:row>
      <xdr:rowOff>190500</xdr:rowOff>
    </xdr:to>
    <xdr:grpSp>
      <xdr:nvGrpSpPr>
        <xdr:cNvPr id="2" name="Ομάδα 1"/>
        <xdr:cNvGrpSpPr/>
      </xdr:nvGrpSpPr>
      <xdr:grpSpPr>
        <a:xfrm>
          <a:off x="6102350" y="12673195"/>
          <a:ext cx="2339975" cy="2350905"/>
          <a:chOff x="6070600" y="12673195"/>
          <a:chExt cx="2339975" cy="2350905"/>
        </a:xfrm>
      </xdr:grpSpPr>
      <mc:AlternateContent xmlns:mc="http://schemas.openxmlformats.org/markup-compatibility/2006">
        <mc:Choice xmlns:a14="http://schemas.microsoft.com/office/drawing/2010/main" Requires="a14">
          <xdr:sp macro="" textlink="">
            <xdr:nvSpPr>
              <xdr:cNvPr id="1198" name="Object 174" hidden="1">
                <a:extLst>
                  <a:ext uri="{63B3BB69-23CF-44E3-9099-C40C66FF867C}">
                    <a14:compatExt spid="_x0000_s1198"/>
                  </a:ext>
                </a:extLst>
              </xdr:cNvPr>
              <xdr:cNvSpPr/>
            </xdr:nvSpPr>
            <xdr:spPr bwMode="auto">
              <a:xfrm>
                <a:off x="6146800" y="14077950"/>
                <a:ext cx="628650" cy="946150"/>
              </a:xfrm>
              <a:prstGeom prst="rect">
                <a:avLst/>
              </a:prstGeom>
              <a:noFill/>
              <a:extLst>
                <a:ext uri="{909E8E84-426E-40DD-AFC4-6F175D3DCCD1}">
                  <a14:hiddenFill>
                    <a:solidFill>
                      <a:srgbClr val="FFFFFF"/>
                    </a:solidFill>
                  </a14:hiddenFill>
                </a:ext>
              </a:extLst>
            </xdr:spPr>
          </xdr:sp>
        </mc:Choice>
        <mc:Fallback/>
      </mc:AlternateContent>
      <xdr:grpSp>
        <xdr:nvGrpSpPr>
          <xdr:cNvPr id="1197" name="Group 173"/>
          <xdr:cNvGrpSpPr>
            <a:grpSpLocks/>
          </xdr:cNvGrpSpPr>
        </xdr:nvGrpSpPr>
        <xdr:grpSpPr bwMode="auto">
          <a:xfrm>
            <a:off x="6070600" y="12673195"/>
            <a:ext cx="2339975" cy="1192415"/>
            <a:chOff x="622" y="940"/>
            <a:chExt cx="235" cy="100"/>
          </a:xfrm>
        </xdr:grpSpPr>
        <xdr:sp macro="" textlink="">
          <xdr:nvSpPr>
            <xdr:cNvPr id="1199" name="AutoShape 175"/>
            <xdr:cNvSpPr>
              <a:spLocks noChangeArrowheads="1"/>
            </xdr:cNvSpPr>
          </xdr:nvSpPr>
          <xdr:spPr bwMode="auto">
            <a:xfrm>
              <a:off x="622" y="940"/>
              <a:ext cx="235" cy="100"/>
            </a:xfrm>
            <a:prstGeom prst="cloudCallout">
              <a:avLst>
                <a:gd name="adj1" fmla="val -25745"/>
                <a:gd name="adj2" fmla="val 75352"/>
              </a:avLst>
            </a:prstGeom>
            <a:gradFill rotWithShape="0">
              <a:gsLst>
                <a:gs pos="0">
                  <a:srgbClr val="FFCC00"/>
                </a:gs>
                <a:gs pos="100000">
                  <a:srgbClr val="FF6600"/>
                </a:gs>
              </a:gsLst>
              <a:path path="rect">
                <a:fillToRect t="100000" r="100000"/>
              </a:path>
            </a:gradFill>
            <a:ln w="9525">
              <a:solidFill>
                <a:srgbClr val="000000"/>
              </a:solidFill>
              <a:round/>
              <a:headEnd/>
              <a:tailEnd/>
            </a:ln>
          </xdr:spPr>
          <xdr:txBody>
            <a:bodyPr vertOverflow="clip" wrap="square" lIns="91440" tIns="45720" rIns="91440" bIns="45720" anchor="t" upright="1"/>
            <a:lstStyle/>
            <a:p>
              <a:pPr algn="l" rtl="0">
                <a:defRPr sz="1000"/>
              </a:pPr>
              <a:r>
                <a:rPr lang="el-GR" sz="1000" b="0" i="0" strike="noStrike">
                  <a:solidFill>
                    <a:srgbClr val="000080"/>
                  </a:solidFill>
                  <a:latin typeface="Arial Greek"/>
                </a:rPr>
                <a:t>Μμμ….θέλει σκέψη το πράγμα</a:t>
              </a:r>
              <a:r>
                <a:rPr lang="el-GR" sz="1000" b="0" i="0" strike="noStrike">
                  <a:solidFill>
                    <a:srgbClr val="000080"/>
                  </a:solidFill>
                  <a:latin typeface="Arial"/>
                  <a:cs typeface="Arial"/>
                </a:rPr>
                <a:t>…, πάντως όταν έχω το </a:t>
              </a:r>
              <a:r>
                <a:rPr lang="en-US" sz="1000" b="0" i="0" strike="noStrike">
                  <a:solidFill>
                    <a:srgbClr val="000080"/>
                  </a:solidFill>
                  <a:latin typeface="Arial"/>
                  <a:cs typeface="Arial"/>
                </a:rPr>
                <a:t>log2, </a:t>
              </a:r>
              <a:r>
                <a:rPr lang="el-GR" sz="1000" b="1" i="0" strike="noStrike">
                  <a:solidFill>
                    <a:srgbClr val="000080"/>
                  </a:solidFill>
                  <a:latin typeface="Arial"/>
                  <a:cs typeface="Arial"/>
                </a:rPr>
                <a:t>δεν έχω μόνο το </a:t>
              </a:r>
              <a:r>
                <a:rPr lang="en-US" sz="1000" b="1" i="0" strike="noStrike">
                  <a:solidFill>
                    <a:srgbClr val="000080"/>
                  </a:solidFill>
                  <a:latin typeface="Arial"/>
                  <a:cs typeface="Arial"/>
                </a:rPr>
                <a:t>log2…..</a:t>
              </a:r>
              <a:endParaRPr lang="en-US" sz="1000" b="0" i="0" strike="noStrike">
                <a:solidFill>
                  <a:srgbClr val="FF9900"/>
                </a:solidFill>
                <a:latin typeface="Arial"/>
                <a:cs typeface="Arial"/>
              </a:endParaRPr>
            </a:p>
            <a:p>
              <a:pPr algn="l" rtl="0">
                <a:defRPr sz="1000"/>
              </a:pPr>
              <a:endParaRPr lang="en-US" sz="1000" b="0" i="0" strike="noStrike">
                <a:solidFill>
                  <a:srgbClr val="FF9900"/>
                </a:solidFill>
                <a:latin typeface="Arial"/>
                <a:cs typeface="Arial"/>
              </a:endParaRPr>
            </a:p>
          </xdr:txBody>
        </xdr:sp>
      </xdr:grpSp>
    </xdr:grpSp>
    <xdr:clientData/>
  </xdr:twoCellAnchor>
  <xdr:twoCellAnchor>
    <xdr:from>
      <xdr:col>4</xdr:col>
      <xdr:colOff>47625</xdr:colOff>
      <xdr:row>168</xdr:row>
      <xdr:rowOff>95250</xdr:rowOff>
    </xdr:from>
    <xdr:to>
      <xdr:col>4</xdr:col>
      <xdr:colOff>361950</xdr:colOff>
      <xdr:row>170</xdr:row>
      <xdr:rowOff>76200</xdr:rowOff>
    </xdr:to>
    <xdr:sp macro="" textlink="">
      <xdr:nvSpPr>
        <xdr:cNvPr id="1202" name="Line 178"/>
        <xdr:cNvSpPr>
          <a:spLocks noChangeShapeType="1"/>
        </xdr:cNvSpPr>
      </xdr:nvSpPr>
      <xdr:spPr bwMode="auto">
        <a:xfrm>
          <a:off x="1981200" y="26098500"/>
          <a:ext cx="314325" cy="314325"/>
        </a:xfrm>
        <a:prstGeom prst="line">
          <a:avLst/>
        </a:prstGeom>
        <a:noFill/>
        <a:ln w="19050">
          <a:solidFill>
            <a:srgbClr val="FF0000"/>
          </a:solidFill>
          <a:round/>
          <a:headEnd/>
          <a:tailEnd type="triangle" w="med" len="med"/>
        </a:ln>
      </xdr:spPr>
    </xdr:sp>
    <xdr:clientData/>
  </xdr:twoCellAnchor>
  <xdr:twoCellAnchor>
    <xdr:from>
      <xdr:col>6</xdr:col>
      <xdr:colOff>190500</xdr:colOff>
      <xdr:row>168</xdr:row>
      <xdr:rowOff>114300</xdr:rowOff>
    </xdr:from>
    <xdr:to>
      <xdr:col>6</xdr:col>
      <xdr:colOff>514350</xdr:colOff>
      <xdr:row>170</xdr:row>
      <xdr:rowOff>95250</xdr:rowOff>
    </xdr:to>
    <xdr:sp macro="" textlink="">
      <xdr:nvSpPr>
        <xdr:cNvPr id="1203" name="Line 179"/>
        <xdr:cNvSpPr>
          <a:spLocks noChangeShapeType="1"/>
        </xdr:cNvSpPr>
      </xdr:nvSpPr>
      <xdr:spPr bwMode="auto">
        <a:xfrm flipH="1">
          <a:off x="3343275" y="26117550"/>
          <a:ext cx="323850" cy="314325"/>
        </a:xfrm>
        <a:prstGeom prst="line">
          <a:avLst/>
        </a:prstGeom>
        <a:noFill/>
        <a:ln w="19050">
          <a:solidFill>
            <a:srgbClr val="FF0000"/>
          </a:solidFill>
          <a:round/>
          <a:headEnd/>
          <a:tailEnd type="triangle" w="med" len="med"/>
        </a:ln>
      </xdr:spPr>
    </xdr:sp>
    <xdr:clientData/>
  </xdr:twoCellAnchor>
  <xdr:twoCellAnchor>
    <xdr:from>
      <xdr:col>4</xdr:col>
      <xdr:colOff>47625</xdr:colOff>
      <xdr:row>222</xdr:row>
      <xdr:rowOff>114300</xdr:rowOff>
    </xdr:from>
    <xdr:to>
      <xdr:col>4</xdr:col>
      <xdr:colOff>361950</xdr:colOff>
      <xdr:row>224</xdr:row>
      <xdr:rowOff>95250</xdr:rowOff>
    </xdr:to>
    <xdr:sp macro="" textlink="">
      <xdr:nvSpPr>
        <xdr:cNvPr id="1204" name="Line 180"/>
        <xdr:cNvSpPr>
          <a:spLocks noChangeShapeType="1"/>
        </xdr:cNvSpPr>
      </xdr:nvSpPr>
      <xdr:spPr bwMode="auto">
        <a:xfrm>
          <a:off x="1981200" y="34690050"/>
          <a:ext cx="314325" cy="314325"/>
        </a:xfrm>
        <a:prstGeom prst="line">
          <a:avLst/>
        </a:prstGeom>
        <a:noFill/>
        <a:ln w="19050">
          <a:solidFill>
            <a:srgbClr val="FF0000"/>
          </a:solidFill>
          <a:round/>
          <a:headEnd/>
          <a:tailEnd type="triangle" w="med" len="med"/>
        </a:ln>
      </xdr:spPr>
    </xdr:sp>
    <xdr:clientData/>
  </xdr:twoCellAnchor>
  <xdr:twoCellAnchor>
    <xdr:from>
      <xdr:col>6</xdr:col>
      <xdr:colOff>190500</xdr:colOff>
      <xdr:row>222</xdr:row>
      <xdr:rowOff>114300</xdr:rowOff>
    </xdr:from>
    <xdr:to>
      <xdr:col>6</xdr:col>
      <xdr:colOff>514350</xdr:colOff>
      <xdr:row>224</xdr:row>
      <xdr:rowOff>95250</xdr:rowOff>
    </xdr:to>
    <xdr:sp macro="" textlink="">
      <xdr:nvSpPr>
        <xdr:cNvPr id="1205" name="Line 181"/>
        <xdr:cNvSpPr>
          <a:spLocks noChangeShapeType="1"/>
        </xdr:cNvSpPr>
      </xdr:nvSpPr>
      <xdr:spPr bwMode="auto">
        <a:xfrm flipH="1">
          <a:off x="3343275" y="34690050"/>
          <a:ext cx="323850" cy="314325"/>
        </a:xfrm>
        <a:prstGeom prst="line">
          <a:avLst/>
        </a:prstGeom>
        <a:noFill/>
        <a:ln w="19050">
          <a:solidFill>
            <a:srgbClr val="FF0000"/>
          </a:solidFill>
          <a:round/>
          <a:headEnd/>
          <a:tailEnd type="triangle" w="med" len="med"/>
        </a:ln>
      </xdr:spPr>
    </xdr:sp>
    <xdr:clientData/>
  </xdr:twoCellAnchor>
  <xdr:twoCellAnchor>
    <xdr:from>
      <xdr:col>4</xdr:col>
      <xdr:colOff>0</xdr:colOff>
      <xdr:row>256</xdr:row>
      <xdr:rowOff>95250</xdr:rowOff>
    </xdr:from>
    <xdr:to>
      <xdr:col>4</xdr:col>
      <xdr:colOff>314325</xdr:colOff>
      <xdr:row>258</xdr:row>
      <xdr:rowOff>76200</xdr:rowOff>
    </xdr:to>
    <xdr:sp macro="" textlink="">
      <xdr:nvSpPr>
        <xdr:cNvPr id="1206" name="Line 182"/>
        <xdr:cNvSpPr>
          <a:spLocks noChangeShapeType="1"/>
        </xdr:cNvSpPr>
      </xdr:nvSpPr>
      <xdr:spPr bwMode="auto">
        <a:xfrm>
          <a:off x="1933575" y="40014525"/>
          <a:ext cx="314325" cy="314325"/>
        </a:xfrm>
        <a:prstGeom prst="line">
          <a:avLst/>
        </a:prstGeom>
        <a:noFill/>
        <a:ln w="19050">
          <a:solidFill>
            <a:srgbClr val="FF0000"/>
          </a:solidFill>
          <a:round/>
          <a:headEnd/>
          <a:tailEnd type="triangle" w="med" len="med"/>
        </a:ln>
      </xdr:spPr>
    </xdr:sp>
    <xdr:clientData/>
  </xdr:twoCellAnchor>
  <xdr:twoCellAnchor>
    <xdr:from>
      <xdr:col>6</xdr:col>
      <xdr:colOff>238125</xdr:colOff>
      <xdr:row>256</xdr:row>
      <xdr:rowOff>114300</xdr:rowOff>
    </xdr:from>
    <xdr:to>
      <xdr:col>6</xdr:col>
      <xdr:colOff>561975</xdr:colOff>
      <xdr:row>258</xdr:row>
      <xdr:rowOff>95250</xdr:rowOff>
    </xdr:to>
    <xdr:sp macro="" textlink="">
      <xdr:nvSpPr>
        <xdr:cNvPr id="1207" name="Line 183"/>
        <xdr:cNvSpPr>
          <a:spLocks noChangeShapeType="1"/>
        </xdr:cNvSpPr>
      </xdr:nvSpPr>
      <xdr:spPr bwMode="auto">
        <a:xfrm flipH="1">
          <a:off x="3390900" y="40033575"/>
          <a:ext cx="323850" cy="314325"/>
        </a:xfrm>
        <a:prstGeom prst="line">
          <a:avLst/>
        </a:prstGeom>
        <a:noFill/>
        <a:ln w="19050">
          <a:solidFill>
            <a:srgbClr val="FF0000"/>
          </a:solidFill>
          <a:round/>
          <a:headEnd/>
          <a:tailEnd type="triangle" w="med" len="med"/>
        </a:ln>
      </xdr:spPr>
    </xdr:sp>
    <xdr:clientData/>
  </xdr:twoCellAnchor>
  <xdr:twoCellAnchor>
    <xdr:from>
      <xdr:col>5</xdr:col>
      <xdr:colOff>76200</xdr:colOff>
      <xdr:row>193</xdr:row>
      <xdr:rowOff>66675</xdr:rowOff>
    </xdr:from>
    <xdr:to>
      <xdr:col>5</xdr:col>
      <xdr:colOff>533400</xdr:colOff>
      <xdr:row>193</xdr:row>
      <xdr:rowOff>66675</xdr:rowOff>
    </xdr:to>
    <xdr:sp macro="" textlink="">
      <xdr:nvSpPr>
        <xdr:cNvPr id="1208" name="Line 184"/>
        <xdr:cNvSpPr>
          <a:spLocks noChangeShapeType="1"/>
        </xdr:cNvSpPr>
      </xdr:nvSpPr>
      <xdr:spPr bwMode="auto">
        <a:xfrm>
          <a:off x="2619375" y="30327600"/>
          <a:ext cx="457200" cy="0"/>
        </a:xfrm>
        <a:prstGeom prst="line">
          <a:avLst/>
        </a:prstGeom>
        <a:noFill/>
        <a:ln w="9525">
          <a:solidFill>
            <a:srgbClr val="FF0000"/>
          </a:solidFill>
          <a:round/>
          <a:headEnd/>
          <a:tailEnd type="triangle" w="med" len="med"/>
        </a:ln>
      </xdr:spPr>
    </xdr:sp>
    <xdr:clientData/>
  </xdr:twoCellAnchor>
  <xdr:twoCellAnchor>
    <xdr:from>
      <xdr:col>4</xdr:col>
      <xdr:colOff>19050</xdr:colOff>
      <xdr:row>282</xdr:row>
      <xdr:rowOff>95250</xdr:rowOff>
    </xdr:from>
    <xdr:to>
      <xdr:col>4</xdr:col>
      <xdr:colOff>333375</xdr:colOff>
      <xdr:row>284</xdr:row>
      <xdr:rowOff>76200</xdr:rowOff>
    </xdr:to>
    <xdr:sp macro="" textlink="">
      <xdr:nvSpPr>
        <xdr:cNvPr id="1209" name="Line 185"/>
        <xdr:cNvSpPr>
          <a:spLocks noChangeShapeType="1"/>
        </xdr:cNvSpPr>
      </xdr:nvSpPr>
      <xdr:spPr bwMode="auto">
        <a:xfrm>
          <a:off x="1952625" y="44024550"/>
          <a:ext cx="314325" cy="304800"/>
        </a:xfrm>
        <a:prstGeom prst="line">
          <a:avLst/>
        </a:prstGeom>
        <a:noFill/>
        <a:ln w="19050">
          <a:solidFill>
            <a:srgbClr val="FF0000"/>
          </a:solidFill>
          <a:round/>
          <a:headEnd/>
          <a:tailEnd type="triangle" w="med" len="med"/>
        </a:ln>
      </xdr:spPr>
    </xdr:sp>
    <xdr:clientData/>
  </xdr:twoCellAnchor>
  <xdr:twoCellAnchor>
    <xdr:from>
      <xdr:col>6</xdr:col>
      <xdr:colOff>219075</xdr:colOff>
      <xdr:row>282</xdr:row>
      <xdr:rowOff>114300</xdr:rowOff>
    </xdr:from>
    <xdr:to>
      <xdr:col>6</xdr:col>
      <xdr:colOff>542925</xdr:colOff>
      <xdr:row>284</xdr:row>
      <xdr:rowOff>95250</xdr:rowOff>
    </xdr:to>
    <xdr:sp macro="" textlink="">
      <xdr:nvSpPr>
        <xdr:cNvPr id="1210" name="Line 186"/>
        <xdr:cNvSpPr>
          <a:spLocks noChangeShapeType="1"/>
        </xdr:cNvSpPr>
      </xdr:nvSpPr>
      <xdr:spPr bwMode="auto">
        <a:xfrm flipH="1">
          <a:off x="3371850" y="44043600"/>
          <a:ext cx="323850" cy="304800"/>
        </a:xfrm>
        <a:prstGeom prst="line">
          <a:avLst/>
        </a:prstGeom>
        <a:noFill/>
        <a:ln w="19050">
          <a:solidFill>
            <a:srgbClr val="FF0000"/>
          </a:solidFill>
          <a:round/>
          <a:headEnd/>
          <a:tailEnd type="triangle" w="med" len="med"/>
        </a:ln>
      </xdr:spPr>
    </xdr:sp>
    <xdr:clientData/>
  </xdr:twoCellAnchor>
  <xdr:twoCellAnchor>
    <xdr:from>
      <xdr:col>4</xdr:col>
      <xdr:colOff>19050</xdr:colOff>
      <xdr:row>312</xdr:row>
      <xdr:rowOff>95250</xdr:rowOff>
    </xdr:from>
    <xdr:to>
      <xdr:col>4</xdr:col>
      <xdr:colOff>333375</xdr:colOff>
      <xdr:row>314</xdr:row>
      <xdr:rowOff>76200</xdr:rowOff>
    </xdr:to>
    <xdr:sp macro="" textlink="">
      <xdr:nvSpPr>
        <xdr:cNvPr id="1211" name="Line 187"/>
        <xdr:cNvSpPr>
          <a:spLocks noChangeShapeType="1"/>
        </xdr:cNvSpPr>
      </xdr:nvSpPr>
      <xdr:spPr bwMode="auto">
        <a:xfrm>
          <a:off x="1952625" y="48625125"/>
          <a:ext cx="314325" cy="314325"/>
        </a:xfrm>
        <a:prstGeom prst="line">
          <a:avLst/>
        </a:prstGeom>
        <a:noFill/>
        <a:ln w="19050">
          <a:solidFill>
            <a:srgbClr val="FF0000"/>
          </a:solidFill>
          <a:round/>
          <a:headEnd/>
          <a:tailEnd type="triangle" w="med" len="med"/>
        </a:ln>
      </xdr:spPr>
    </xdr:sp>
    <xdr:clientData/>
  </xdr:twoCellAnchor>
  <xdr:twoCellAnchor>
    <xdr:from>
      <xdr:col>6</xdr:col>
      <xdr:colOff>219075</xdr:colOff>
      <xdr:row>312</xdr:row>
      <xdr:rowOff>114300</xdr:rowOff>
    </xdr:from>
    <xdr:to>
      <xdr:col>6</xdr:col>
      <xdr:colOff>542925</xdr:colOff>
      <xdr:row>314</xdr:row>
      <xdr:rowOff>95250</xdr:rowOff>
    </xdr:to>
    <xdr:sp macro="" textlink="">
      <xdr:nvSpPr>
        <xdr:cNvPr id="1212" name="Line 188"/>
        <xdr:cNvSpPr>
          <a:spLocks noChangeShapeType="1"/>
        </xdr:cNvSpPr>
      </xdr:nvSpPr>
      <xdr:spPr bwMode="auto">
        <a:xfrm flipH="1">
          <a:off x="3371850" y="48644175"/>
          <a:ext cx="323850" cy="314325"/>
        </a:xfrm>
        <a:prstGeom prst="line">
          <a:avLst/>
        </a:prstGeom>
        <a:noFill/>
        <a:ln w="19050">
          <a:solidFill>
            <a:srgbClr val="FF0000"/>
          </a:solidFill>
          <a:round/>
          <a:headEnd/>
          <a:tailEnd type="triangle" w="med" len="med"/>
        </a:ln>
      </xdr:spPr>
    </xdr:sp>
    <xdr:clientData/>
  </xdr:twoCellAnchor>
  <xdr:twoCellAnchor>
    <xdr:from>
      <xdr:col>16</xdr:col>
      <xdr:colOff>38100</xdr:colOff>
      <xdr:row>130</xdr:row>
      <xdr:rowOff>107950</xdr:rowOff>
    </xdr:from>
    <xdr:to>
      <xdr:col>20</xdr:col>
      <xdr:colOff>333375</xdr:colOff>
      <xdr:row>131</xdr:row>
      <xdr:rowOff>155575</xdr:rowOff>
    </xdr:to>
    <xdr:sp macro="" textlink="">
      <xdr:nvSpPr>
        <xdr:cNvPr id="1213" name="Text Box 189"/>
        <xdr:cNvSpPr txBox="1">
          <a:spLocks noChangeArrowheads="1"/>
        </xdr:cNvSpPr>
      </xdr:nvSpPr>
      <xdr:spPr bwMode="auto">
        <a:xfrm>
          <a:off x="9340850" y="26523950"/>
          <a:ext cx="2860675" cy="250825"/>
        </a:xfrm>
        <a:prstGeom prst="rect">
          <a:avLst/>
        </a:prstGeom>
        <a:gradFill rotWithShape="1">
          <a:gsLst>
            <a:gs pos="0">
              <a:srgbClr val="333300"/>
            </a:gs>
            <a:gs pos="100000">
              <a:srgbClr val="333300">
                <a:gamma/>
                <a:shade val="0"/>
                <a:invGamma/>
              </a:srgbClr>
            </a:gs>
          </a:gsLst>
          <a:lin ang="2700000" scaled="1"/>
        </a:gradFill>
        <a:ln w="9525" algn="ctr">
          <a:solidFill>
            <a:srgbClr val="FFFF99"/>
          </a:solidFill>
          <a:miter lim="800000"/>
          <a:headEnd/>
          <a:tailEnd/>
        </a:ln>
        <a:effectLst/>
      </xdr:spPr>
      <xdr:txBody>
        <a:bodyPr vertOverflow="clip" wrap="square" lIns="27432" tIns="27432" rIns="27432" bIns="0" anchor="t" upright="1"/>
        <a:lstStyle/>
        <a:p>
          <a:pPr algn="ctr" rtl="0">
            <a:defRPr sz="1000"/>
          </a:pPr>
          <a:r>
            <a:rPr lang="el-GR" sz="1100" b="1" i="0" strike="noStrike">
              <a:solidFill>
                <a:srgbClr val="FF9900"/>
              </a:solidFill>
              <a:latin typeface="Arial"/>
              <a:cs typeface="Arial"/>
            </a:rPr>
            <a:t>Σταθερά ιοντισμού ασθενή ηλεκτρολύτη </a:t>
          </a:r>
        </a:p>
      </xdr:txBody>
    </xdr:sp>
    <xdr:clientData/>
  </xdr:twoCellAnchor>
  <xdr:twoCellAnchor>
    <xdr:from>
      <xdr:col>14</xdr:col>
      <xdr:colOff>457200</xdr:colOff>
      <xdr:row>166</xdr:row>
      <xdr:rowOff>180975</xdr:rowOff>
    </xdr:from>
    <xdr:to>
      <xdr:col>14</xdr:col>
      <xdr:colOff>533400</xdr:colOff>
      <xdr:row>167</xdr:row>
      <xdr:rowOff>53975</xdr:rowOff>
    </xdr:to>
    <xdr:sp macro="" textlink="">
      <xdr:nvSpPr>
        <xdr:cNvPr id="1219" name="Oval 195"/>
        <xdr:cNvSpPr>
          <a:spLocks noChangeArrowheads="1"/>
        </xdr:cNvSpPr>
      </xdr:nvSpPr>
      <xdr:spPr bwMode="auto">
        <a:xfrm>
          <a:off x="9118600" y="33912175"/>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14</xdr:col>
      <xdr:colOff>457200</xdr:colOff>
      <xdr:row>171</xdr:row>
      <xdr:rowOff>60325</xdr:rowOff>
    </xdr:from>
    <xdr:to>
      <xdr:col>14</xdr:col>
      <xdr:colOff>533400</xdr:colOff>
      <xdr:row>171</xdr:row>
      <xdr:rowOff>136525</xdr:rowOff>
    </xdr:to>
    <xdr:sp macro="" textlink="">
      <xdr:nvSpPr>
        <xdr:cNvPr id="1220" name="Oval 196"/>
        <xdr:cNvSpPr>
          <a:spLocks noChangeArrowheads="1"/>
        </xdr:cNvSpPr>
      </xdr:nvSpPr>
      <xdr:spPr bwMode="auto">
        <a:xfrm>
          <a:off x="9118600" y="34807525"/>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14</xdr:col>
      <xdr:colOff>457200</xdr:colOff>
      <xdr:row>172</xdr:row>
      <xdr:rowOff>60325</xdr:rowOff>
    </xdr:from>
    <xdr:to>
      <xdr:col>14</xdr:col>
      <xdr:colOff>533400</xdr:colOff>
      <xdr:row>172</xdr:row>
      <xdr:rowOff>136525</xdr:rowOff>
    </xdr:to>
    <xdr:sp macro="" textlink="">
      <xdr:nvSpPr>
        <xdr:cNvPr id="1221" name="Oval 197"/>
        <xdr:cNvSpPr>
          <a:spLocks noChangeArrowheads="1"/>
        </xdr:cNvSpPr>
      </xdr:nvSpPr>
      <xdr:spPr bwMode="auto">
        <a:xfrm>
          <a:off x="9118600" y="35010725"/>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16</xdr:col>
      <xdr:colOff>38100</xdr:colOff>
      <xdr:row>181</xdr:row>
      <xdr:rowOff>0</xdr:rowOff>
    </xdr:from>
    <xdr:to>
      <xdr:col>19</xdr:col>
      <xdr:colOff>47625</xdr:colOff>
      <xdr:row>182</xdr:row>
      <xdr:rowOff>57150</xdr:rowOff>
    </xdr:to>
    <xdr:sp macro="" textlink="">
      <xdr:nvSpPr>
        <xdr:cNvPr id="1222" name="Text Box 198"/>
        <xdr:cNvSpPr txBox="1">
          <a:spLocks noChangeArrowheads="1"/>
        </xdr:cNvSpPr>
      </xdr:nvSpPr>
      <xdr:spPr bwMode="auto">
        <a:xfrm>
          <a:off x="9340850" y="36779200"/>
          <a:ext cx="1933575" cy="260350"/>
        </a:xfrm>
        <a:prstGeom prst="rect">
          <a:avLst/>
        </a:prstGeom>
        <a:gradFill rotWithShape="1">
          <a:gsLst>
            <a:gs pos="0">
              <a:srgbClr val="333300"/>
            </a:gs>
            <a:gs pos="100000">
              <a:srgbClr val="333300">
                <a:gamma/>
                <a:shade val="0"/>
                <a:invGamma/>
              </a:srgbClr>
            </a:gs>
          </a:gsLst>
          <a:lin ang="2700000" scaled="1"/>
        </a:gradFill>
        <a:ln w="9525">
          <a:solidFill>
            <a:srgbClr val="FFFF99"/>
          </a:solidFill>
          <a:miter lim="800000"/>
          <a:headEnd/>
          <a:tailEnd/>
        </a:ln>
      </xdr:spPr>
      <xdr:txBody>
        <a:bodyPr vertOverflow="clip" wrap="square" lIns="27432" tIns="27432" rIns="27432" bIns="0" anchor="t" upright="1"/>
        <a:lstStyle/>
        <a:p>
          <a:pPr algn="ctr" rtl="0">
            <a:defRPr sz="1000"/>
          </a:pPr>
          <a:r>
            <a:rPr lang="el-GR" sz="1100" b="1" i="0" strike="noStrike">
              <a:solidFill>
                <a:srgbClr val="FF9900"/>
              </a:solidFill>
              <a:latin typeface="Arial"/>
              <a:cs typeface="Arial"/>
            </a:rPr>
            <a:t>Αυτοϊοντισμός νερού - </a:t>
          </a:r>
          <a:r>
            <a:rPr lang="en-US" sz="1100" b="1" i="0" strike="noStrike">
              <a:solidFill>
                <a:srgbClr val="FF9900"/>
              </a:solidFill>
              <a:latin typeface="Arial"/>
              <a:cs typeface="Arial"/>
            </a:rPr>
            <a:t>pH</a:t>
          </a:r>
        </a:p>
      </xdr:txBody>
    </xdr:sp>
    <xdr:clientData/>
  </xdr:twoCellAnchor>
  <xdr:twoCellAnchor>
    <xdr:from>
      <xdr:col>20</xdr:col>
      <xdr:colOff>330200</xdr:colOff>
      <xdr:row>187</xdr:row>
      <xdr:rowOff>104853</xdr:rowOff>
    </xdr:from>
    <xdr:to>
      <xdr:col>23</xdr:col>
      <xdr:colOff>282575</xdr:colOff>
      <xdr:row>189</xdr:row>
      <xdr:rowOff>4039</xdr:rowOff>
    </xdr:to>
    <xdr:grpSp>
      <xdr:nvGrpSpPr>
        <xdr:cNvPr id="5" name="Ομάδα 4"/>
        <xdr:cNvGrpSpPr/>
      </xdr:nvGrpSpPr>
      <xdr:grpSpPr>
        <a:xfrm>
          <a:off x="12230100" y="38103253"/>
          <a:ext cx="1876425" cy="305586"/>
          <a:chOff x="12211050" y="38128653"/>
          <a:chExt cx="1876425" cy="305586"/>
        </a:xfrm>
      </xdr:grpSpPr>
      <xdr:sp macro="" textlink="">
        <xdr:nvSpPr>
          <xdr:cNvPr id="1224" name="Text Box 200"/>
          <xdr:cNvSpPr txBox="1">
            <a:spLocks noChangeArrowheads="1"/>
          </xdr:cNvSpPr>
        </xdr:nvSpPr>
        <xdr:spPr bwMode="auto">
          <a:xfrm>
            <a:off x="12632493" y="38154952"/>
            <a:ext cx="1454982" cy="279287"/>
          </a:xfrm>
          <a:prstGeom prst="rect">
            <a:avLst/>
          </a:prstGeom>
          <a:solidFill>
            <a:srgbClr val="003300"/>
          </a:solidFill>
          <a:ln w="19050">
            <a:solidFill>
              <a:srgbClr val="FF6600"/>
            </a:solidFill>
            <a:miter lim="800000"/>
            <a:headEnd/>
            <a:tailEnd/>
          </a:ln>
        </xdr:spPr>
        <xdr:txBody>
          <a:bodyPr vertOverflow="clip" wrap="square" lIns="27432" tIns="22860" rIns="27432" bIns="0" anchor="ctr" anchorCtr="1" upright="1"/>
          <a:lstStyle/>
          <a:p>
            <a:pPr algn="ctr" rtl="0">
              <a:defRPr sz="1000"/>
            </a:pPr>
            <a:r>
              <a:rPr lang="el-GR" sz="1100" b="0" i="0" strike="noStrike">
                <a:solidFill>
                  <a:srgbClr val="FFFF99"/>
                </a:solidFill>
                <a:latin typeface="Arial"/>
                <a:cs typeface="Arial"/>
              </a:rPr>
              <a:t>υδροξώνιο ή οξώνιο</a:t>
            </a:r>
          </a:p>
        </xdr:txBody>
      </xdr:sp>
      <xdr:sp macro="" textlink="">
        <xdr:nvSpPr>
          <xdr:cNvPr id="1225" name="Line 201"/>
          <xdr:cNvSpPr>
            <a:spLocks noChangeShapeType="1"/>
          </xdr:cNvSpPr>
        </xdr:nvSpPr>
        <xdr:spPr bwMode="auto">
          <a:xfrm flipH="1">
            <a:off x="12371600" y="38288246"/>
            <a:ext cx="250859" cy="0"/>
          </a:xfrm>
          <a:prstGeom prst="line">
            <a:avLst/>
          </a:prstGeom>
          <a:noFill/>
          <a:ln w="19050">
            <a:solidFill>
              <a:srgbClr val="FF6600"/>
            </a:solidFill>
            <a:round/>
            <a:headEnd/>
            <a:tailEnd/>
          </a:ln>
        </xdr:spPr>
      </xdr:sp>
      <xdr:sp macro="" textlink="">
        <xdr:nvSpPr>
          <xdr:cNvPr id="1226" name="Line 202"/>
          <xdr:cNvSpPr>
            <a:spLocks noChangeShapeType="1"/>
          </xdr:cNvSpPr>
        </xdr:nvSpPr>
        <xdr:spPr bwMode="auto">
          <a:xfrm flipH="1" flipV="1">
            <a:off x="12211050" y="38128653"/>
            <a:ext cx="160550" cy="159593"/>
          </a:xfrm>
          <a:prstGeom prst="line">
            <a:avLst/>
          </a:prstGeom>
          <a:noFill/>
          <a:ln w="19050">
            <a:solidFill>
              <a:srgbClr val="FF6600"/>
            </a:solidFill>
            <a:round/>
            <a:headEnd/>
            <a:tailEnd type="triangle" w="med" len="med"/>
          </a:ln>
        </xdr:spPr>
      </xdr:sp>
    </xdr:grpSp>
    <xdr:clientData/>
  </xdr:twoCellAnchor>
  <xdr:twoCellAnchor>
    <xdr:from>
      <xdr:col>19</xdr:col>
      <xdr:colOff>200025</xdr:colOff>
      <xdr:row>254</xdr:row>
      <xdr:rowOff>38100</xdr:rowOff>
    </xdr:from>
    <xdr:to>
      <xdr:col>19</xdr:col>
      <xdr:colOff>276225</xdr:colOff>
      <xdr:row>257</xdr:row>
      <xdr:rowOff>104775</xdr:rowOff>
    </xdr:to>
    <xdr:sp macro="" textlink="">
      <xdr:nvSpPr>
        <xdr:cNvPr id="1235" name="AutoShape 211"/>
        <xdr:cNvSpPr>
          <a:spLocks/>
        </xdr:cNvSpPr>
      </xdr:nvSpPr>
      <xdr:spPr bwMode="auto">
        <a:xfrm>
          <a:off x="10877550" y="39624000"/>
          <a:ext cx="76200" cy="571500"/>
        </a:xfrm>
        <a:prstGeom prst="rightBrace">
          <a:avLst>
            <a:gd name="adj1" fmla="val 62500"/>
            <a:gd name="adj2" fmla="val 83333"/>
          </a:avLst>
        </a:prstGeom>
        <a:noFill/>
        <a:ln w="19050">
          <a:solidFill>
            <a:srgbClr val="99CC00"/>
          </a:solidFill>
          <a:round/>
          <a:headEnd/>
          <a:tailEnd/>
        </a:ln>
      </xdr:spPr>
    </xdr:sp>
    <xdr:clientData/>
  </xdr:twoCellAnchor>
  <xdr:twoCellAnchor>
    <xdr:from>
      <xdr:col>14</xdr:col>
      <xdr:colOff>323850</xdr:colOff>
      <xdr:row>251</xdr:row>
      <xdr:rowOff>130175</xdr:rowOff>
    </xdr:from>
    <xdr:to>
      <xdr:col>14</xdr:col>
      <xdr:colOff>514350</xdr:colOff>
      <xdr:row>252</xdr:row>
      <xdr:rowOff>114300</xdr:rowOff>
    </xdr:to>
    <xdr:sp macro="" textlink="">
      <xdr:nvSpPr>
        <xdr:cNvPr id="1236" name="AutoShape 212"/>
        <xdr:cNvSpPr>
          <a:spLocks noChangeArrowheads="1"/>
        </xdr:cNvSpPr>
      </xdr:nvSpPr>
      <xdr:spPr bwMode="auto">
        <a:xfrm>
          <a:off x="8985250" y="51133375"/>
          <a:ext cx="190500" cy="187325"/>
        </a:xfrm>
        <a:prstGeom prst="smileyFace">
          <a:avLst>
            <a:gd name="adj" fmla="val 4653"/>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19</xdr:col>
      <xdr:colOff>279400</xdr:colOff>
      <xdr:row>277</xdr:row>
      <xdr:rowOff>107950</xdr:rowOff>
    </xdr:from>
    <xdr:to>
      <xdr:col>21</xdr:col>
      <xdr:colOff>193675</xdr:colOff>
      <xdr:row>279</xdr:row>
      <xdr:rowOff>60325</xdr:rowOff>
    </xdr:to>
    <xdr:sp macro="" textlink="">
      <xdr:nvSpPr>
        <xdr:cNvPr id="1239" name="Text Box 215"/>
        <xdr:cNvSpPr txBox="1">
          <a:spLocks noChangeArrowheads="1"/>
        </xdr:cNvSpPr>
      </xdr:nvSpPr>
      <xdr:spPr bwMode="auto">
        <a:xfrm>
          <a:off x="11506200" y="56394350"/>
          <a:ext cx="1196975" cy="358775"/>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36576" tIns="22860" rIns="36576" bIns="0" anchor="ctr" upright="1"/>
        <a:lstStyle/>
        <a:p>
          <a:pPr algn="ctr" rtl="0">
            <a:defRPr sz="1000"/>
          </a:pPr>
          <a:r>
            <a:rPr lang="en-US" sz="1200" b="0" i="0" strike="noStrike">
              <a:solidFill>
                <a:srgbClr val="FFFF99"/>
              </a:solidFill>
              <a:latin typeface="Arial"/>
              <a:cs typeface="Arial"/>
            </a:rPr>
            <a:t>pH=–log[H</a:t>
          </a:r>
          <a:r>
            <a:rPr lang="en-US" sz="1200" b="0" i="0" strike="noStrike" baseline="-25000">
              <a:solidFill>
                <a:srgbClr val="FFFF99"/>
              </a:solidFill>
              <a:latin typeface="Arial"/>
              <a:cs typeface="Arial"/>
            </a:rPr>
            <a:t>3</a:t>
          </a:r>
          <a:r>
            <a:rPr lang="en-US" sz="1200" b="0" i="0" strike="noStrike">
              <a:solidFill>
                <a:srgbClr val="FFFF99"/>
              </a:solidFill>
              <a:latin typeface="Arial"/>
              <a:cs typeface="Arial"/>
            </a:rPr>
            <a:t>O</a:t>
          </a:r>
          <a:r>
            <a:rPr lang="en-US" sz="1200" b="0" i="0" strike="noStrike" baseline="30000">
              <a:solidFill>
                <a:srgbClr val="FFFF99"/>
              </a:solidFill>
              <a:latin typeface="Arial"/>
              <a:cs typeface="Arial"/>
            </a:rPr>
            <a:t>+</a:t>
          </a:r>
          <a:r>
            <a:rPr lang="en-US" sz="1200" b="0" i="0" strike="noStrike">
              <a:solidFill>
                <a:srgbClr val="FFFF99"/>
              </a:solidFill>
              <a:latin typeface="Arial"/>
              <a:cs typeface="Arial"/>
            </a:rPr>
            <a:t>]</a:t>
          </a:r>
        </a:p>
      </xdr:txBody>
    </xdr:sp>
    <xdr:clientData/>
  </xdr:twoCellAnchor>
  <xdr:twoCellAnchor>
    <xdr:from>
      <xdr:col>16</xdr:col>
      <xdr:colOff>238125</xdr:colOff>
      <xdr:row>284</xdr:row>
      <xdr:rowOff>133350</xdr:rowOff>
    </xdr:from>
    <xdr:to>
      <xdr:col>18</xdr:col>
      <xdr:colOff>152400</xdr:colOff>
      <xdr:row>286</xdr:row>
      <xdr:rowOff>76200</xdr:rowOff>
    </xdr:to>
    <xdr:sp macro="" textlink="">
      <xdr:nvSpPr>
        <xdr:cNvPr id="1240" name="Text Box 216"/>
        <xdr:cNvSpPr txBox="1">
          <a:spLocks noChangeArrowheads="1"/>
        </xdr:cNvSpPr>
      </xdr:nvSpPr>
      <xdr:spPr bwMode="auto">
        <a:xfrm>
          <a:off x="9540875" y="57842150"/>
          <a:ext cx="1196975" cy="3492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36576" tIns="22860" rIns="36576" bIns="0" anchor="ctr" upright="1"/>
        <a:lstStyle/>
        <a:p>
          <a:pPr algn="ctr" rtl="0">
            <a:defRPr sz="1000"/>
          </a:pPr>
          <a:r>
            <a:rPr lang="en-US" sz="1200" b="0" i="0" strike="noStrike">
              <a:solidFill>
                <a:srgbClr val="FFFF99"/>
              </a:solidFill>
              <a:latin typeface="Arial"/>
              <a:cs typeface="Arial"/>
            </a:rPr>
            <a:t>pOH=–log[OH</a:t>
          </a:r>
          <a:r>
            <a:rPr lang="en-US" sz="1200" b="0" i="0" strike="noStrike" baseline="30000">
              <a:solidFill>
                <a:srgbClr val="FFFF99"/>
              </a:solidFill>
              <a:latin typeface="Arial"/>
              <a:cs typeface="Arial"/>
            </a:rPr>
            <a:t>–</a:t>
          </a:r>
          <a:r>
            <a:rPr lang="en-US" sz="1200" b="0" i="0" strike="noStrike">
              <a:solidFill>
                <a:srgbClr val="FFFF99"/>
              </a:solidFill>
              <a:latin typeface="Arial"/>
              <a:cs typeface="Arial"/>
            </a:rPr>
            <a:t>]</a:t>
          </a:r>
        </a:p>
      </xdr:txBody>
    </xdr:sp>
    <xdr:clientData/>
  </xdr:twoCellAnchor>
  <xdr:twoCellAnchor>
    <xdr:from>
      <xdr:col>19</xdr:col>
      <xdr:colOff>257175</xdr:colOff>
      <xdr:row>284</xdr:row>
      <xdr:rowOff>133350</xdr:rowOff>
    </xdr:from>
    <xdr:to>
      <xdr:col>21</xdr:col>
      <xdr:colOff>171450</xdr:colOff>
      <xdr:row>286</xdr:row>
      <xdr:rowOff>76200</xdr:rowOff>
    </xdr:to>
    <xdr:sp macro="" textlink="">
      <xdr:nvSpPr>
        <xdr:cNvPr id="1241" name="Text Box 217"/>
        <xdr:cNvSpPr txBox="1">
          <a:spLocks noChangeArrowheads="1"/>
        </xdr:cNvSpPr>
      </xdr:nvSpPr>
      <xdr:spPr bwMode="auto">
        <a:xfrm>
          <a:off x="11483975" y="57842150"/>
          <a:ext cx="1196975" cy="3492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36576" tIns="22860" rIns="36576" bIns="0" anchor="ctr" upright="1"/>
        <a:lstStyle/>
        <a:p>
          <a:pPr algn="ctr" rtl="0">
            <a:defRPr sz="1000"/>
          </a:pPr>
          <a:r>
            <a:rPr lang="en-US" sz="1200" b="0" i="0" strike="noStrike">
              <a:solidFill>
                <a:srgbClr val="FFFF99"/>
              </a:solidFill>
              <a:latin typeface="Arial"/>
              <a:cs typeface="Arial"/>
            </a:rPr>
            <a:t>pK</a:t>
          </a:r>
          <a:r>
            <a:rPr lang="en-US" sz="1200" b="0" i="0" strike="noStrike" baseline="-25000">
              <a:solidFill>
                <a:srgbClr val="FFFF99"/>
              </a:solidFill>
              <a:latin typeface="Arial"/>
              <a:cs typeface="Arial"/>
            </a:rPr>
            <a:t>a</a:t>
          </a:r>
          <a:r>
            <a:rPr lang="en-US" sz="1200" b="0" i="0" strike="noStrike">
              <a:solidFill>
                <a:srgbClr val="FFFF99"/>
              </a:solidFill>
              <a:latin typeface="Arial"/>
              <a:cs typeface="Arial"/>
            </a:rPr>
            <a:t>=–logK</a:t>
          </a:r>
          <a:r>
            <a:rPr lang="en-US" sz="1200" b="0" i="0" strike="noStrike" baseline="-25000">
              <a:solidFill>
                <a:srgbClr val="FFFF99"/>
              </a:solidFill>
              <a:latin typeface="Arial"/>
              <a:cs typeface="Arial"/>
            </a:rPr>
            <a:t>a</a:t>
          </a:r>
        </a:p>
      </xdr:txBody>
    </xdr:sp>
    <xdr:clientData/>
  </xdr:twoCellAnchor>
  <xdr:twoCellAnchor>
    <xdr:from>
      <xdr:col>21</xdr:col>
      <xdr:colOff>600075</xdr:colOff>
      <xdr:row>284</xdr:row>
      <xdr:rowOff>139700</xdr:rowOff>
    </xdr:from>
    <xdr:to>
      <xdr:col>23</xdr:col>
      <xdr:colOff>514350</xdr:colOff>
      <xdr:row>286</xdr:row>
      <xdr:rowOff>82550</xdr:rowOff>
    </xdr:to>
    <xdr:sp macro="" textlink="">
      <xdr:nvSpPr>
        <xdr:cNvPr id="1242" name="Text Box 218"/>
        <xdr:cNvSpPr txBox="1">
          <a:spLocks noChangeArrowheads="1"/>
        </xdr:cNvSpPr>
      </xdr:nvSpPr>
      <xdr:spPr bwMode="auto">
        <a:xfrm>
          <a:off x="13109575" y="57848500"/>
          <a:ext cx="1196975" cy="34925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36576" tIns="22860" rIns="36576" bIns="0" anchor="ctr" upright="1"/>
        <a:lstStyle/>
        <a:p>
          <a:pPr algn="ctr" rtl="0">
            <a:defRPr sz="1000"/>
          </a:pPr>
          <a:r>
            <a:rPr lang="en-US" sz="1200" b="0" i="0" strike="noStrike">
              <a:solidFill>
                <a:srgbClr val="FFFF99"/>
              </a:solidFill>
              <a:latin typeface="Arial"/>
              <a:cs typeface="Arial"/>
            </a:rPr>
            <a:t>pK</a:t>
          </a:r>
          <a:r>
            <a:rPr lang="en-US" sz="1200" b="0" i="0" strike="noStrike" baseline="-25000">
              <a:solidFill>
                <a:srgbClr val="FFFF99"/>
              </a:solidFill>
              <a:latin typeface="Arial"/>
              <a:cs typeface="Arial"/>
            </a:rPr>
            <a:t>b</a:t>
          </a:r>
          <a:r>
            <a:rPr lang="en-US" sz="1200" b="0" i="0" strike="noStrike">
              <a:solidFill>
                <a:srgbClr val="FFFF99"/>
              </a:solidFill>
              <a:latin typeface="Arial"/>
              <a:cs typeface="Arial"/>
            </a:rPr>
            <a:t>=–logK</a:t>
          </a:r>
          <a:r>
            <a:rPr lang="en-US" sz="1200" b="0" i="0" strike="noStrike" baseline="-25000">
              <a:solidFill>
                <a:srgbClr val="FFFF99"/>
              </a:solidFill>
              <a:latin typeface="Arial"/>
              <a:cs typeface="Arial"/>
            </a:rPr>
            <a:t>b</a:t>
          </a:r>
        </a:p>
      </xdr:txBody>
    </xdr:sp>
    <xdr:clientData/>
  </xdr:twoCellAnchor>
  <xdr:twoCellAnchor>
    <xdr:from>
      <xdr:col>16</xdr:col>
      <xdr:colOff>476250</xdr:colOff>
      <xdr:row>289</xdr:row>
      <xdr:rowOff>12700</xdr:rowOff>
    </xdr:from>
    <xdr:to>
      <xdr:col>20</xdr:col>
      <xdr:colOff>476250</xdr:colOff>
      <xdr:row>290</xdr:row>
      <xdr:rowOff>117475</xdr:rowOff>
    </xdr:to>
    <xdr:sp macro="" textlink="">
      <xdr:nvSpPr>
        <xdr:cNvPr id="1243" name="Text Box 219"/>
        <xdr:cNvSpPr txBox="1">
          <a:spLocks noChangeArrowheads="1"/>
        </xdr:cNvSpPr>
      </xdr:nvSpPr>
      <xdr:spPr bwMode="auto">
        <a:xfrm>
          <a:off x="9779000" y="58737500"/>
          <a:ext cx="2565400" cy="307975"/>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36576" tIns="27432" rIns="36576" bIns="0" anchor="t" upright="1"/>
        <a:lstStyle/>
        <a:p>
          <a:pPr algn="ctr" rtl="0">
            <a:defRPr sz="1000"/>
          </a:pPr>
          <a:r>
            <a:rPr lang="en-US" sz="1200" b="1" i="0" strike="noStrike">
              <a:solidFill>
                <a:srgbClr val="FF9900"/>
              </a:solidFill>
              <a:latin typeface="Arial"/>
              <a:cs typeface="Arial"/>
            </a:rPr>
            <a:t>pH=–log[H</a:t>
          </a:r>
          <a:r>
            <a:rPr lang="en-US" sz="1200" b="1" i="0" strike="noStrike" baseline="-25000">
              <a:solidFill>
                <a:srgbClr val="FF9900"/>
              </a:solidFill>
              <a:latin typeface="Arial"/>
              <a:cs typeface="Arial"/>
            </a:rPr>
            <a:t>3</a:t>
          </a:r>
          <a:r>
            <a:rPr lang="en-US" sz="1200" b="1" i="0" strike="noStrike">
              <a:solidFill>
                <a:srgbClr val="FF9900"/>
              </a:solidFill>
              <a:latin typeface="Arial"/>
              <a:cs typeface="Arial"/>
            </a:rPr>
            <a:t>O</a:t>
          </a:r>
          <a:r>
            <a:rPr lang="en-US" sz="1200" b="1" i="0" strike="noStrike" baseline="30000">
              <a:solidFill>
                <a:srgbClr val="FF9900"/>
              </a:solidFill>
              <a:latin typeface="Arial"/>
              <a:cs typeface="Arial"/>
            </a:rPr>
            <a:t>+</a:t>
          </a:r>
          <a:r>
            <a:rPr lang="en-US" sz="1200" b="1" i="0" strike="noStrike">
              <a:solidFill>
                <a:srgbClr val="FF9900"/>
              </a:solidFill>
              <a:latin typeface="Arial"/>
              <a:cs typeface="Arial"/>
            </a:rPr>
            <a:t>]  </a:t>
          </a:r>
          <a:r>
            <a:rPr lang="en-US" sz="1200" b="1" i="0" strike="noStrike">
              <a:solidFill>
                <a:srgbClr val="FF9900"/>
              </a:solidFill>
              <a:latin typeface="Symbol"/>
            </a:rPr>
            <a:t>Þ</a:t>
          </a:r>
          <a:r>
            <a:rPr lang="en-US" sz="1200" b="1" i="0" strike="noStrike">
              <a:solidFill>
                <a:srgbClr val="FF9900"/>
              </a:solidFill>
              <a:latin typeface="Arial"/>
              <a:cs typeface="Arial"/>
            </a:rPr>
            <a:t>  [</a:t>
          </a:r>
          <a:r>
            <a:rPr lang="el-GR" sz="1200" b="1" i="0" strike="noStrike">
              <a:solidFill>
                <a:srgbClr val="FF9900"/>
              </a:solidFill>
              <a:latin typeface="Arial"/>
              <a:cs typeface="Arial"/>
            </a:rPr>
            <a:t>Η</a:t>
          </a:r>
          <a:r>
            <a:rPr lang="el-GR" sz="1200" b="1" i="0" strike="noStrike" baseline="-25000">
              <a:solidFill>
                <a:srgbClr val="FF9900"/>
              </a:solidFill>
              <a:latin typeface="Arial"/>
              <a:cs typeface="Arial"/>
            </a:rPr>
            <a:t>3</a:t>
          </a:r>
          <a:r>
            <a:rPr lang="el-GR" sz="1200" b="1" i="0" strike="noStrike">
              <a:solidFill>
                <a:srgbClr val="FF9900"/>
              </a:solidFill>
              <a:latin typeface="Arial"/>
              <a:cs typeface="Arial"/>
            </a:rPr>
            <a:t>Ο</a:t>
          </a:r>
          <a:r>
            <a:rPr lang="el-GR" sz="1200" b="1" i="0" strike="noStrike" baseline="30000">
              <a:solidFill>
                <a:srgbClr val="FF9900"/>
              </a:solidFill>
              <a:latin typeface="Arial"/>
              <a:cs typeface="Arial"/>
            </a:rPr>
            <a:t>+</a:t>
          </a:r>
          <a:r>
            <a:rPr lang="el-GR" sz="1200" b="1" i="0" strike="noStrike">
              <a:solidFill>
                <a:srgbClr val="FF9900"/>
              </a:solidFill>
              <a:latin typeface="Arial"/>
              <a:cs typeface="Arial"/>
            </a:rPr>
            <a:t>]=10</a:t>
          </a:r>
          <a:r>
            <a:rPr lang="el-GR" sz="1200" b="1" i="0" strike="noStrike" baseline="30000">
              <a:solidFill>
                <a:srgbClr val="FF9900"/>
              </a:solidFill>
              <a:latin typeface="Arial"/>
              <a:cs typeface="Arial"/>
            </a:rPr>
            <a:t>–</a:t>
          </a:r>
          <a:r>
            <a:rPr lang="en-US" sz="1200" b="1" i="0" strike="noStrike" baseline="30000">
              <a:solidFill>
                <a:srgbClr val="FF9900"/>
              </a:solidFill>
              <a:latin typeface="Arial"/>
              <a:cs typeface="Arial"/>
            </a:rPr>
            <a:t>pH</a:t>
          </a:r>
        </a:p>
      </xdr:txBody>
    </xdr:sp>
    <xdr:clientData/>
  </xdr:twoCellAnchor>
  <xdr:twoCellAnchor>
    <xdr:from>
      <xdr:col>16</xdr:col>
      <xdr:colOff>476250</xdr:colOff>
      <xdr:row>290</xdr:row>
      <xdr:rowOff>184150</xdr:rowOff>
    </xdr:from>
    <xdr:to>
      <xdr:col>20</xdr:col>
      <xdr:colOff>476250</xdr:colOff>
      <xdr:row>292</xdr:row>
      <xdr:rowOff>127000</xdr:rowOff>
    </xdr:to>
    <xdr:sp macro="" textlink="">
      <xdr:nvSpPr>
        <xdr:cNvPr id="1244" name="Text Box 220"/>
        <xdr:cNvSpPr txBox="1">
          <a:spLocks noChangeArrowheads="1"/>
        </xdr:cNvSpPr>
      </xdr:nvSpPr>
      <xdr:spPr bwMode="auto">
        <a:xfrm>
          <a:off x="9779000" y="59112150"/>
          <a:ext cx="2565400" cy="349250"/>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36576" tIns="27432" rIns="36576" bIns="0" anchor="t" upright="1"/>
        <a:lstStyle/>
        <a:p>
          <a:pPr algn="ctr" rtl="0">
            <a:defRPr sz="1000"/>
          </a:pPr>
          <a:r>
            <a:rPr lang="en-US" sz="1200" b="1" i="0" strike="noStrike">
              <a:solidFill>
                <a:srgbClr val="FF9900"/>
              </a:solidFill>
              <a:latin typeface="Arial"/>
              <a:cs typeface="Arial"/>
            </a:rPr>
            <a:t>pOH=–log[OH</a:t>
          </a:r>
          <a:r>
            <a:rPr lang="en-US" sz="1200" b="1" i="0" strike="noStrike" baseline="30000">
              <a:solidFill>
                <a:srgbClr val="FF9900"/>
              </a:solidFill>
              <a:latin typeface="Arial"/>
              <a:cs typeface="Arial"/>
            </a:rPr>
            <a:t>–</a:t>
          </a:r>
          <a:r>
            <a:rPr lang="en-US" sz="1200" b="1" i="0" strike="noStrike">
              <a:solidFill>
                <a:srgbClr val="FF9900"/>
              </a:solidFill>
              <a:latin typeface="Arial"/>
              <a:cs typeface="Arial"/>
            </a:rPr>
            <a:t>]  </a:t>
          </a:r>
          <a:r>
            <a:rPr lang="en-US" sz="1200" b="1" i="0" strike="noStrike">
              <a:solidFill>
                <a:srgbClr val="FF9900"/>
              </a:solidFill>
              <a:latin typeface="Symbol"/>
            </a:rPr>
            <a:t>Þ</a:t>
          </a:r>
          <a:r>
            <a:rPr lang="en-US" sz="1200" b="1" i="0" strike="noStrike">
              <a:solidFill>
                <a:srgbClr val="FF9900"/>
              </a:solidFill>
              <a:latin typeface="Arial"/>
              <a:cs typeface="Arial"/>
            </a:rPr>
            <a:t>  [</a:t>
          </a:r>
          <a:r>
            <a:rPr lang="el-GR" sz="1200" b="1" i="0" strike="noStrike">
              <a:solidFill>
                <a:srgbClr val="FF9900"/>
              </a:solidFill>
              <a:latin typeface="Arial"/>
              <a:cs typeface="Arial"/>
            </a:rPr>
            <a:t>Ο</a:t>
          </a:r>
          <a:r>
            <a:rPr lang="en-US" sz="1200" b="1" i="0" strike="noStrike">
              <a:solidFill>
                <a:srgbClr val="FF9900"/>
              </a:solidFill>
              <a:latin typeface="Arial"/>
              <a:cs typeface="Arial"/>
            </a:rPr>
            <a:t>H</a:t>
          </a:r>
          <a:r>
            <a:rPr lang="en-US" sz="1200" b="1" i="0" strike="noStrike" baseline="30000">
              <a:solidFill>
                <a:srgbClr val="FF9900"/>
              </a:solidFill>
              <a:latin typeface="Arial"/>
              <a:cs typeface="Arial"/>
            </a:rPr>
            <a:t>–</a:t>
          </a:r>
          <a:r>
            <a:rPr lang="en-US" sz="1200" b="1" i="0" strike="noStrike">
              <a:solidFill>
                <a:srgbClr val="FF9900"/>
              </a:solidFill>
              <a:latin typeface="Arial"/>
              <a:cs typeface="Arial"/>
            </a:rPr>
            <a:t>]=10</a:t>
          </a:r>
          <a:r>
            <a:rPr lang="en-US" sz="1200" b="1" i="0" strike="noStrike" baseline="30000">
              <a:solidFill>
                <a:srgbClr val="FF9900"/>
              </a:solidFill>
              <a:latin typeface="Arial"/>
              <a:cs typeface="Arial"/>
            </a:rPr>
            <a:t>–pOH</a:t>
          </a:r>
        </a:p>
      </xdr:txBody>
    </xdr:sp>
    <xdr:clientData/>
  </xdr:twoCellAnchor>
  <xdr:twoCellAnchor>
    <xdr:from>
      <xdr:col>16</xdr:col>
      <xdr:colOff>476250</xdr:colOff>
      <xdr:row>292</xdr:row>
      <xdr:rowOff>200025</xdr:rowOff>
    </xdr:from>
    <xdr:to>
      <xdr:col>20</xdr:col>
      <xdr:colOff>476250</xdr:colOff>
      <xdr:row>295</xdr:row>
      <xdr:rowOff>0</xdr:rowOff>
    </xdr:to>
    <xdr:sp macro="" textlink="">
      <xdr:nvSpPr>
        <xdr:cNvPr id="1245" name="Text Box 221"/>
        <xdr:cNvSpPr txBox="1">
          <a:spLocks noChangeArrowheads="1"/>
        </xdr:cNvSpPr>
      </xdr:nvSpPr>
      <xdr:spPr bwMode="auto">
        <a:xfrm>
          <a:off x="9779000" y="59534425"/>
          <a:ext cx="2565400" cy="409575"/>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36576" tIns="27432" rIns="36576" bIns="0" anchor="ctr" upright="1"/>
        <a:lstStyle/>
        <a:p>
          <a:pPr algn="ctr" rtl="0">
            <a:defRPr sz="1000"/>
          </a:pPr>
          <a:r>
            <a:rPr lang="en-US" sz="1200" b="1" i="0" strike="noStrike">
              <a:solidFill>
                <a:srgbClr val="FF9900"/>
              </a:solidFill>
              <a:latin typeface="Arial"/>
              <a:cs typeface="Arial"/>
            </a:rPr>
            <a:t>pK</a:t>
          </a:r>
          <a:r>
            <a:rPr lang="en-US" sz="1200" b="1" i="0" strike="noStrike" baseline="-25000">
              <a:solidFill>
                <a:srgbClr val="FF9900"/>
              </a:solidFill>
              <a:latin typeface="Arial"/>
              <a:cs typeface="Arial"/>
            </a:rPr>
            <a:t>a</a:t>
          </a:r>
          <a:r>
            <a:rPr lang="en-US" sz="1200" b="1" i="0" strike="noStrike">
              <a:solidFill>
                <a:srgbClr val="FF9900"/>
              </a:solidFill>
              <a:latin typeface="Arial"/>
              <a:cs typeface="Arial"/>
            </a:rPr>
            <a:t>=–logK</a:t>
          </a:r>
          <a:r>
            <a:rPr lang="en-US" sz="1200" b="1" i="0" strike="noStrike" baseline="-25000">
              <a:solidFill>
                <a:srgbClr val="FF9900"/>
              </a:solidFill>
              <a:latin typeface="Arial"/>
              <a:cs typeface="Arial"/>
            </a:rPr>
            <a:t>a</a:t>
          </a:r>
          <a:r>
            <a:rPr lang="en-US" sz="1200" b="1" i="0" strike="noStrike">
              <a:solidFill>
                <a:srgbClr val="FF9900"/>
              </a:solidFill>
              <a:latin typeface="Arial"/>
              <a:cs typeface="Arial"/>
            </a:rPr>
            <a:t>  </a:t>
          </a:r>
          <a:r>
            <a:rPr lang="en-US" sz="1200" b="1" i="0" strike="noStrike">
              <a:solidFill>
                <a:srgbClr val="FF9900"/>
              </a:solidFill>
              <a:latin typeface="Symbol"/>
            </a:rPr>
            <a:t>Þ</a:t>
          </a:r>
          <a:r>
            <a:rPr lang="en-US" sz="1200" b="1" i="0" strike="noStrike">
              <a:solidFill>
                <a:srgbClr val="FF9900"/>
              </a:solidFill>
              <a:latin typeface="Arial"/>
              <a:cs typeface="Arial"/>
            </a:rPr>
            <a:t>  K</a:t>
          </a:r>
          <a:r>
            <a:rPr lang="en-US" sz="1200" b="1" i="0" strike="noStrike" baseline="-25000">
              <a:solidFill>
                <a:srgbClr val="FF9900"/>
              </a:solidFill>
              <a:latin typeface="Arial"/>
              <a:cs typeface="Arial"/>
            </a:rPr>
            <a:t>a</a:t>
          </a:r>
          <a:r>
            <a:rPr lang="en-US" sz="1200" b="1" i="0" strike="noStrike">
              <a:solidFill>
                <a:srgbClr val="FF9900"/>
              </a:solidFill>
              <a:latin typeface="Arial"/>
              <a:cs typeface="Arial"/>
            </a:rPr>
            <a:t>=10</a:t>
          </a:r>
          <a:r>
            <a:rPr lang="en-US" sz="1200" b="1" i="0" strike="noStrike" baseline="30000">
              <a:solidFill>
                <a:srgbClr val="FF9900"/>
              </a:solidFill>
              <a:latin typeface="Arial"/>
              <a:cs typeface="Arial"/>
            </a:rPr>
            <a:t>–pK</a:t>
          </a:r>
          <a:r>
            <a:rPr lang="en-US" sz="1000" b="1" i="0" strike="noStrike" baseline="30000">
              <a:solidFill>
                <a:srgbClr val="FF9900"/>
              </a:solidFill>
              <a:latin typeface="Arial"/>
              <a:cs typeface="Arial"/>
            </a:rPr>
            <a:t>a</a:t>
          </a:r>
        </a:p>
      </xdr:txBody>
    </xdr:sp>
    <xdr:clientData/>
  </xdr:twoCellAnchor>
  <xdr:twoCellAnchor>
    <xdr:from>
      <xdr:col>10</xdr:col>
      <xdr:colOff>177800</xdr:colOff>
      <xdr:row>252</xdr:row>
      <xdr:rowOff>114300</xdr:rowOff>
    </xdr:from>
    <xdr:to>
      <xdr:col>13</xdr:col>
      <xdr:colOff>625475</xdr:colOff>
      <xdr:row>264</xdr:row>
      <xdr:rowOff>28575</xdr:rowOff>
    </xdr:to>
    <xdr:grpSp>
      <xdr:nvGrpSpPr>
        <xdr:cNvPr id="6" name="Ομάδα 5"/>
        <xdr:cNvGrpSpPr/>
      </xdr:nvGrpSpPr>
      <xdr:grpSpPr>
        <a:xfrm>
          <a:off x="6089650" y="51320700"/>
          <a:ext cx="2587625" cy="2352675"/>
          <a:chOff x="6057900" y="51117500"/>
          <a:chExt cx="2587625" cy="2352675"/>
        </a:xfrm>
      </xdr:grpSpPr>
      <mc:AlternateContent xmlns:mc="http://schemas.openxmlformats.org/markup-compatibility/2006">
        <mc:Choice xmlns:a14="http://schemas.microsoft.com/office/drawing/2010/main" Requires="a14">
          <xdr:sp macro="" textlink="">
            <xdr:nvSpPr>
              <xdr:cNvPr id="1248" name="Object 224" hidden="1">
                <a:extLst>
                  <a:ext uri="{63B3BB69-23CF-44E3-9099-C40C66FF867C}">
                    <a14:compatExt spid="_x0000_s1248"/>
                  </a:ext>
                </a:extLst>
              </xdr:cNvPr>
              <xdr:cNvSpPr/>
            </xdr:nvSpPr>
            <xdr:spPr bwMode="auto">
              <a:xfrm>
                <a:off x="6057900" y="52349400"/>
                <a:ext cx="546100" cy="958850"/>
              </a:xfrm>
              <a:prstGeom prst="rect">
                <a:avLst/>
              </a:prstGeom>
              <a:noFill/>
              <a:extLst>
                <a:ext uri="{909E8E84-426E-40DD-AFC4-6F175D3DCCD1}">
                  <a14:hiddenFill>
                    <a:solidFill>
                      <a:srgbClr val="FFFFFF"/>
                    </a:solidFill>
                  </a14:hiddenFill>
                </a:ext>
              </a:extLst>
            </xdr:spPr>
          </xdr:sp>
        </mc:Choice>
        <mc:Fallback/>
      </mc:AlternateContent>
      <xdr:grpSp>
        <xdr:nvGrpSpPr>
          <xdr:cNvPr id="1246" name="Group 222"/>
          <xdr:cNvGrpSpPr>
            <a:grpSpLocks/>
          </xdr:cNvGrpSpPr>
        </xdr:nvGrpSpPr>
        <xdr:grpSpPr bwMode="auto">
          <a:xfrm>
            <a:off x="6076950" y="51117500"/>
            <a:ext cx="2568575" cy="2352675"/>
            <a:chOff x="621" y="4131"/>
            <a:chExt cx="259" cy="198"/>
          </a:xfrm>
        </xdr:grpSpPr>
        <xdr:sp macro="" textlink="">
          <xdr:nvSpPr>
            <xdr:cNvPr id="1247" name="AutoShape 223"/>
            <xdr:cNvSpPr>
              <a:spLocks noChangeArrowheads="1"/>
            </xdr:cNvSpPr>
          </xdr:nvSpPr>
          <xdr:spPr bwMode="auto">
            <a:xfrm>
              <a:off x="665" y="4131"/>
              <a:ext cx="215" cy="102"/>
            </a:xfrm>
            <a:prstGeom prst="wedgeRoundRectCallout">
              <a:avLst>
                <a:gd name="adj1" fmla="val -47185"/>
                <a:gd name="adj2" fmla="val 70588"/>
                <a:gd name="adj3" fmla="val 16667"/>
              </a:avLst>
            </a:prstGeom>
            <a:gradFill rotWithShape="0">
              <a:gsLst>
                <a:gs pos="0">
                  <a:srgbClr val="FFCC00"/>
                </a:gs>
                <a:gs pos="100000">
                  <a:srgbClr val="FF6600"/>
                </a:gs>
              </a:gsLst>
              <a:lin ang="2700000" scaled="1"/>
            </a:gradFill>
            <a:ln w="9525">
              <a:solidFill>
                <a:srgbClr val="000000"/>
              </a:solidFill>
              <a:miter lim="800000"/>
              <a:headEnd/>
              <a:tailEnd/>
            </a:ln>
          </xdr:spPr>
          <xdr:txBody>
            <a:bodyPr vertOverflow="clip" wrap="square" lIns="27432" tIns="22860" rIns="0" bIns="0" anchor="t" upright="1"/>
            <a:lstStyle/>
            <a:p>
              <a:pPr algn="l" rtl="0">
                <a:defRPr sz="1000"/>
              </a:pPr>
              <a:r>
                <a:rPr lang="el-GR" sz="1000" b="0" i="0" strike="noStrike">
                  <a:solidFill>
                    <a:srgbClr val="000080"/>
                  </a:solidFill>
                  <a:latin typeface="Arial"/>
                  <a:cs typeface="Arial"/>
                </a:rPr>
                <a:t>Δεν κάνεις καλό μου παιδί ένα διάλειμμα λίγων ωρών να ξεκου-ραστείς, να τσιμπήσεις και κάτι, γιατί έχει ακόμη πολύ δρόμο μέχρι το τέλος...</a:t>
              </a:r>
            </a:p>
          </xdr:txBody>
        </xdr:sp>
      </xdr:grpSp>
    </xdr:grpSp>
    <xdr:clientData/>
  </xdr:twoCellAnchor>
  <xdr:twoCellAnchor>
    <xdr:from>
      <xdr:col>5</xdr:col>
      <xdr:colOff>76200</xdr:colOff>
      <xdr:row>404</xdr:row>
      <xdr:rowOff>47625</xdr:rowOff>
    </xdr:from>
    <xdr:to>
      <xdr:col>5</xdr:col>
      <xdr:colOff>533400</xdr:colOff>
      <xdr:row>404</xdr:row>
      <xdr:rowOff>47625</xdr:rowOff>
    </xdr:to>
    <xdr:sp macro="" textlink="">
      <xdr:nvSpPr>
        <xdr:cNvPr id="1275" name="Line 251"/>
        <xdr:cNvSpPr>
          <a:spLocks noChangeShapeType="1"/>
        </xdr:cNvSpPr>
      </xdr:nvSpPr>
      <xdr:spPr bwMode="auto">
        <a:xfrm>
          <a:off x="2619375" y="63407925"/>
          <a:ext cx="457200" cy="0"/>
        </a:xfrm>
        <a:prstGeom prst="line">
          <a:avLst/>
        </a:prstGeom>
        <a:noFill/>
        <a:ln w="9525">
          <a:solidFill>
            <a:srgbClr val="FF0000"/>
          </a:solidFill>
          <a:round/>
          <a:headEnd/>
          <a:tailEnd type="triangle" w="med" len="med"/>
        </a:ln>
      </xdr:spPr>
    </xdr:sp>
    <xdr:clientData/>
  </xdr:twoCellAnchor>
  <xdr:twoCellAnchor>
    <xdr:from>
      <xdr:col>4</xdr:col>
      <xdr:colOff>0</xdr:colOff>
      <xdr:row>453</xdr:row>
      <xdr:rowOff>95250</xdr:rowOff>
    </xdr:from>
    <xdr:to>
      <xdr:col>4</xdr:col>
      <xdr:colOff>314325</xdr:colOff>
      <xdr:row>455</xdr:row>
      <xdr:rowOff>76200</xdr:rowOff>
    </xdr:to>
    <xdr:sp macro="" textlink="">
      <xdr:nvSpPr>
        <xdr:cNvPr id="1276" name="Line 252"/>
        <xdr:cNvSpPr>
          <a:spLocks noChangeShapeType="1"/>
        </xdr:cNvSpPr>
      </xdr:nvSpPr>
      <xdr:spPr bwMode="auto">
        <a:xfrm>
          <a:off x="1933575" y="70913625"/>
          <a:ext cx="314325" cy="314325"/>
        </a:xfrm>
        <a:prstGeom prst="line">
          <a:avLst/>
        </a:prstGeom>
        <a:noFill/>
        <a:ln w="19050">
          <a:solidFill>
            <a:srgbClr val="FF0000"/>
          </a:solidFill>
          <a:round/>
          <a:headEnd/>
          <a:tailEnd type="triangle" w="med" len="med"/>
        </a:ln>
      </xdr:spPr>
    </xdr:sp>
    <xdr:clientData/>
  </xdr:twoCellAnchor>
  <xdr:twoCellAnchor>
    <xdr:from>
      <xdr:col>6</xdr:col>
      <xdr:colOff>238125</xdr:colOff>
      <xdr:row>453</xdr:row>
      <xdr:rowOff>114300</xdr:rowOff>
    </xdr:from>
    <xdr:to>
      <xdr:col>6</xdr:col>
      <xdr:colOff>561975</xdr:colOff>
      <xdr:row>455</xdr:row>
      <xdr:rowOff>95250</xdr:rowOff>
    </xdr:to>
    <xdr:sp macro="" textlink="">
      <xdr:nvSpPr>
        <xdr:cNvPr id="1277" name="Line 253"/>
        <xdr:cNvSpPr>
          <a:spLocks noChangeShapeType="1"/>
        </xdr:cNvSpPr>
      </xdr:nvSpPr>
      <xdr:spPr bwMode="auto">
        <a:xfrm flipH="1">
          <a:off x="3390900" y="70932675"/>
          <a:ext cx="323850" cy="314325"/>
        </a:xfrm>
        <a:prstGeom prst="line">
          <a:avLst/>
        </a:prstGeom>
        <a:noFill/>
        <a:ln w="19050">
          <a:solidFill>
            <a:srgbClr val="FF0000"/>
          </a:solidFill>
          <a:round/>
          <a:headEnd/>
          <a:tailEnd type="triangle" w="med" len="med"/>
        </a:ln>
      </xdr:spPr>
    </xdr:sp>
    <xdr:clientData/>
  </xdr:twoCellAnchor>
  <xdr:twoCellAnchor>
    <xdr:from>
      <xdr:col>8</xdr:col>
      <xdr:colOff>47625</xdr:colOff>
      <xdr:row>544</xdr:row>
      <xdr:rowOff>0</xdr:rowOff>
    </xdr:from>
    <xdr:to>
      <xdr:col>8</xdr:col>
      <xdr:colOff>219075</xdr:colOff>
      <xdr:row>544</xdr:row>
      <xdr:rowOff>0</xdr:rowOff>
    </xdr:to>
    <xdr:sp macro="" textlink="">
      <xdr:nvSpPr>
        <xdr:cNvPr id="1278" name="Line 254"/>
        <xdr:cNvSpPr>
          <a:spLocks noChangeShapeType="1"/>
        </xdr:cNvSpPr>
      </xdr:nvSpPr>
      <xdr:spPr bwMode="auto">
        <a:xfrm flipH="1">
          <a:off x="4419600" y="85210650"/>
          <a:ext cx="171450" cy="0"/>
        </a:xfrm>
        <a:prstGeom prst="line">
          <a:avLst/>
        </a:prstGeom>
        <a:noFill/>
        <a:ln w="9525">
          <a:solidFill>
            <a:srgbClr val="00FF00"/>
          </a:solidFill>
          <a:round/>
          <a:headEnd/>
          <a:tailEnd type="triangle" w="med" len="med"/>
        </a:ln>
      </xdr:spPr>
    </xdr:sp>
    <xdr:clientData/>
  </xdr:twoCellAnchor>
  <xdr:twoCellAnchor>
    <xdr:from>
      <xdr:col>4</xdr:col>
      <xdr:colOff>447675</xdr:colOff>
      <xdr:row>582</xdr:row>
      <xdr:rowOff>38100</xdr:rowOff>
    </xdr:from>
    <xdr:to>
      <xdr:col>9</xdr:col>
      <xdr:colOff>466725</xdr:colOff>
      <xdr:row>587</xdr:row>
      <xdr:rowOff>85725</xdr:rowOff>
    </xdr:to>
    <xdr:grpSp>
      <xdr:nvGrpSpPr>
        <xdr:cNvPr id="1282" name="Group 258"/>
        <xdr:cNvGrpSpPr>
          <a:grpSpLocks/>
        </xdr:cNvGrpSpPr>
      </xdr:nvGrpSpPr>
      <xdr:grpSpPr bwMode="auto">
        <a:xfrm>
          <a:off x="2479675" y="118300500"/>
          <a:ext cx="3257550" cy="1063625"/>
          <a:chOff x="240" y="9555"/>
          <a:chExt cx="322" cy="90"/>
        </a:xfrm>
      </xdr:grpSpPr>
      <xdr:sp macro="" textlink="">
        <xdr:nvSpPr>
          <xdr:cNvPr id="1283" name="Text Box 259"/>
          <xdr:cNvSpPr txBox="1">
            <a:spLocks noChangeArrowheads="1"/>
          </xdr:cNvSpPr>
        </xdr:nvSpPr>
        <xdr:spPr bwMode="auto">
          <a:xfrm>
            <a:off x="332" y="9555"/>
            <a:ext cx="230" cy="80"/>
          </a:xfrm>
          <a:prstGeom prst="rect">
            <a:avLst/>
          </a:prstGeom>
          <a:solidFill>
            <a:srgbClr val="003300"/>
          </a:soli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Προσθέτουμε και διαλύουμε επιπλέον </a:t>
            </a:r>
            <a:r>
              <a:rPr lang="el-GR" sz="1000" b="1" i="0" strike="noStrike">
                <a:solidFill>
                  <a:srgbClr val="FF9900"/>
                </a:solidFill>
                <a:latin typeface="Arial"/>
                <a:cs typeface="Arial"/>
              </a:rPr>
              <a:t>8</a:t>
            </a:r>
            <a:r>
              <a:rPr lang="en-US" sz="1000" b="1" i="0" strike="noStrike">
                <a:solidFill>
                  <a:srgbClr val="FF9900"/>
                </a:solidFill>
                <a:latin typeface="Arial"/>
                <a:cs typeface="Arial"/>
              </a:rPr>
              <a:t>mg</a:t>
            </a:r>
            <a:r>
              <a:rPr lang="en-US" sz="1000" b="0" i="0" strike="noStrike">
                <a:solidFill>
                  <a:srgbClr val="FFFF99"/>
                </a:solidFill>
                <a:latin typeface="Arial"/>
                <a:cs typeface="Arial"/>
              </a:rPr>
              <a:t> </a:t>
            </a:r>
            <a:r>
              <a:rPr lang="el-GR" sz="1000" b="0" i="0" strike="noStrike">
                <a:solidFill>
                  <a:srgbClr val="FFFF99"/>
                </a:solidFill>
                <a:latin typeface="Arial"/>
                <a:cs typeface="Arial"/>
              </a:rPr>
              <a:t>στερεού </a:t>
            </a:r>
            <a:r>
              <a:rPr lang="en-US" sz="1000" b="1" i="0" strike="noStrike">
                <a:solidFill>
                  <a:srgbClr val="FF9900"/>
                </a:solidFill>
                <a:latin typeface="Arial"/>
                <a:cs typeface="Arial"/>
              </a:rPr>
              <a:t>NaOH,</a:t>
            </a:r>
            <a:r>
              <a:rPr lang="en-US" sz="1000" b="0" i="0" strike="noStrike">
                <a:solidFill>
                  <a:srgbClr val="FFFF99"/>
                </a:solidFill>
                <a:latin typeface="Arial"/>
                <a:cs typeface="Arial"/>
              </a:rPr>
              <a:t> </a:t>
            </a:r>
            <a:r>
              <a:rPr lang="el-GR" sz="1000" b="0" i="0" strike="noStrike">
                <a:solidFill>
                  <a:srgbClr val="FFFF99"/>
                </a:solidFill>
                <a:latin typeface="Arial"/>
                <a:cs typeface="Arial"/>
              </a:rPr>
              <a:t>χωρίς να συμβεί ουσιαστική μεταβολή στον όγκο του διαλύματος.</a:t>
            </a:r>
          </a:p>
        </xdr:txBody>
      </xdr:sp>
      <xdr:sp macro="" textlink="">
        <xdr:nvSpPr>
          <xdr:cNvPr id="1284" name="Line 260"/>
          <xdr:cNvSpPr>
            <a:spLocks noChangeShapeType="1"/>
          </xdr:cNvSpPr>
        </xdr:nvSpPr>
        <xdr:spPr bwMode="auto">
          <a:xfrm flipH="1">
            <a:off x="308" y="9577"/>
            <a:ext cx="23" cy="0"/>
          </a:xfrm>
          <a:prstGeom prst="line">
            <a:avLst/>
          </a:prstGeom>
          <a:noFill/>
          <a:ln w="9525">
            <a:solidFill>
              <a:srgbClr val="FFFF99"/>
            </a:solidFill>
            <a:round/>
            <a:headEnd/>
            <a:tailEnd/>
          </a:ln>
        </xdr:spPr>
      </xdr:sp>
      <xdr:sp macro="" textlink="">
        <xdr:nvSpPr>
          <xdr:cNvPr id="1285" name="Line 261"/>
          <xdr:cNvSpPr>
            <a:spLocks noChangeShapeType="1"/>
          </xdr:cNvSpPr>
        </xdr:nvSpPr>
        <xdr:spPr bwMode="auto">
          <a:xfrm flipH="1">
            <a:off x="240" y="9577"/>
            <a:ext cx="68" cy="68"/>
          </a:xfrm>
          <a:prstGeom prst="line">
            <a:avLst/>
          </a:prstGeom>
          <a:noFill/>
          <a:ln w="9525">
            <a:solidFill>
              <a:srgbClr val="FFFF99"/>
            </a:solidFill>
            <a:round/>
            <a:headEnd/>
            <a:tailEnd type="triangle" w="med" len="med"/>
          </a:ln>
        </xdr:spPr>
      </xdr:sp>
    </xdr:grpSp>
    <xdr:clientData/>
  </xdr:twoCellAnchor>
  <xdr:twoCellAnchor>
    <xdr:from>
      <xdr:col>10</xdr:col>
      <xdr:colOff>184150</xdr:colOff>
      <xdr:row>534</xdr:row>
      <xdr:rowOff>120650</xdr:rowOff>
    </xdr:from>
    <xdr:to>
      <xdr:col>14</xdr:col>
      <xdr:colOff>552450</xdr:colOff>
      <xdr:row>555</xdr:row>
      <xdr:rowOff>31750</xdr:rowOff>
    </xdr:to>
    <xdr:grpSp>
      <xdr:nvGrpSpPr>
        <xdr:cNvPr id="7" name="Ομάδα 6"/>
        <xdr:cNvGrpSpPr/>
      </xdr:nvGrpSpPr>
      <xdr:grpSpPr>
        <a:xfrm>
          <a:off x="6096000" y="108629450"/>
          <a:ext cx="3149600" cy="4178300"/>
          <a:chOff x="6064250" y="108731050"/>
          <a:chExt cx="3149600" cy="4178300"/>
        </a:xfrm>
      </xdr:grpSpPr>
      <mc:AlternateContent xmlns:mc="http://schemas.openxmlformats.org/markup-compatibility/2006">
        <mc:Choice xmlns:a14="http://schemas.microsoft.com/office/drawing/2010/main" Requires="a14">
          <xdr:sp macro="" textlink="">
            <xdr:nvSpPr>
              <xdr:cNvPr id="1289" name="Object 265" hidden="1">
                <a:extLst>
                  <a:ext uri="{63B3BB69-23CF-44E3-9099-C40C66FF867C}">
                    <a14:compatExt spid="_x0000_s1289"/>
                  </a:ext>
                </a:extLst>
              </xdr:cNvPr>
              <xdr:cNvSpPr/>
            </xdr:nvSpPr>
            <xdr:spPr bwMode="auto">
              <a:xfrm>
                <a:off x="6064250" y="111918750"/>
                <a:ext cx="596900" cy="990600"/>
              </a:xfrm>
              <a:prstGeom prst="rect">
                <a:avLst/>
              </a:prstGeom>
              <a:noFill/>
              <a:extLst>
                <a:ext uri="{909E8E84-426E-40DD-AFC4-6F175D3DCCD1}">
                  <a14:hiddenFill>
                    <a:solidFill>
                      <a:srgbClr val="FFFFFF"/>
                    </a:solidFill>
                  </a14:hiddenFill>
                </a:ext>
              </a:extLst>
            </xdr:spPr>
          </xdr:sp>
        </mc:Choice>
        <mc:Fallback/>
      </mc:AlternateContent>
      <xdr:sp macro="" textlink="">
        <xdr:nvSpPr>
          <xdr:cNvPr id="1290" name="AutoShape 266"/>
          <xdr:cNvSpPr>
            <a:spLocks noChangeArrowheads="1"/>
          </xdr:cNvSpPr>
        </xdr:nvSpPr>
        <xdr:spPr bwMode="auto">
          <a:xfrm>
            <a:off x="6118225" y="108731050"/>
            <a:ext cx="3095625" cy="2908300"/>
          </a:xfrm>
          <a:prstGeom prst="wedgeRoundRectCallout">
            <a:avLst>
              <a:gd name="adj1" fmla="val -37139"/>
              <a:gd name="adj2" fmla="val 60403"/>
              <a:gd name="adj3" fmla="val 16667"/>
            </a:avLst>
          </a:prstGeom>
          <a:gradFill rotWithShape="0">
            <a:gsLst>
              <a:gs pos="0">
                <a:srgbClr val="FFCC00"/>
              </a:gs>
              <a:gs pos="100000">
                <a:srgbClr val="FF6600"/>
              </a:gs>
            </a:gsLst>
            <a:lin ang="2700000" scaled="1"/>
          </a:gradFill>
          <a:ln w="9525">
            <a:solidFill>
              <a:srgbClr val="000000"/>
            </a:solidFill>
            <a:miter lim="800000"/>
            <a:headEnd/>
            <a:tailEnd/>
          </a:ln>
        </xdr:spPr>
        <xdr:txBody>
          <a:bodyPr vertOverflow="clip" wrap="square" lIns="27432" tIns="22860" rIns="0" bIns="0" anchor="t" upright="1"/>
          <a:lstStyle/>
          <a:p>
            <a:pPr algn="l" rtl="0">
              <a:defRPr sz="1000"/>
            </a:pPr>
            <a:r>
              <a:rPr lang="el-GR" sz="1000" b="0" i="0" strike="noStrike">
                <a:solidFill>
                  <a:srgbClr val="000080"/>
                </a:solidFill>
                <a:latin typeface="Arial"/>
                <a:cs typeface="Arial"/>
              </a:rPr>
              <a:t>Για την καλύτερη εμφάνιση ενός ανιόντος, ο θείος Αλβέρτος συνιστά, στους έχοντες μικρότερη εμπειρία, να γράψουν την παύλα του αρνητικού φορτίου του ανιόντος, χρησιμοποιώντας το συνδυασμό πλήκτρων </a:t>
            </a:r>
            <a:r>
              <a:rPr lang="el-GR" sz="1000" b="1" i="0" strike="noStrike">
                <a:solidFill>
                  <a:srgbClr val="000080"/>
                </a:solidFill>
                <a:latin typeface="Arial"/>
                <a:cs typeface="Arial"/>
              </a:rPr>
              <a:t>"</a:t>
            </a:r>
            <a:r>
              <a:rPr lang="en-US" sz="1000" b="1" i="0" strike="noStrike">
                <a:solidFill>
                  <a:srgbClr val="000080"/>
                </a:solidFill>
                <a:latin typeface="Arial"/>
                <a:cs typeface="Arial"/>
              </a:rPr>
              <a:t>Alt 0150",</a:t>
            </a:r>
            <a:r>
              <a:rPr lang="en-US" sz="1000" b="0" i="0" strike="noStrike">
                <a:solidFill>
                  <a:srgbClr val="000080"/>
                </a:solidFill>
                <a:latin typeface="Arial"/>
                <a:cs typeface="Arial"/>
              </a:rPr>
              <a:t> </a:t>
            </a:r>
            <a:r>
              <a:rPr lang="el-GR" sz="1000" b="0" i="0" strike="noStrike">
                <a:solidFill>
                  <a:srgbClr val="000080"/>
                </a:solidFill>
                <a:latin typeface="Arial"/>
                <a:cs typeface="Arial"/>
              </a:rPr>
              <a:t>να επισημά</a:t>
            </a:r>
            <a:r>
              <a:rPr lang="en-US" sz="1000" b="0" i="0" strike="noStrike">
                <a:solidFill>
                  <a:srgbClr val="000080"/>
                </a:solidFill>
                <a:latin typeface="Arial"/>
                <a:cs typeface="Arial"/>
              </a:rPr>
              <a:t>-</a:t>
            </a:r>
            <a:r>
              <a:rPr lang="el-GR" sz="1000" b="0" i="0" strike="noStrike">
                <a:solidFill>
                  <a:srgbClr val="000080"/>
                </a:solidFill>
                <a:latin typeface="Arial"/>
                <a:cs typeface="Arial"/>
              </a:rPr>
              <a:t>νουν στη συνέχεια την παύλα που εμφανίζεται και μετά να τη φέρουν σε θέση εκθέτη. Παρόλα αυτά στην παρούσα εφαρμογή δε θα μπορείτε να φέρετε το φορτίο του ιόντος σε θέση εκθέτη, επειδή το παρόν φύλλο εργασίας είναι </a:t>
            </a:r>
            <a:r>
              <a:rPr lang="el-GR" sz="1000" b="1" i="0" strike="noStrike">
                <a:solidFill>
                  <a:srgbClr val="000080"/>
                </a:solidFill>
                <a:latin typeface="Arial"/>
                <a:cs typeface="Arial"/>
              </a:rPr>
              <a:t>προστα</a:t>
            </a:r>
            <a:r>
              <a:rPr lang="en-US" sz="1000" b="1" i="0" strike="noStrike">
                <a:solidFill>
                  <a:srgbClr val="000080"/>
                </a:solidFill>
                <a:latin typeface="Arial"/>
                <a:cs typeface="Arial"/>
              </a:rPr>
              <a:t>-</a:t>
            </a:r>
            <a:r>
              <a:rPr lang="el-GR" sz="1000" b="1" i="0" strike="noStrike">
                <a:solidFill>
                  <a:srgbClr val="000080"/>
                </a:solidFill>
                <a:latin typeface="Arial"/>
                <a:cs typeface="Arial"/>
              </a:rPr>
              <a:t>τευμένο</a:t>
            </a:r>
            <a:r>
              <a:rPr lang="el-GR" sz="1000" b="0" i="0" strike="noStrike">
                <a:solidFill>
                  <a:srgbClr val="000080"/>
                </a:solidFill>
                <a:latin typeface="Arial"/>
                <a:cs typeface="Arial"/>
              </a:rPr>
              <a:t> και κατά συνέπεια, η δυνατότητα </a:t>
            </a:r>
            <a:r>
              <a:rPr lang="el-GR" sz="1000" b="1" i="0" strike="noStrike">
                <a:solidFill>
                  <a:srgbClr val="000080"/>
                </a:solidFill>
                <a:latin typeface="Arial"/>
                <a:cs typeface="Arial"/>
              </a:rPr>
              <a:t>"Μορ</a:t>
            </a:r>
            <a:r>
              <a:rPr lang="en-US" sz="1000" b="1" i="0" strike="noStrike">
                <a:solidFill>
                  <a:srgbClr val="000080"/>
                </a:solidFill>
                <a:latin typeface="Arial"/>
                <a:cs typeface="Arial"/>
              </a:rPr>
              <a:t>-</a:t>
            </a:r>
            <a:r>
              <a:rPr lang="el-GR" sz="1000" b="1" i="0" strike="noStrike">
                <a:solidFill>
                  <a:srgbClr val="000080"/>
                </a:solidFill>
                <a:latin typeface="Arial"/>
                <a:cs typeface="Arial"/>
              </a:rPr>
              <a:t>φοποίηση κελιών"</a:t>
            </a:r>
            <a:r>
              <a:rPr lang="el-GR" sz="1000" b="0" i="0" strike="noStrike">
                <a:solidFill>
                  <a:srgbClr val="000080"/>
                </a:solidFill>
                <a:latin typeface="Arial"/>
                <a:cs typeface="Arial"/>
              </a:rPr>
              <a:t> είναι κλειδωμένη. Έτσι το ιόν για παράδειγμα του </a:t>
            </a:r>
            <a:r>
              <a:rPr lang="el-GR" sz="1000" b="1" i="0" strike="noStrike">
                <a:solidFill>
                  <a:srgbClr val="000080"/>
                </a:solidFill>
                <a:latin typeface="Arial"/>
                <a:cs typeface="Arial"/>
              </a:rPr>
              <a:t>αμμωνίου</a:t>
            </a:r>
            <a:r>
              <a:rPr lang="el-GR" sz="1000" b="0" i="0" strike="noStrike">
                <a:solidFill>
                  <a:srgbClr val="000080"/>
                </a:solidFill>
                <a:latin typeface="Arial"/>
                <a:cs typeface="Arial"/>
              </a:rPr>
              <a:t> θα γραφεί </a:t>
            </a:r>
            <a:r>
              <a:rPr lang="el-GR" sz="1000" b="1" i="0" strike="noStrike">
                <a:solidFill>
                  <a:srgbClr val="000080"/>
                </a:solidFill>
                <a:latin typeface="Arial"/>
                <a:cs typeface="Arial"/>
              </a:rPr>
              <a:t>"ΝΗ4+",</a:t>
            </a:r>
            <a:r>
              <a:rPr lang="el-GR" sz="1000" b="0" i="0" strike="noStrike">
                <a:solidFill>
                  <a:srgbClr val="000080"/>
                </a:solidFill>
                <a:latin typeface="Arial"/>
                <a:cs typeface="Arial"/>
              </a:rPr>
              <a:t> ενώ το υδροξείδιο θα γραφεί </a:t>
            </a:r>
            <a:r>
              <a:rPr lang="el-GR" sz="1000" b="1" i="0" strike="noStrike">
                <a:solidFill>
                  <a:srgbClr val="000080"/>
                </a:solidFill>
                <a:latin typeface="Arial"/>
                <a:cs typeface="Arial"/>
              </a:rPr>
              <a:t>"ΟΗ-"</a:t>
            </a:r>
            <a:r>
              <a:rPr lang="el-GR" sz="1000" b="0" i="0" strike="noStrike">
                <a:solidFill>
                  <a:srgbClr val="000080"/>
                </a:solidFill>
                <a:latin typeface="Arial"/>
                <a:cs typeface="Arial"/>
              </a:rPr>
              <a:t> ή </a:t>
            </a:r>
            <a:r>
              <a:rPr lang="el-GR" sz="1000" b="1" i="0" strike="noStrike">
                <a:solidFill>
                  <a:srgbClr val="000080"/>
                </a:solidFill>
                <a:latin typeface="Arial"/>
                <a:cs typeface="Arial"/>
              </a:rPr>
              <a:t>"ΟΗ–",</a:t>
            </a:r>
            <a:r>
              <a:rPr lang="el-GR" sz="1000" b="0" i="0" strike="noStrike">
                <a:solidFill>
                  <a:srgbClr val="000080"/>
                </a:solidFill>
                <a:latin typeface="Arial"/>
                <a:cs typeface="Arial"/>
              </a:rPr>
              <a:t> (η παύλα τώρα γραφτηκε με το συνδυασμό </a:t>
            </a:r>
            <a:r>
              <a:rPr lang="el-GR" sz="1000" b="1" i="0" strike="noStrike">
                <a:solidFill>
                  <a:srgbClr val="000080"/>
                </a:solidFill>
                <a:latin typeface="Arial"/>
                <a:cs typeface="Arial"/>
              </a:rPr>
              <a:t>"</a:t>
            </a:r>
            <a:r>
              <a:rPr lang="en-US" sz="1000" b="1" i="0" strike="noStrike">
                <a:solidFill>
                  <a:srgbClr val="000080"/>
                </a:solidFill>
                <a:latin typeface="Arial"/>
                <a:cs typeface="Arial"/>
              </a:rPr>
              <a:t>Alt0150"</a:t>
            </a:r>
            <a:r>
              <a:rPr lang="en-US" sz="1000" b="0" i="0" strike="noStrike">
                <a:solidFill>
                  <a:srgbClr val="000080"/>
                </a:solidFill>
                <a:latin typeface="Arial"/>
                <a:cs typeface="Arial"/>
              </a:rPr>
              <a:t> </a:t>
            </a:r>
            <a:r>
              <a:rPr lang="el-GR" sz="1000" b="0" i="0" strike="noStrike">
                <a:solidFill>
                  <a:srgbClr val="000080"/>
                </a:solidFill>
                <a:latin typeface="Arial"/>
                <a:cs typeface="Arial"/>
              </a:rPr>
              <a:t>από το </a:t>
            </a:r>
            <a:r>
              <a:rPr lang="el-GR" sz="1000" b="1" i="0" strike="noStrike">
                <a:solidFill>
                  <a:srgbClr val="000080"/>
                </a:solidFill>
                <a:latin typeface="Arial"/>
                <a:cs typeface="Arial"/>
              </a:rPr>
              <a:t>αριθμητικό</a:t>
            </a:r>
            <a:r>
              <a:rPr lang="el-GR" sz="1000" b="0" i="0" strike="noStrike">
                <a:solidFill>
                  <a:srgbClr val="000080"/>
                </a:solidFill>
                <a:latin typeface="Arial"/>
                <a:cs typeface="Arial"/>
              </a:rPr>
              <a:t> πληκτρολόγιο). </a:t>
            </a:r>
            <a:r>
              <a:rPr lang="el-GR" sz="1000" b="0" i="0" strike="noStrike">
                <a:solidFill>
                  <a:srgbClr val="000000"/>
                </a:solidFill>
                <a:latin typeface="Arial"/>
                <a:cs typeface="Arial"/>
              </a:rPr>
              <a:t>  </a:t>
            </a:r>
          </a:p>
        </xdr:txBody>
      </xdr:sp>
    </xdr:grpSp>
    <xdr:clientData/>
  </xdr:twoCellAnchor>
  <xdr:twoCellAnchor>
    <xdr:from>
      <xdr:col>4</xdr:col>
      <xdr:colOff>38100</xdr:colOff>
      <xdr:row>661</xdr:row>
      <xdr:rowOff>95250</xdr:rowOff>
    </xdr:from>
    <xdr:to>
      <xdr:col>4</xdr:col>
      <xdr:colOff>352425</xdr:colOff>
      <xdr:row>663</xdr:row>
      <xdr:rowOff>76200</xdr:rowOff>
    </xdr:to>
    <xdr:sp macro="" textlink="">
      <xdr:nvSpPr>
        <xdr:cNvPr id="1308" name="Line 284"/>
        <xdr:cNvSpPr>
          <a:spLocks noChangeShapeType="1"/>
        </xdr:cNvSpPr>
      </xdr:nvSpPr>
      <xdr:spPr bwMode="auto">
        <a:xfrm>
          <a:off x="1971675" y="104155875"/>
          <a:ext cx="314325" cy="314325"/>
        </a:xfrm>
        <a:prstGeom prst="line">
          <a:avLst/>
        </a:prstGeom>
        <a:noFill/>
        <a:ln w="19050">
          <a:solidFill>
            <a:srgbClr val="FF0000"/>
          </a:solidFill>
          <a:round/>
          <a:headEnd/>
          <a:tailEnd type="triangle" w="med" len="med"/>
        </a:ln>
      </xdr:spPr>
    </xdr:sp>
    <xdr:clientData/>
  </xdr:twoCellAnchor>
  <xdr:twoCellAnchor>
    <xdr:from>
      <xdr:col>6</xdr:col>
      <xdr:colOff>219075</xdr:colOff>
      <xdr:row>661</xdr:row>
      <xdr:rowOff>114300</xdr:rowOff>
    </xdr:from>
    <xdr:to>
      <xdr:col>6</xdr:col>
      <xdr:colOff>542925</xdr:colOff>
      <xdr:row>663</xdr:row>
      <xdr:rowOff>95250</xdr:rowOff>
    </xdr:to>
    <xdr:sp macro="" textlink="">
      <xdr:nvSpPr>
        <xdr:cNvPr id="1309" name="Line 285"/>
        <xdr:cNvSpPr>
          <a:spLocks noChangeShapeType="1"/>
        </xdr:cNvSpPr>
      </xdr:nvSpPr>
      <xdr:spPr bwMode="auto">
        <a:xfrm flipH="1">
          <a:off x="3371850" y="104174925"/>
          <a:ext cx="323850" cy="314325"/>
        </a:xfrm>
        <a:prstGeom prst="line">
          <a:avLst/>
        </a:prstGeom>
        <a:noFill/>
        <a:ln w="19050">
          <a:solidFill>
            <a:srgbClr val="FF0000"/>
          </a:solidFill>
          <a:round/>
          <a:headEnd/>
          <a:tailEnd type="triangle" w="med" len="med"/>
        </a:ln>
      </xdr:spPr>
    </xdr:sp>
    <xdr:clientData/>
  </xdr:twoCellAnchor>
  <xdr:twoCellAnchor>
    <xdr:from>
      <xdr:col>4</xdr:col>
      <xdr:colOff>19050</xdr:colOff>
      <xdr:row>746</xdr:row>
      <xdr:rowOff>95250</xdr:rowOff>
    </xdr:from>
    <xdr:to>
      <xdr:col>4</xdr:col>
      <xdr:colOff>333375</xdr:colOff>
      <xdr:row>748</xdr:row>
      <xdr:rowOff>76200</xdr:rowOff>
    </xdr:to>
    <xdr:sp macro="" textlink="">
      <xdr:nvSpPr>
        <xdr:cNvPr id="1310" name="Line 286"/>
        <xdr:cNvSpPr>
          <a:spLocks noChangeShapeType="1"/>
        </xdr:cNvSpPr>
      </xdr:nvSpPr>
      <xdr:spPr bwMode="auto">
        <a:xfrm>
          <a:off x="1952625" y="117471825"/>
          <a:ext cx="314325" cy="314325"/>
        </a:xfrm>
        <a:prstGeom prst="line">
          <a:avLst/>
        </a:prstGeom>
        <a:noFill/>
        <a:ln w="19050">
          <a:solidFill>
            <a:srgbClr val="FF0000"/>
          </a:solidFill>
          <a:round/>
          <a:headEnd/>
          <a:tailEnd type="triangle" w="med" len="med"/>
        </a:ln>
      </xdr:spPr>
    </xdr:sp>
    <xdr:clientData/>
  </xdr:twoCellAnchor>
  <xdr:twoCellAnchor>
    <xdr:from>
      <xdr:col>6</xdr:col>
      <xdr:colOff>219075</xdr:colOff>
      <xdr:row>746</xdr:row>
      <xdr:rowOff>114300</xdr:rowOff>
    </xdr:from>
    <xdr:to>
      <xdr:col>6</xdr:col>
      <xdr:colOff>542925</xdr:colOff>
      <xdr:row>748</xdr:row>
      <xdr:rowOff>95250</xdr:rowOff>
    </xdr:to>
    <xdr:sp macro="" textlink="">
      <xdr:nvSpPr>
        <xdr:cNvPr id="1311" name="Line 287"/>
        <xdr:cNvSpPr>
          <a:spLocks noChangeShapeType="1"/>
        </xdr:cNvSpPr>
      </xdr:nvSpPr>
      <xdr:spPr bwMode="auto">
        <a:xfrm flipH="1">
          <a:off x="3371850" y="117490875"/>
          <a:ext cx="323850" cy="314325"/>
        </a:xfrm>
        <a:prstGeom prst="line">
          <a:avLst/>
        </a:prstGeom>
        <a:noFill/>
        <a:ln w="19050">
          <a:solidFill>
            <a:srgbClr val="FF0000"/>
          </a:solidFill>
          <a:round/>
          <a:headEnd/>
          <a:tailEnd type="triangle" w="med" len="med"/>
        </a:ln>
      </xdr:spPr>
    </xdr:sp>
    <xdr:clientData/>
  </xdr:twoCellAnchor>
  <xdr:twoCellAnchor>
    <xdr:from>
      <xdr:col>5</xdr:col>
      <xdr:colOff>139700</xdr:colOff>
      <xdr:row>835</xdr:row>
      <xdr:rowOff>28575</xdr:rowOff>
    </xdr:from>
    <xdr:to>
      <xdr:col>12</xdr:col>
      <xdr:colOff>463550</xdr:colOff>
      <xdr:row>854</xdr:row>
      <xdr:rowOff>171450</xdr:rowOff>
    </xdr:to>
    <xdr:graphicFrame macro="">
      <xdr:nvGraphicFramePr>
        <xdr:cNvPr id="1313" name="Chart 2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706</xdr:row>
      <xdr:rowOff>28575</xdr:rowOff>
    </xdr:from>
    <xdr:to>
      <xdr:col>9</xdr:col>
      <xdr:colOff>523875</xdr:colOff>
      <xdr:row>712</xdr:row>
      <xdr:rowOff>104775</xdr:rowOff>
    </xdr:to>
    <xdr:grpSp>
      <xdr:nvGrpSpPr>
        <xdr:cNvPr id="1316" name="Group 292"/>
        <xdr:cNvGrpSpPr>
          <a:grpSpLocks/>
        </xdr:cNvGrpSpPr>
      </xdr:nvGrpSpPr>
      <xdr:grpSpPr bwMode="auto">
        <a:xfrm>
          <a:off x="2374900" y="143487775"/>
          <a:ext cx="3419475" cy="1295400"/>
          <a:chOff x="233" y="11592"/>
          <a:chExt cx="339" cy="110"/>
        </a:xfrm>
      </xdr:grpSpPr>
      <xdr:sp macro="" textlink="">
        <xdr:nvSpPr>
          <xdr:cNvPr id="1317" name="Text Box 293"/>
          <xdr:cNvSpPr txBox="1">
            <a:spLocks noChangeArrowheads="1"/>
          </xdr:cNvSpPr>
        </xdr:nvSpPr>
        <xdr:spPr bwMode="auto">
          <a:xfrm>
            <a:off x="326" y="11592"/>
            <a:ext cx="246" cy="102"/>
          </a:xfrm>
          <a:prstGeom prst="rect">
            <a:avLst/>
          </a:prstGeom>
          <a:solidFill>
            <a:srgbClr val="003300"/>
          </a:soli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Προσθέτουμε και διαλύουμε επιπλέον </a:t>
            </a:r>
            <a:r>
              <a:rPr lang="el-GR" sz="1000" b="1" i="0" strike="noStrike">
                <a:solidFill>
                  <a:srgbClr val="FF9900"/>
                </a:solidFill>
                <a:latin typeface="Arial"/>
                <a:cs typeface="Arial"/>
              </a:rPr>
              <a:t>246</a:t>
            </a:r>
            <a:r>
              <a:rPr lang="en-US" sz="1000" b="1" i="0" strike="noStrike">
                <a:solidFill>
                  <a:srgbClr val="FF9900"/>
                </a:solidFill>
                <a:latin typeface="Arial"/>
                <a:cs typeface="Arial"/>
              </a:rPr>
              <a:t>mL</a:t>
            </a:r>
            <a:r>
              <a:rPr lang="en-US" sz="1000" b="0" i="0" strike="noStrike">
                <a:solidFill>
                  <a:srgbClr val="FFFF99"/>
                </a:solidFill>
                <a:latin typeface="Arial"/>
                <a:cs typeface="Arial"/>
              </a:rPr>
              <a:t> </a:t>
            </a:r>
            <a:r>
              <a:rPr lang="el-GR" sz="1000" b="0" i="0" strike="noStrike">
                <a:solidFill>
                  <a:srgbClr val="FFFF99"/>
                </a:solidFill>
                <a:latin typeface="Arial"/>
                <a:cs typeface="Arial"/>
              </a:rPr>
              <a:t>αερίου </a:t>
            </a:r>
            <a:r>
              <a:rPr lang="en-US" sz="1000" b="1" i="0" strike="noStrike">
                <a:solidFill>
                  <a:srgbClr val="FF9900"/>
                </a:solidFill>
                <a:latin typeface="Arial"/>
                <a:cs typeface="Arial"/>
              </a:rPr>
              <a:t>HCl, (P=3atm, </a:t>
            </a:r>
            <a:r>
              <a:rPr lang="el-GR" sz="1000" b="1" i="0" strike="noStrike">
                <a:solidFill>
                  <a:srgbClr val="FF9900"/>
                </a:solidFill>
                <a:latin typeface="Arial"/>
                <a:cs typeface="Arial"/>
              </a:rPr>
              <a:t>θ=27°</a:t>
            </a:r>
            <a:r>
              <a:rPr lang="en-US" sz="1000" b="1" i="0" strike="noStrike">
                <a:solidFill>
                  <a:srgbClr val="FF9900"/>
                </a:solidFill>
                <a:latin typeface="Arial"/>
                <a:cs typeface="Arial"/>
              </a:rPr>
              <a:t>C),</a:t>
            </a:r>
            <a:r>
              <a:rPr lang="en-US" sz="1000" b="0" i="0" strike="noStrike">
                <a:solidFill>
                  <a:srgbClr val="FFFF99"/>
                </a:solidFill>
                <a:latin typeface="Arial"/>
                <a:cs typeface="Arial"/>
              </a:rPr>
              <a:t> </a:t>
            </a:r>
            <a:r>
              <a:rPr lang="el-GR" sz="1000" b="0" i="0" strike="noStrike">
                <a:solidFill>
                  <a:srgbClr val="FFFF99"/>
                </a:solidFill>
                <a:latin typeface="Arial"/>
                <a:cs typeface="Arial"/>
              </a:rPr>
              <a:t>χωρίς ουσιαστική μεταβολή του όγκου   του διλύματος. </a:t>
            </a:r>
          </a:p>
          <a:p>
            <a:pPr algn="ctr" rtl="1">
              <a:defRPr sz="1000"/>
            </a:pPr>
            <a:r>
              <a:rPr lang="el-GR" sz="1000" b="0" i="0" strike="noStrike">
                <a:solidFill>
                  <a:srgbClr val="FFFF99"/>
                </a:solidFill>
                <a:latin typeface="Arial"/>
                <a:cs typeface="Arial"/>
              </a:rPr>
              <a:t>Δίνεται </a:t>
            </a:r>
            <a:r>
              <a:rPr lang="en-US" sz="1000" b="1" i="0" strike="noStrike">
                <a:solidFill>
                  <a:srgbClr val="FF9900"/>
                </a:solidFill>
                <a:latin typeface="Arial"/>
                <a:cs typeface="Arial"/>
              </a:rPr>
              <a:t>R=0,082L·atm/(mol·grade).</a:t>
            </a:r>
          </a:p>
        </xdr:txBody>
      </xdr:sp>
      <xdr:sp macro="" textlink="">
        <xdr:nvSpPr>
          <xdr:cNvPr id="1318" name="Line 294"/>
          <xdr:cNvSpPr>
            <a:spLocks noChangeShapeType="1"/>
          </xdr:cNvSpPr>
        </xdr:nvSpPr>
        <xdr:spPr bwMode="auto">
          <a:xfrm flipH="1">
            <a:off x="286" y="11649"/>
            <a:ext cx="40" cy="0"/>
          </a:xfrm>
          <a:prstGeom prst="line">
            <a:avLst/>
          </a:prstGeom>
          <a:noFill/>
          <a:ln w="9525">
            <a:solidFill>
              <a:srgbClr val="FFFF99"/>
            </a:solidFill>
            <a:round/>
            <a:headEnd/>
            <a:tailEnd/>
          </a:ln>
        </xdr:spPr>
      </xdr:sp>
      <xdr:sp macro="" textlink="">
        <xdr:nvSpPr>
          <xdr:cNvPr id="1319" name="Line 295"/>
          <xdr:cNvSpPr>
            <a:spLocks noChangeShapeType="1"/>
          </xdr:cNvSpPr>
        </xdr:nvSpPr>
        <xdr:spPr bwMode="auto">
          <a:xfrm flipH="1">
            <a:off x="233" y="11649"/>
            <a:ext cx="53" cy="53"/>
          </a:xfrm>
          <a:prstGeom prst="line">
            <a:avLst/>
          </a:prstGeom>
          <a:noFill/>
          <a:ln w="9525">
            <a:solidFill>
              <a:srgbClr val="FFFF99"/>
            </a:solidFill>
            <a:round/>
            <a:headEnd/>
            <a:tailEnd type="triangle" w="med" len="med"/>
          </a:ln>
        </xdr:spPr>
      </xdr:sp>
    </xdr:grpSp>
    <xdr:clientData/>
  </xdr:twoCellAnchor>
  <xdr:twoCellAnchor>
    <xdr:from>
      <xdr:col>4</xdr:col>
      <xdr:colOff>219075</xdr:colOff>
      <xdr:row>798</xdr:row>
      <xdr:rowOff>152400</xdr:rowOff>
    </xdr:from>
    <xdr:to>
      <xdr:col>9</xdr:col>
      <xdr:colOff>295275</xdr:colOff>
      <xdr:row>803</xdr:row>
      <xdr:rowOff>104775</xdr:rowOff>
    </xdr:to>
    <xdr:grpSp>
      <xdr:nvGrpSpPr>
        <xdr:cNvPr id="1320" name="Group 296"/>
        <xdr:cNvGrpSpPr>
          <a:grpSpLocks/>
        </xdr:cNvGrpSpPr>
      </xdr:nvGrpSpPr>
      <xdr:grpSpPr bwMode="auto">
        <a:xfrm>
          <a:off x="2251075" y="162306000"/>
          <a:ext cx="3314700" cy="968375"/>
          <a:chOff x="239" y="13092"/>
          <a:chExt cx="328" cy="80"/>
        </a:xfrm>
      </xdr:grpSpPr>
      <xdr:grpSp>
        <xdr:nvGrpSpPr>
          <xdr:cNvPr id="1321" name="Group 297"/>
          <xdr:cNvGrpSpPr>
            <a:grpSpLocks/>
          </xdr:cNvGrpSpPr>
        </xdr:nvGrpSpPr>
        <xdr:grpSpPr bwMode="auto">
          <a:xfrm>
            <a:off x="292" y="13092"/>
            <a:ext cx="275" cy="53"/>
            <a:chOff x="292" y="12960"/>
            <a:chExt cx="275" cy="53"/>
          </a:xfrm>
        </xdr:grpSpPr>
        <xdr:sp macro="" textlink="">
          <xdr:nvSpPr>
            <xdr:cNvPr id="1322" name="Text Box 298"/>
            <xdr:cNvSpPr txBox="1">
              <a:spLocks noChangeArrowheads="1"/>
            </xdr:cNvSpPr>
          </xdr:nvSpPr>
          <xdr:spPr bwMode="auto">
            <a:xfrm>
              <a:off x="332" y="12960"/>
              <a:ext cx="235" cy="53"/>
            </a:xfrm>
            <a:prstGeom prst="rect">
              <a:avLst/>
            </a:prstGeom>
            <a:solidFill>
              <a:srgbClr val="003300"/>
            </a:soli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Στην </a:t>
              </a:r>
              <a:r>
                <a:rPr lang="el-GR" sz="1000" b="1" i="0" strike="noStrike">
                  <a:solidFill>
                    <a:srgbClr val="FF9900"/>
                  </a:solidFill>
                  <a:latin typeface="Arial"/>
                  <a:cs typeface="Arial"/>
                </a:rPr>
                <a:t>προχοΐδα</a:t>
              </a:r>
              <a:r>
                <a:rPr lang="el-GR" sz="1000" b="0" i="0" strike="noStrike">
                  <a:solidFill>
                    <a:srgbClr val="FFFF99"/>
                  </a:solidFill>
                  <a:latin typeface="Arial"/>
                  <a:cs typeface="Arial"/>
                </a:rPr>
                <a:t> περιέχεται </a:t>
              </a:r>
              <a:r>
                <a:rPr lang="el-GR" sz="1000" b="1" i="0" strike="noStrike">
                  <a:solidFill>
                    <a:srgbClr val="FF9900"/>
                  </a:solidFill>
                  <a:latin typeface="Arial"/>
                  <a:cs typeface="Arial"/>
                </a:rPr>
                <a:t>πρότυπο</a:t>
              </a:r>
              <a:r>
                <a:rPr lang="el-GR" sz="1000" b="0" i="0" strike="noStrike">
                  <a:solidFill>
                    <a:srgbClr val="FFFF99"/>
                  </a:solidFill>
                  <a:latin typeface="Arial"/>
                  <a:cs typeface="Arial"/>
                </a:rPr>
                <a:t> διάλυμα </a:t>
              </a:r>
              <a:r>
                <a:rPr lang="en-US" sz="1000" b="1" i="0" strike="noStrike">
                  <a:solidFill>
                    <a:srgbClr val="FF9900"/>
                  </a:solidFill>
                  <a:latin typeface="Arial"/>
                  <a:cs typeface="Arial"/>
                </a:rPr>
                <a:t>NaOH,</a:t>
              </a:r>
              <a:r>
                <a:rPr lang="en-US" sz="1000" b="0" i="0" strike="noStrike">
                  <a:solidFill>
                    <a:srgbClr val="FFFF99"/>
                  </a:solidFill>
                  <a:latin typeface="Arial"/>
                  <a:cs typeface="Arial"/>
                </a:rPr>
                <a:t> </a:t>
              </a:r>
              <a:r>
                <a:rPr lang="el-GR" sz="1000" b="0" i="0" strike="noStrike">
                  <a:solidFill>
                    <a:srgbClr val="FFFF99"/>
                  </a:solidFill>
                  <a:latin typeface="Arial"/>
                  <a:cs typeface="Arial"/>
                </a:rPr>
                <a:t>συγκέντρωσης </a:t>
              </a:r>
              <a:r>
                <a:rPr lang="el-GR" sz="1000" b="1" i="0" strike="noStrike">
                  <a:solidFill>
                    <a:srgbClr val="FF9900"/>
                  </a:solidFill>
                  <a:latin typeface="Arial"/>
                  <a:cs typeface="Arial"/>
                </a:rPr>
                <a:t>0,1</a:t>
              </a:r>
              <a:r>
                <a:rPr lang="en-US" sz="1000" b="1" i="0" strike="noStrike">
                  <a:solidFill>
                    <a:srgbClr val="FF9900"/>
                  </a:solidFill>
                  <a:latin typeface="Arial"/>
                  <a:cs typeface="Arial"/>
                </a:rPr>
                <a:t>M.</a:t>
              </a:r>
            </a:p>
          </xdr:txBody>
        </xdr:sp>
        <xdr:sp macro="" textlink="">
          <xdr:nvSpPr>
            <xdr:cNvPr id="1323" name="Line 299"/>
            <xdr:cNvSpPr>
              <a:spLocks noChangeShapeType="1"/>
            </xdr:cNvSpPr>
          </xdr:nvSpPr>
          <xdr:spPr bwMode="auto">
            <a:xfrm flipH="1">
              <a:off x="292" y="12987"/>
              <a:ext cx="40" cy="0"/>
            </a:xfrm>
            <a:prstGeom prst="line">
              <a:avLst/>
            </a:prstGeom>
            <a:noFill/>
            <a:ln w="9525">
              <a:solidFill>
                <a:srgbClr val="FFFF99"/>
              </a:solidFill>
              <a:round/>
              <a:headEnd/>
              <a:tailEnd/>
            </a:ln>
          </xdr:spPr>
        </xdr:sp>
      </xdr:grpSp>
      <xdr:sp macro="" textlink="">
        <xdr:nvSpPr>
          <xdr:cNvPr id="1324" name="Line 300"/>
          <xdr:cNvSpPr>
            <a:spLocks noChangeShapeType="1"/>
          </xdr:cNvSpPr>
        </xdr:nvSpPr>
        <xdr:spPr bwMode="auto">
          <a:xfrm flipH="1">
            <a:off x="239" y="13119"/>
            <a:ext cx="53" cy="53"/>
          </a:xfrm>
          <a:prstGeom prst="line">
            <a:avLst/>
          </a:prstGeom>
          <a:noFill/>
          <a:ln w="9525">
            <a:solidFill>
              <a:srgbClr val="FFFF99"/>
            </a:solidFill>
            <a:round/>
            <a:headEnd/>
            <a:tailEnd type="triangle" w="med" len="med"/>
          </a:ln>
        </xdr:spPr>
      </xdr:sp>
    </xdr:grpSp>
    <xdr:clientData/>
  </xdr:twoCellAnchor>
  <xdr:twoCellAnchor>
    <xdr:from>
      <xdr:col>4</xdr:col>
      <xdr:colOff>422275</xdr:colOff>
      <xdr:row>820</xdr:row>
      <xdr:rowOff>114300</xdr:rowOff>
    </xdr:from>
    <xdr:to>
      <xdr:col>9</xdr:col>
      <xdr:colOff>584200</xdr:colOff>
      <xdr:row>826</xdr:row>
      <xdr:rowOff>133350</xdr:rowOff>
    </xdr:to>
    <xdr:grpSp>
      <xdr:nvGrpSpPr>
        <xdr:cNvPr id="1325" name="Group 301"/>
        <xdr:cNvGrpSpPr>
          <a:grpSpLocks/>
        </xdr:cNvGrpSpPr>
      </xdr:nvGrpSpPr>
      <xdr:grpSpPr bwMode="auto">
        <a:xfrm>
          <a:off x="2454275" y="166738300"/>
          <a:ext cx="3400425" cy="1238250"/>
          <a:chOff x="226" y="13206"/>
          <a:chExt cx="337" cy="104"/>
        </a:xfrm>
      </xdr:grpSpPr>
      <xdr:sp macro="" textlink="">
        <xdr:nvSpPr>
          <xdr:cNvPr id="1326" name="Text Box 302"/>
          <xdr:cNvSpPr txBox="1">
            <a:spLocks noChangeArrowheads="1"/>
          </xdr:cNvSpPr>
        </xdr:nvSpPr>
        <xdr:spPr bwMode="auto">
          <a:xfrm>
            <a:off x="319" y="13206"/>
            <a:ext cx="244" cy="103"/>
          </a:xfrm>
          <a:prstGeom prst="rect">
            <a:avLst/>
          </a:prstGeom>
          <a:solidFill>
            <a:srgbClr val="003300"/>
          </a:soli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Στην </a:t>
            </a:r>
            <a:r>
              <a:rPr lang="el-GR" sz="1000" b="1" i="0" strike="noStrike">
                <a:solidFill>
                  <a:srgbClr val="FF9900"/>
                </a:solidFill>
                <a:latin typeface="Arial"/>
                <a:cs typeface="Arial"/>
              </a:rPr>
              <a:t>κωνική φιάλη</a:t>
            </a:r>
            <a:r>
              <a:rPr lang="el-GR" sz="1000" b="0" i="0" strike="noStrike">
                <a:solidFill>
                  <a:srgbClr val="FFFF99"/>
                </a:solidFill>
                <a:latin typeface="Arial"/>
                <a:cs typeface="Arial"/>
              </a:rPr>
              <a:t> εισάγονται αρχικά </a:t>
            </a:r>
            <a:r>
              <a:rPr lang="el-GR" sz="1000" b="1" i="0" strike="noStrike">
                <a:solidFill>
                  <a:srgbClr val="FF9900"/>
                </a:solidFill>
                <a:latin typeface="Arial"/>
                <a:cs typeface="Arial"/>
              </a:rPr>
              <a:t>25</a:t>
            </a:r>
            <a:r>
              <a:rPr lang="en-US" sz="1000" b="1" i="0" strike="noStrike">
                <a:solidFill>
                  <a:srgbClr val="FF9900"/>
                </a:solidFill>
                <a:latin typeface="Arial"/>
                <a:cs typeface="Arial"/>
              </a:rPr>
              <a:t>mL</a:t>
            </a:r>
            <a:r>
              <a:rPr lang="en-US" sz="1000" b="0" i="0" strike="noStrike">
                <a:solidFill>
                  <a:srgbClr val="FFFF99"/>
                </a:solidFill>
                <a:latin typeface="Arial"/>
                <a:cs typeface="Arial"/>
              </a:rPr>
              <a:t> </a:t>
            </a:r>
            <a:r>
              <a:rPr lang="el-GR" sz="1000" b="0" i="0" strike="noStrike">
                <a:solidFill>
                  <a:srgbClr val="FFFF99"/>
                </a:solidFill>
                <a:latin typeface="Arial"/>
                <a:cs typeface="Arial"/>
              </a:rPr>
              <a:t>διαλύματος </a:t>
            </a:r>
            <a:r>
              <a:rPr lang="el-GR" sz="1000" b="1" i="0" strike="noStrike">
                <a:solidFill>
                  <a:srgbClr val="FF9900"/>
                </a:solidFill>
                <a:latin typeface="Arial"/>
                <a:cs typeface="Arial"/>
              </a:rPr>
              <a:t>οξικού οξέος (</a:t>
            </a:r>
            <a:r>
              <a:rPr lang="en-US" sz="1000" b="1" i="0" strike="noStrike">
                <a:solidFill>
                  <a:srgbClr val="FF9900"/>
                </a:solidFill>
                <a:latin typeface="Arial"/>
                <a:cs typeface="Arial"/>
              </a:rPr>
              <a:t>CH</a:t>
            </a:r>
            <a:r>
              <a:rPr lang="en-US" sz="1000" b="1" i="0" strike="noStrike" baseline="-25000">
                <a:solidFill>
                  <a:srgbClr val="FF9900"/>
                </a:solidFill>
                <a:latin typeface="Arial"/>
                <a:cs typeface="Arial"/>
              </a:rPr>
              <a:t>3</a:t>
            </a:r>
            <a:r>
              <a:rPr lang="en-US" sz="1000" b="1" i="0" strike="noStrike">
                <a:solidFill>
                  <a:srgbClr val="FF9900"/>
                </a:solidFill>
                <a:latin typeface="Arial"/>
                <a:cs typeface="Arial"/>
              </a:rPr>
              <a:t>COOH), </a:t>
            </a:r>
            <a:r>
              <a:rPr lang="el-GR" sz="1000" b="1" i="0" strike="noStrike">
                <a:solidFill>
                  <a:srgbClr val="FF9900"/>
                </a:solidFill>
                <a:latin typeface="Arial"/>
                <a:cs typeface="Arial"/>
              </a:rPr>
              <a:t>άγνωστης</a:t>
            </a:r>
            <a:r>
              <a:rPr lang="el-GR" sz="1000" b="0" i="0" strike="noStrike">
                <a:solidFill>
                  <a:srgbClr val="FFFF99"/>
                </a:solidFill>
                <a:latin typeface="Arial"/>
                <a:cs typeface="Arial"/>
              </a:rPr>
              <a:t> συγκέντρωσης και προστίθενται μερικές σταγόνες </a:t>
            </a:r>
            <a:r>
              <a:rPr lang="el-GR" sz="1000" b="1" i="0" strike="noStrike">
                <a:solidFill>
                  <a:srgbClr val="FF9900"/>
                </a:solidFill>
                <a:latin typeface="Arial"/>
                <a:cs typeface="Arial"/>
              </a:rPr>
              <a:t>δείκτη </a:t>
            </a:r>
            <a:r>
              <a:rPr lang="el-GR" sz="1000" b="1" i="0" strike="noStrike">
                <a:solidFill>
                  <a:srgbClr val="FF00FF"/>
                </a:solidFill>
                <a:latin typeface="Arial"/>
                <a:cs typeface="Arial"/>
              </a:rPr>
              <a:t>φαινολοφθαλεΐνης.</a:t>
            </a:r>
          </a:p>
        </xdr:txBody>
      </xdr:sp>
      <xdr:grpSp>
        <xdr:nvGrpSpPr>
          <xdr:cNvPr id="1327" name="Group 303"/>
          <xdr:cNvGrpSpPr>
            <a:grpSpLocks/>
          </xdr:cNvGrpSpPr>
        </xdr:nvGrpSpPr>
        <xdr:grpSpPr bwMode="auto">
          <a:xfrm>
            <a:off x="226" y="13257"/>
            <a:ext cx="93" cy="53"/>
            <a:chOff x="226" y="13244"/>
            <a:chExt cx="93" cy="53"/>
          </a:xfrm>
        </xdr:grpSpPr>
        <xdr:sp macro="" textlink="">
          <xdr:nvSpPr>
            <xdr:cNvPr id="1328" name="Line 304"/>
            <xdr:cNvSpPr>
              <a:spLocks noChangeShapeType="1"/>
            </xdr:cNvSpPr>
          </xdr:nvSpPr>
          <xdr:spPr bwMode="auto">
            <a:xfrm flipH="1">
              <a:off x="279" y="13244"/>
              <a:ext cx="40" cy="0"/>
            </a:xfrm>
            <a:prstGeom prst="line">
              <a:avLst/>
            </a:prstGeom>
            <a:noFill/>
            <a:ln w="9525">
              <a:solidFill>
                <a:srgbClr val="FFFF99"/>
              </a:solidFill>
              <a:round/>
              <a:headEnd/>
              <a:tailEnd/>
            </a:ln>
          </xdr:spPr>
        </xdr:sp>
        <xdr:sp macro="" textlink="">
          <xdr:nvSpPr>
            <xdr:cNvPr id="1329" name="Line 305"/>
            <xdr:cNvSpPr>
              <a:spLocks noChangeShapeType="1"/>
            </xdr:cNvSpPr>
          </xdr:nvSpPr>
          <xdr:spPr bwMode="auto">
            <a:xfrm flipH="1">
              <a:off x="226" y="13244"/>
              <a:ext cx="53" cy="53"/>
            </a:xfrm>
            <a:prstGeom prst="line">
              <a:avLst/>
            </a:prstGeom>
            <a:noFill/>
            <a:ln w="9525">
              <a:solidFill>
                <a:srgbClr val="FFFF99"/>
              </a:solidFill>
              <a:round/>
              <a:headEnd/>
              <a:tailEnd type="triangle" w="med" len="med"/>
            </a:ln>
          </xdr:spPr>
        </xdr:sp>
      </xdr:grpSp>
    </xdr:grpSp>
    <xdr:clientData/>
  </xdr:twoCellAnchor>
  <xdr:twoCellAnchor>
    <xdr:from>
      <xdr:col>13</xdr:col>
      <xdr:colOff>95250</xdr:colOff>
      <xdr:row>662</xdr:row>
      <xdr:rowOff>200025</xdr:rowOff>
    </xdr:from>
    <xdr:to>
      <xdr:col>19</xdr:col>
      <xdr:colOff>120650</xdr:colOff>
      <xdr:row>677</xdr:row>
      <xdr:rowOff>31750</xdr:rowOff>
    </xdr:to>
    <xdr:grpSp>
      <xdr:nvGrpSpPr>
        <xdr:cNvPr id="9" name="Ομάδα 8"/>
        <xdr:cNvGrpSpPr/>
      </xdr:nvGrpSpPr>
      <xdr:grpSpPr>
        <a:xfrm>
          <a:off x="8147050" y="134718425"/>
          <a:ext cx="3232150" cy="2879725"/>
          <a:chOff x="8115300" y="134718425"/>
          <a:chExt cx="3232150" cy="2879725"/>
        </a:xfrm>
      </xdr:grpSpPr>
      <mc:AlternateContent xmlns:mc="http://schemas.openxmlformats.org/markup-compatibility/2006">
        <mc:Choice xmlns:a14="http://schemas.microsoft.com/office/drawing/2010/main" Requires="a14">
          <xdr:sp macro="" textlink="">
            <xdr:nvSpPr>
              <xdr:cNvPr id="1331" name="Object 307" hidden="1">
                <a:extLst>
                  <a:ext uri="{63B3BB69-23CF-44E3-9099-C40C66FF867C}">
                    <a14:compatExt spid="_x0000_s1331"/>
                  </a:ext>
                </a:extLst>
              </xdr:cNvPr>
              <xdr:cNvSpPr/>
            </xdr:nvSpPr>
            <xdr:spPr bwMode="auto">
              <a:xfrm>
                <a:off x="8115300" y="136429750"/>
                <a:ext cx="615950" cy="1168400"/>
              </a:xfrm>
              <a:prstGeom prst="rect">
                <a:avLst/>
              </a:prstGeom>
              <a:noFill/>
              <a:extLst>
                <a:ext uri="{909E8E84-426E-40DD-AFC4-6F175D3DCCD1}">
                  <a14:hiddenFill>
                    <a:solidFill>
                      <a:srgbClr val="FFFFFF"/>
                    </a:solidFill>
                  </a14:hiddenFill>
                </a:ext>
              </a:extLst>
            </xdr:spPr>
          </xdr:sp>
        </mc:Choice>
        <mc:Fallback/>
      </mc:AlternateContent>
      <xdr:sp macro="" textlink="">
        <xdr:nvSpPr>
          <xdr:cNvPr id="1332" name="AutoShape 308"/>
          <xdr:cNvSpPr>
            <a:spLocks noChangeArrowheads="1"/>
          </xdr:cNvSpPr>
        </xdr:nvSpPr>
        <xdr:spPr bwMode="auto">
          <a:xfrm>
            <a:off x="8632825" y="134718425"/>
            <a:ext cx="2714625" cy="1857375"/>
          </a:xfrm>
          <a:prstGeom prst="cloudCallout">
            <a:avLst>
              <a:gd name="adj1" fmla="val -47801"/>
              <a:gd name="adj2" fmla="val 45944"/>
            </a:avLst>
          </a:prstGeom>
          <a:gradFill rotWithShape="1">
            <a:gsLst>
              <a:gs pos="0">
                <a:srgbClr val="333300"/>
              </a:gs>
              <a:gs pos="100000">
                <a:srgbClr val="333300">
                  <a:gamma/>
                  <a:tint val="66667"/>
                  <a:invGamma/>
                </a:srgbClr>
              </a:gs>
            </a:gsLst>
            <a:lin ang="2700000" scaled="1"/>
          </a:gradFill>
          <a:ln w="9525">
            <a:solidFill>
              <a:srgbClr val="000000"/>
            </a:solidFill>
            <a:round/>
            <a:headEnd/>
            <a:tailEnd/>
          </a:ln>
        </xdr:spPr>
        <xdr:txBody>
          <a:bodyPr vertOverflow="clip" wrap="square" lIns="27432" tIns="22860" rIns="0" bIns="0" anchor="t" upright="1"/>
          <a:lstStyle/>
          <a:p>
            <a:pPr algn="l" rtl="1">
              <a:defRPr sz="1000"/>
            </a:pPr>
            <a:r>
              <a:rPr lang="el-GR" sz="1000" b="0" i="0" strike="noStrike">
                <a:solidFill>
                  <a:srgbClr val="000000"/>
                </a:solidFill>
                <a:latin typeface="Arial"/>
                <a:cs typeface="Arial"/>
              </a:rPr>
              <a:t>Μα από πού βρέθηκε αυτός ο απίθανος και τι είναι αυτά τα ακαταλαβίστικα που λέει; Ίσως αν τη "συμβολοσειρά" που χρησιμοποιεί στο "λόγο" του, την κάνω "γραμματοσειρά", να βγάλω κάποια άκρη...</a:t>
            </a:r>
          </a:p>
        </xdr:txBody>
      </xdr:sp>
    </xdr:grpSp>
    <xdr:clientData/>
  </xdr:twoCellAnchor>
  <xdr:twoCellAnchor>
    <xdr:from>
      <xdr:col>4</xdr:col>
      <xdr:colOff>219075</xdr:colOff>
      <xdr:row>886</xdr:row>
      <xdr:rowOff>114300</xdr:rowOff>
    </xdr:from>
    <xdr:to>
      <xdr:col>9</xdr:col>
      <xdr:colOff>295275</xdr:colOff>
      <xdr:row>891</xdr:row>
      <xdr:rowOff>66675</xdr:rowOff>
    </xdr:to>
    <xdr:grpSp>
      <xdr:nvGrpSpPr>
        <xdr:cNvPr id="1350" name="Group 326"/>
        <xdr:cNvGrpSpPr>
          <a:grpSpLocks/>
        </xdr:cNvGrpSpPr>
      </xdr:nvGrpSpPr>
      <xdr:grpSpPr bwMode="auto">
        <a:xfrm>
          <a:off x="2251075" y="180149500"/>
          <a:ext cx="3314700" cy="968375"/>
          <a:chOff x="239" y="13092"/>
          <a:chExt cx="328" cy="80"/>
        </a:xfrm>
      </xdr:grpSpPr>
      <xdr:grpSp>
        <xdr:nvGrpSpPr>
          <xdr:cNvPr id="1351" name="Group 327"/>
          <xdr:cNvGrpSpPr>
            <a:grpSpLocks/>
          </xdr:cNvGrpSpPr>
        </xdr:nvGrpSpPr>
        <xdr:grpSpPr bwMode="auto">
          <a:xfrm>
            <a:off x="292" y="13092"/>
            <a:ext cx="275" cy="53"/>
            <a:chOff x="292" y="12960"/>
            <a:chExt cx="275" cy="53"/>
          </a:xfrm>
        </xdr:grpSpPr>
        <xdr:sp macro="" textlink="">
          <xdr:nvSpPr>
            <xdr:cNvPr id="1352" name="Text Box 328"/>
            <xdr:cNvSpPr txBox="1">
              <a:spLocks noChangeArrowheads="1"/>
            </xdr:cNvSpPr>
          </xdr:nvSpPr>
          <xdr:spPr bwMode="auto">
            <a:xfrm>
              <a:off x="332" y="12960"/>
              <a:ext cx="235" cy="53"/>
            </a:xfrm>
            <a:prstGeom prst="rect">
              <a:avLst/>
            </a:prstGeom>
            <a:solidFill>
              <a:srgbClr val="003300"/>
            </a:soli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Στην </a:t>
              </a:r>
              <a:r>
                <a:rPr lang="el-GR" sz="1000" b="1" i="0" strike="noStrike">
                  <a:solidFill>
                    <a:srgbClr val="FF9900"/>
                  </a:solidFill>
                  <a:latin typeface="Arial"/>
                  <a:cs typeface="Arial"/>
                </a:rPr>
                <a:t>προχοΐδα</a:t>
              </a:r>
              <a:r>
                <a:rPr lang="el-GR" sz="1000" b="0" i="0" strike="noStrike">
                  <a:solidFill>
                    <a:srgbClr val="FFFF99"/>
                  </a:solidFill>
                  <a:latin typeface="Arial"/>
                  <a:cs typeface="Arial"/>
                </a:rPr>
                <a:t> περιέχεται διάλυμα </a:t>
              </a:r>
              <a:r>
                <a:rPr lang="en-US" sz="1000" b="1" i="0" strike="noStrike">
                  <a:solidFill>
                    <a:srgbClr val="FF9900"/>
                  </a:solidFill>
                  <a:latin typeface="Arial"/>
                  <a:cs typeface="Arial"/>
                </a:rPr>
                <a:t>HCl,</a:t>
              </a:r>
              <a:r>
                <a:rPr lang="en-US" sz="1000" b="0" i="0" strike="noStrike">
                  <a:solidFill>
                    <a:srgbClr val="FFFF99"/>
                  </a:solidFill>
                  <a:latin typeface="Arial"/>
                  <a:cs typeface="Arial"/>
                </a:rPr>
                <a:t> </a:t>
              </a:r>
              <a:r>
                <a:rPr lang="el-GR" sz="1000" b="0" i="0" strike="noStrike">
                  <a:solidFill>
                    <a:srgbClr val="FFFF99"/>
                  </a:solidFill>
                  <a:latin typeface="Arial"/>
                  <a:cs typeface="Arial"/>
                </a:rPr>
                <a:t>συγκέντρωσης </a:t>
              </a:r>
              <a:r>
                <a:rPr lang="el-GR" sz="1000" b="1" i="0" strike="noStrike">
                  <a:solidFill>
                    <a:srgbClr val="FF9900"/>
                  </a:solidFill>
                  <a:latin typeface="Arial"/>
                  <a:cs typeface="Arial"/>
                </a:rPr>
                <a:t>0,3</a:t>
              </a:r>
              <a:r>
                <a:rPr lang="en-US" sz="1000" b="1" i="0" strike="noStrike">
                  <a:solidFill>
                    <a:srgbClr val="FF9900"/>
                  </a:solidFill>
                  <a:latin typeface="Arial"/>
                  <a:cs typeface="Arial"/>
                </a:rPr>
                <a:t>M.</a:t>
              </a:r>
            </a:p>
          </xdr:txBody>
        </xdr:sp>
        <xdr:sp macro="" textlink="">
          <xdr:nvSpPr>
            <xdr:cNvPr id="1353" name="Line 329"/>
            <xdr:cNvSpPr>
              <a:spLocks noChangeShapeType="1"/>
            </xdr:cNvSpPr>
          </xdr:nvSpPr>
          <xdr:spPr bwMode="auto">
            <a:xfrm flipH="1">
              <a:off x="292" y="12987"/>
              <a:ext cx="40" cy="0"/>
            </a:xfrm>
            <a:prstGeom prst="line">
              <a:avLst/>
            </a:prstGeom>
            <a:noFill/>
            <a:ln w="9525">
              <a:solidFill>
                <a:srgbClr val="FFFF99"/>
              </a:solidFill>
              <a:round/>
              <a:headEnd/>
              <a:tailEnd/>
            </a:ln>
          </xdr:spPr>
        </xdr:sp>
      </xdr:grpSp>
      <xdr:sp macro="" textlink="">
        <xdr:nvSpPr>
          <xdr:cNvPr id="1354" name="Line 330"/>
          <xdr:cNvSpPr>
            <a:spLocks noChangeShapeType="1"/>
          </xdr:cNvSpPr>
        </xdr:nvSpPr>
        <xdr:spPr bwMode="auto">
          <a:xfrm flipH="1">
            <a:off x="239" y="13119"/>
            <a:ext cx="53" cy="53"/>
          </a:xfrm>
          <a:prstGeom prst="line">
            <a:avLst/>
          </a:prstGeom>
          <a:noFill/>
          <a:ln w="9525">
            <a:solidFill>
              <a:srgbClr val="FFFF99"/>
            </a:solidFill>
            <a:round/>
            <a:headEnd/>
            <a:tailEnd type="triangle" w="med" len="med"/>
          </a:ln>
        </xdr:spPr>
      </xdr:sp>
    </xdr:grpSp>
    <xdr:clientData/>
  </xdr:twoCellAnchor>
  <xdr:twoCellAnchor>
    <xdr:from>
      <xdr:col>4</xdr:col>
      <xdr:colOff>390525</xdr:colOff>
      <xdr:row>904</xdr:row>
      <xdr:rowOff>146050</xdr:rowOff>
    </xdr:from>
    <xdr:to>
      <xdr:col>9</xdr:col>
      <xdr:colOff>552450</xdr:colOff>
      <xdr:row>910</xdr:row>
      <xdr:rowOff>165100</xdr:rowOff>
    </xdr:to>
    <xdr:grpSp>
      <xdr:nvGrpSpPr>
        <xdr:cNvPr id="1355" name="Group 331"/>
        <xdr:cNvGrpSpPr>
          <a:grpSpLocks/>
        </xdr:cNvGrpSpPr>
      </xdr:nvGrpSpPr>
      <xdr:grpSpPr bwMode="auto">
        <a:xfrm>
          <a:off x="2422525" y="183838850"/>
          <a:ext cx="3400425" cy="1238250"/>
          <a:chOff x="226" y="13206"/>
          <a:chExt cx="337" cy="104"/>
        </a:xfrm>
      </xdr:grpSpPr>
      <xdr:sp macro="" textlink="">
        <xdr:nvSpPr>
          <xdr:cNvPr id="1356" name="Text Box 332"/>
          <xdr:cNvSpPr txBox="1">
            <a:spLocks noChangeArrowheads="1"/>
          </xdr:cNvSpPr>
        </xdr:nvSpPr>
        <xdr:spPr bwMode="auto">
          <a:xfrm>
            <a:off x="319" y="13206"/>
            <a:ext cx="244" cy="103"/>
          </a:xfrm>
          <a:prstGeom prst="rect">
            <a:avLst/>
          </a:prstGeom>
          <a:solidFill>
            <a:srgbClr val="003300"/>
          </a:solidFill>
          <a:ln w="9525">
            <a:solidFill>
              <a:srgbClr val="FFFF99"/>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FF99"/>
                </a:solidFill>
                <a:latin typeface="Arial"/>
                <a:cs typeface="Arial"/>
              </a:rPr>
              <a:t>Στην </a:t>
            </a:r>
            <a:r>
              <a:rPr lang="el-GR" sz="1000" b="1" i="0" strike="noStrike">
                <a:solidFill>
                  <a:srgbClr val="FF9900"/>
                </a:solidFill>
                <a:latin typeface="Arial"/>
                <a:cs typeface="Arial"/>
              </a:rPr>
              <a:t>κωνική φιάλη</a:t>
            </a:r>
            <a:r>
              <a:rPr lang="el-GR" sz="1000" b="0" i="0" strike="noStrike">
                <a:solidFill>
                  <a:srgbClr val="FFFF99"/>
                </a:solidFill>
                <a:latin typeface="Arial"/>
                <a:cs typeface="Arial"/>
              </a:rPr>
              <a:t> εισάγονται αρχικά </a:t>
            </a:r>
            <a:r>
              <a:rPr lang="el-GR" sz="1000" b="1" i="0" strike="noStrike">
                <a:solidFill>
                  <a:srgbClr val="FF9900"/>
                </a:solidFill>
                <a:latin typeface="Arial"/>
                <a:cs typeface="Arial"/>
              </a:rPr>
              <a:t>20</a:t>
            </a:r>
            <a:r>
              <a:rPr lang="en-US" sz="1000" b="1" i="0" strike="noStrike">
                <a:solidFill>
                  <a:srgbClr val="FF9900"/>
                </a:solidFill>
                <a:latin typeface="Arial"/>
                <a:cs typeface="Arial"/>
              </a:rPr>
              <a:t>mL</a:t>
            </a:r>
            <a:r>
              <a:rPr lang="en-US" sz="1000" b="0" i="0" strike="noStrike">
                <a:solidFill>
                  <a:srgbClr val="FFFF99"/>
                </a:solidFill>
                <a:latin typeface="Arial"/>
                <a:cs typeface="Arial"/>
              </a:rPr>
              <a:t> </a:t>
            </a:r>
            <a:r>
              <a:rPr lang="el-GR" sz="1000" b="0" i="0" strike="noStrike">
                <a:solidFill>
                  <a:srgbClr val="FFFF99"/>
                </a:solidFill>
                <a:latin typeface="Arial"/>
                <a:cs typeface="Arial"/>
              </a:rPr>
              <a:t>διαλύματος </a:t>
            </a:r>
            <a:r>
              <a:rPr lang="el-GR" sz="1000" b="1" i="0" strike="noStrike">
                <a:solidFill>
                  <a:srgbClr val="FF9900"/>
                </a:solidFill>
                <a:latin typeface="Arial"/>
                <a:cs typeface="Arial"/>
              </a:rPr>
              <a:t>αμμωνίας (ΝΗ</a:t>
            </a:r>
            <a:r>
              <a:rPr lang="el-GR" sz="1000" b="1" i="0" strike="noStrike" baseline="-25000">
                <a:solidFill>
                  <a:srgbClr val="FF9900"/>
                </a:solidFill>
                <a:latin typeface="Arial"/>
                <a:cs typeface="Arial"/>
              </a:rPr>
              <a:t>3</a:t>
            </a:r>
            <a:r>
              <a:rPr lang="el-GR" sz="1000" b="1" i="0" strike="noStrike">
                <a:solidFill>
                  <a:srgbClr val="FF9900"/>
                </a:solidFill>
                <a:latin typeface="Arial"/>
                <a:cs typeface="Arial"/>
              </a:rPr>
              <a:t>), άγνωστης</a:t>
            </a:r>
            <a:r>
              <a:rPr lang="el-GR" sz="1000" b="0" i="0" strike="noStrike">
                <a:solidFill>
                  <a:srgbClr val="FFFF99"/>
                </a:solidFill>
                <a:latin typeface="Arial"/>
                <a:cs typeface="Arial"/>
              </a:rPr>
              <a:t> συγκέντρωσης και προστίθενται μερικές σταγόνες </a:t>
            </a:r>
            <a:r>
              <a:rPr lang="el-GR" sz="1000" b="1" i="0" strike="noStrike">
                <a:solidFill>
                  <a:srgbClr val="FF9900"/>
                </a:solidFill>
                <a:latin typeface="Arial"/>
                <a:cs typeface="Arial"/>
              </a:rPr>
              <a:t>κατάλληλου δείκτη.</a:t>
            </a:r>
          </a:p>
        </xdr:txBody>
      </xdr:sp>
      <xdr:grpSp>
        <xdr:nvGrpSpPr>
          <xdr:cNvPr id="1357" name="Group 333"/>
          <xdr:cNvGrpSpPr>
            <a:grpSpLocks/>
          </xdr:cNvGrpSpPr>
        </xdr:nvGrpSpPr>
        <xdr:grpSpPr bwMode="auto">
          <a:xfrm>
            <a:off x="226" y="13257"/>
            <a:ext cx="93" cy="53"/>
            <a:chOff x="226" y="13244"/>
            <a:chExt cx="93" cy="53"/>
          </a:xfrm>
        </xdr:grpSpPr>
        <xdr:sp macro="" textlink="">
          <xdr:nvSpPr>
            <xdr:cNvPr id="1358" name="Line 334"/>
            <xdr:cNvSpPr>
              <a:spLocks noChangeShapeType="1"/>
            </xdr:cNvSpPr>
          </xdr:nvSpPr>
          <xdr:spPr bwMode="auto">
            <a:xfrm flipH="1">
              <a:off x="279" y="13244"/>
              <a:ext cx="40" cy="0"/>
            </a:xfrm>
            <a:prstGeom prst="line">
              <a:avLst/>
            </a:prstGeom>
            <a:noFill/>
            <a:ln w="9525">
              <a:solidFill>
                <a:srgbClr val="FFFF99"/>
              </a:solidFill>
              <a:round/>
              <a:headEnd/>
              <a:tailEnd/>
            </a:ln>
          </xdr:spPr>
        </xdr:sp>
        <xdr:sp macro="" textlink="">
          <xdr:nvSpPr>
            <xdr:cNvPr id="1359" name="Line 335"/>
            <xdr:cNvSpPr>
              <a:spLocks noChangeShapeType="1"/>
            </xdr:cNvSpPr>
          </xdr:nvSpPr>
          <xdr:spPr bwMode="auto">
            <a:xfrm flipH="1">
              <a:off x="226" y="13244"/>
              <a:ext cx="53" cy="53"/>
            </a:xfrm>
            <a:prstGeom prst="line">
              <a:avLst/>
            </a:prstGeom>
            <a:noFill/>
            <a:ln w="9525">
              <a:solidFill>
                <a:srgbClr val="FFFF99"/>
              </a:solidFill>
              <a:round/>
              <a:headEnd/>
              <a:tailEnd type="triangle" w="med" len="med"/>
            </a:ln>
          </xdr:spPr>
        </xdr:sp>
      </xdr:grpSp>
    </xdr:grpSp>
    <xdr:clientData/>
  </xdr:twoCellAnchor>
  <xdr:twoCellAnchor>
    <xdr:from>
      <xdr:col>10</xdr:col>
      <xdr:colOff>57150</xdr:colOff>
      <xdr:row>659</xdr:row>
      <xdr:rowOff>0</xdr:rowOff>
    </xdr:from>
    <xdr:to>
      <xdr:col>14</xdr:col>
      <xdr:colOff>104775</xdr:colOff>
      <xdr:row>672</xdr:row>
      <xdr:rowOff>38100</xdr:rowOff>
    </xdr:to>
    <xdr:grpSp>
      <xdr:nvGrpSpPr>
        <xdr:cNvPr id="278" name="277 - Ομάδα"/>
        <xdr:cNvGrpSpPr/>
      </xdr:nvGrpSpPr>
      <xdr:grpSpPr>
        <a:xfrm>
          <a:off x="5969000" y="133908800"/>
          <a:ext cx="2828925" cy="2679700"/>
          <a:chOff x="5648325" y="103612950"/>
          <a:chExt cx="2695575" cy="2181225"/>
        </a:xfrm>
      </xdr:grpSpPr>
      <xdr:sp macro="" textlink="" fLocksText="0">
        <xdr:nvSpPr>
          <xdr:cNvPr id="1307" name="AutoShape 283"/>
          <xdr:cNvSpPr>
            <a:spLocks noChangeArrowheads="1"/>
          </xdr:cNvSpPr>
        </xdr:nvSpPr>
        <xdr:spPr bwMode="auto">
          <a:xfrm>
            <a:off x="5648325" y="103612950"/>
            <a:ext cx="2695575" cy="1190625"/>
          </a:xfrm>
          <a:prstGeom prst="wedgeRoundRectCallout">
            <a:avLst>
              <a:gd name="adj1" fmla="val -29694"/>
              <a:gd name="adj2" fmla="val 80407"/>
              <a:gd name="adj3" fmla="val 16667"/>
            </a:avLst>
          </a:prstGeom>
          <a:gradFill rotWithShape="0">
            <a:gsLst>
              <a:gs pos="0">
                <a:srgbClr val="FFCC00"/>
              </a:gs>
              <a:gs pos="100000">
                <a:srgbClr val="FF6600"/>
              </a:gs>
            </a:gsLst>
            <a:lin ang="2700000" scaled="1"/>
          </a:gradFill>
          <a:ln w="9525">
            <a:solidFill>
              <a:srgbClr val="000000"/>
            </a:solidFill>
            <a:miter lim="800000"/>
            <a:headEnd/>
            <a:tailEnd/>
          </a:ln>
        </xdr:spPr>
        <xdr:txBody>
          <a:bodyPr vertOverflow="clip" wrap="square" lIns="54864" tIns="22860" rIns="0" bIns="0" anchor="t" upright="1"/>
          <a:lstStyle/>
          <a:p>
            <a:pPr algn="l" rtl="0">
              <a:defRPr sz="1000"/>
            </a:pPr>
            <a:r>
              <a:rPr lang="en-US" sz="1100" b="0" i="0" strike="noStrike">
                <a:solidFill>
                  <a:srgbClr val="000000"/>
                </a:solidFill>
                <a:latin typeface="Wingdings" pitchFamily="2" charset="2"/>
                <a:cs typeface="Arial" pitchFamily="34" charset="0"/>
              </a:rPr>
              <a:t>Anti na asxolise me ta legomena mou, prospathise kalitera na lisis ta ipolipa problimata!</a:t>
            </a:r>
            <a:endParaRPr lang="el-GR" sz="1100" b="0" i="0" strike="noStrike">
              <a:solidFill>
                <a:srgbClr val="000000"/>
              </a:solidFill>
              <a:latin typeface="Arial" pitchFamily="34" charset="0"/>
              <a:cs typeface="Arial" pitchFamily="34" charset="0"/>
            </a:endParaRPr>
          </a:p>
        </xdr:txBody>
      </xdr:sp>
      <xdr:pic>
        <xdr:nvPicPr>
          <xdr:cNvPr id="1370" name="Picture 346"/>
          <xdr:cNvPicPr>
            <a:picLocks noChangeAspect="1" noChangeArrowheads="1"/>
          </xdr:cNvPicPr>
        </xdr:nvPicPr>
        <xdr:blipFill>
          <a:blip xmlns:r="http://schemas.openxmlformats.org/officeDocument/2006/relationships" r:embed="rId2"/>
          <a:srcRect/>
          <a:stretch>
            <a:fillRect/>
          </a:stretch>
        </xdr:blipFill>
        <xdr:spPr bwMode="auto">
          <a:xfrm>
            <a:off x="5724525" y="105184575"/>
            <a:ext cx="704850" cy="609600"/>
          </a:xfrm>
          <a:prstGeom prst="rect">
            <a:avLst/>
          </a:prstGeom>
          <a:noFill/>
        </xdr:spPr>
      </xdr:pic>
    </xdr:grpSp>
    <xdr:clientData/>
  </xdr:twoCellAnchor>
  <xdr:twoCellAnchor>
    <xdr:from>
      <xdr:col>20</xdr:col>
      <xdr:colOff>285750</xdr:colOff>
      <xdr:row>34</xdr:row>
      <xdr:rowOff>142875</xdr:rowOff>
    </xdr:from>
    <xdr:to>
      <xdr:col>20</xdr:col>
      <xdr:colOff>285750</xdr:colOff>
      <xdr:row>53</xdr:row>
      <xdr:rowOff>152400</xdr:rowOff>
    </xdr:to>
    <xdr:sp macro="" textlink="">
      <xdr:nvSpPr>
        <xdr:cNvPr id="1375" name="Line 351"/>
        <xdr:cNvSpPr>
          <a:spLocks noChangeShapeType="1"/>
        </xdr:cNvSpPr>
      </xdr:nvSpPr>
      <xdr:spPr bwMode="auto">
        <a:xfrm>
          <a:off x="11572875" y="5334000"/>
          <a:ext cx="0" cy="2809875"/>
        </a:xfrm>
        <a:prstGeom prst="line">
          <a:avLst/>
        </a:prstGeom>
        <a:noFill/>
        <a:ln w="19050">
          <a:solidFill>
            <a:srgbClr val="800000"/>
          </a:solidFill>
          <a:round/>
          <a:headEnd/>
          <a:tailEnd/>
        </a:ln>
      </xdr:spPr>
    </xdr:sp>
    <xdr:clientData/>
  </xdr:twoCellAnchor>
  <xdr:twoCellAnchor>
    <xdr:from>
      <xdr:col>16</xdr:col>
      <xdr:colOff>9525</xdr:colOff>
      <xdr:row>26</xdr:row>
      <xdr:rowOff>66675</xdr:rowOff>
    </xdr:from>
    <xdr:to>
      <xdr:col>20</xdr:col>
      <xdr:colOff>238125</xdr:colOff>
      <xdr:row>33</xdr:row>
      <xdr:rowOff>114300</xdr:rowOff>
    </xdr:to>
    <xdr:grpSp>
      <xdr:nvGrpSpPr>
        <xdr:cNvPr id="1396" name="Group 372"/>
        <xdr:cNvGrpSpPr>
          <a:grpSpLocks/>
        </xdr:cNvGrpSpPr>
      </xdr:nvGrpSpPr>
      <xdr:grpSpPr bwMode="auto">
        <a:xfrm>
          <a:off x="9344025" y="5349875"/>
          <a:ext cx="2794000" cy="1470025"/>
          <a:chOff x="930" y="421"/>
          <a:chExt cx="280" cy="135"/>
        </a:xfrm>
      </xdr:grpSpPr>
      <xdr:sp macro="" textlink="">
        <xdr:nvSpPr>
          <xdr:cNvPr id="1030" name="Text Box 6"/>
          <xdr:cNvSpPr txBox="1">
            <a:spLocks noChangeArrowheads="1"/>
          </xdr:cNvSpPr>
        </xdr:nvSpPr>
        <xdr:spPr bwMode="auto">
          <a:xfrm>
            <a:off x="930" y="421"/>
            <a:ext cx="280" cy="22"/>
          </a:xfrm>
          <a:prstGeom prst="rect">
            <a:avLst/>
          </a:prstGeom>
          <a:gradFill rotWithShape="1">
            <a:gsLst>
              <a:gs pos="0">
                <a:srgbClr val="333300"/>
              </a:gs>
              <a:gs pos="100000">
                <a:srgbClr val="333300">
                  <a:gamma/>
                  <a:shade val="0"/>
                  <a:invGamma/>
                </a:srgbClr>
              </a:gs>
            </a:gsLst>
            <a:lin ang="2700000" scaled="1"/>
          </a:gradFill>
          <a:ln w="9525">
            <a:solidFill>
              <a:srgbClr val="FFFF99"/>
            </a:solidFill>
            <a:miter lim="800000"/>
            <a:headEnd/>
            <a:tailEnd/>
          </a:ln>
        </xdr:spPr>
        <xdr:txBody>
          <a:bodyPr vertOverflow="clip" wrap="square" lIns="27432" tIns="27432" rIns="27432" bIns="0" anchor="t" upright="1"/>
          <a:lstStyle/>
          <a:p>
            <a:pPr algn="ctr" rtl="0">
              <a:defRPr sz="1000"/>
            </a:pPr>
            <a:r>
              <a:rPr lang="el-GR" sz="1100" b="1" i="0" strike="noStrike">
                <a:solidFill>
                  <a:srgbClr val="FF9900"/>
                </a:solidFill>
                <a:latin typeface="Arial"/>
                <a:cs typeface="Arial"/>
              </a:rPr>
              <a:t>Ιοντικοί</a:t>
            </a:r>
            <a:r>
              <a:rPr lang="el-GR" sz="1100" b="1" i="0" strike="noStrike">
                <a:solidFill>
                  <a:srgbClr val="FFFF99"/>
                </a:solidFill>
                <a:latin typeface="Arial"/>
                <a:cs typeface="Arial"/>
              </a:rPr>
              <a:t> </a:t>
            </a:r>
            <a:r>
              <a:rPr lang="el-GR" sz="1100" b="0" i="0" strike="noStrike">
                <a:solidFill>
                  <a:srgbClr val="FFFF99"/>
                </a:solidFill>
                <a:latin typeface="Arial"/>
                <a:cs typeface="Arial"/>
              </a:rPr>
              <a:t>(στο νερό παθαίνουν</a:t>
            </a:r>
            <a:r>
              <a:rPr lang="el-GR" sz="1100" b="1" i="0" strike="noStrike">
                <a:solidFill>
                  <a:srgbClr val="FFFF99"/>
                </a:solidFill>
                <a:latin typeface="Arial"/>
                <a:cs typeface="Arial"/>
              </a:rPr>
              <a:t> </a:t>
            </a:r>
            <a:r>
              <a:rPr lang="el-GR" sz="1100" b="1" i="0" strike="noStrike">
                <a:solidFill>
                  <a:srgbClr val="FF9900"/>
                </a:solidFill>
                <a:latin typeface="Arial"/>
                <a:cs typeface="Arial"/>
              </a:rPr>
              <a:t>διάσταση</a:t>
            </a:r>
            <a:r>
              <a:rPr lang="el-GR" sz="1100" b="1" i="0" strike="noStrike">
                <a:solidFill>
                  <a:srgbClr val="FFFF99"/>
                </a:solidFill>
                <a:latin typeface="Arial"/>
                <a:cs typeface="Arial"/>
              </a:rPr>
              <a:t>) </a:t>
            </a:r>
          </a:p>
        </xdr:txBody>
      </xdr:sp>
      <xdr:grpSp>
        <xdr:nvGrpSpPr>
          <xdr:cNvPr id="1394" name="Group 370"/>
          <xdr:cNvGrpSpPr>
            <a:grpSpLocks/>
          </xdr:cNvGrpSpPr>
        </xdr:nvGrpSpPr>
        <xdr:grpSpPr bwMode="auto">
          <a:xfrm>
            <a:off x="930" y="449"/>
            <a:ext cx="280" cy="107"/>
            <a:chOff x="930" y="449"/>
            <a:chExt cx="280" cy="107"/>
          </a:xfrm>
        </xdr:grpSpPr>
        <xdr:sp macro="" textlink="">
          <xdr:nvSpPr>
            <xdr:cNvPr id="1392" name="Rectangle 368"/>
            <xdr:cNvSpPr>
              <a:spLocks noChangeArrowheads="1"/>
            </xdr:cNvSpPr>
          </xdr:nvSpPr>
          <xdr:spPr bwMode="auto">
            <a:xfrm>
              <a:off x="930" y="449"/>
              <a:ext cx="280" cy="107"/>
            </a:xfrm>
            <a:prstGeom prst="rect">
              <a:avLst/>
            </a:prstGeom>
            <a:solidFill>
              <a:srgbClr val="000000"/>
            </a:solidFill>
            <a:ln w="9525">
              <a:solidFill>
                <a:srgbClr val="FFFF99"/>
              </a:solidFill>
              <a:miter lim="800000"/>
              <a:headEnd/>
              <a:tailEnd/>
            </a:ln>
          </xdr:spPr>
        </xdr:sp>
        <xdr:grpSp>
          <xdr:nvGrpSpPr>
            <xdr:cNvPr id="1384" name="Group 360"/>
            <xdr:cNvGrpSpPr>
              <a:grpSpLocks/>
            </xdr:cNvGrpSpPr>
          </xdr:nvGrpSpPr>
          <xdr:grpSpPr bwMode="auto">
            <a:xfrm>
              <a:off x="949" y="454"/>
              <a:ext cx="241" cy="91"/>
              <a:chOff x="954" y="190"/>
              <a:chExt cx="241" cy="91"/>
            </a:xfrm>
          </xdr:grpSpPr>
          <xdr:sp macro="" textlink="">
            <xdr:nvSpPr>
              <xdr:cNvPr id="1383" name="Text Box 359"/>
              <xdr:cNvSpPr txBox="1">
                <a:spLocks noChangeArrowheads="1"/>
              </xdr:cNvSpPr>
            </xdr:nvSpPr>
            <xdr:spPr bwMode="auto">
              <a:xfrm>
                <a:off x="968" y="190"/>
                <a:ext cx="16" cy="1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FFFF99"/>
                    </a:solidFill>
                    <a:latin typeface="Arial"/>
                    <a:cs typeface="Arial"/>
                  </a:rPr>
                  <a:t>+</a:t>
                </a:r>
              </a:p>
            </xdr:txBody>
          </xdr:sp>
          <xdr:grpSp>
            <xdr:nvGrpSpPr>
              <xdr:cNvPr id="1382" name="Group 358"/>
              <xdr:cNvGrpSpPr>
                <a:grpSpLocks/>
              </xdr:cNvGrpSpPr>
            </xdr:nvGrpSpPr>
            <xdr:grpSpPr bwMode="auto">
              <a:xfrm>
                <a:off x="954" y="199"/>
                <a:ext cx="241" cy="82"/>
                <a:chOff x="954" y="457"/>
                <a:chExt cx="241" cy="82"/>
              </a:xfrm>
            </xdr:grpSpPr>
            <xdr:grpSp>
              <xdr:nvGrpSpPr>
                <xdr:cNvPr id="1381" name="Group 357"/>
                <xdr:cNvGrpSpPr>
                  <a:grpSpLocks/>
                </xdr:cNvGrpSpPr>
              </xdr:nvGrpSpPr>
              <xdr:grpSpPr bwMode="auto">
                <a:xfrm>
                  <a:off x="1113" y="457"/>
                  <a:ext cx="82" cy="81"/>
                  <a:chOff x="1113" y="457"/>
                  <a:chExt cx="82" cy="81"/>
                </a:xfrm>
              </xdr:grpSpPr>
              <xdr:grpSp>
                <xdr:nvGrpSpPr>
                  <xdr:cNvPr id="1120" name="Group 96"/>
                  <xdr:cNvGrpSpPr>
                    <a:grpSpLocks/>
                  </xdr:cNvGrpSpPr>
                </xdr:nvGrpSpPr>
                <xdr:grpSpPr bwMode="auto">
                  <a:xfrm>
                    <a:off x="1113" y="457"/>
                    <a:ext cx="82" cy="81"/>
                    <a:chOff x="1113" y="421"/>
                    <a:chExt cx="84" cy="80"/>
                  </a:xfrm>
                </xdr:grpSpPr>
                <xdr:sp macro="" textlink="">
                  <xdr:nvSpPr>
                    <xdr:cNvPr id="1121" name="Line 97"/>
                    <xdr:cNvSpPr>
                      <a:spLocks noChangeShapeType="1"/>
                    </xdr:cNvSpPr>
                  </xdr:nvSpPr>
                  <xdr:spPr bwMode="auto">
                    <a:xfrm>
                      <a:off x="1113" y="421"/>
                      <a:ext cx="0" cy="79"/>
                    </a:xfrm>
                    <a:prstGeom prst="line">
                      <a:avLst/>
                    </a:prstGeom>
                    <a:noFill/>
                    <a:ln w="9525">
                      <a:solidFill>
                        <a:srgbClr val="CCFFFF"/>
                      </a:solidFill>
                      <a:round/>
                      <a:headEnd/>
                      <a:tailEnd/>
                    </a:ln>
                  </xdr:spPr>
                </xdr:sp>
                <xdr:sp macro="" textlink="">
                  <xdr:nvSpPr>
                    <xdr:cNvPr id="1122" name="Line 98"/>
                    <xdr:cNvSpPr>
                      <a:spLocks noChangeShapeType="1"/>
                    </xdr:cNvSpPr>
                  </xdr:nvSpPr>
                  <xdr:spPr bwMode="auto">
                    <a:xfrm>
                      <a:off x="1114" y="500"/>
                      <a:ext cx="83" cy="0"/>
                    </a:xfrm>
                    <a:prstGeom prst="line">
                      <a:avLst/>
                    </a:prstGeom>
                    <a:noFill/>
                    <a:ln w="9525">
                      <a:solidFill>
                        <a:srgbClr val="CCFFFF"/>
                      </a:solidFill>
                      <a:round/>
                      <a:headEnd/>
                      <a:tailEnd/>
                    </a:ln>
                  </xdr:spPr>
                </xdr:sp>
                <xdr:sp macro="" textlink="">
                  <xdr:nvSpPr>
                    <xdr:cNvPr id="1123" name="Line 99"/>
                    <xdr:cNvSpPr>
                      <a:spLocks noChangeShapeType="1"/>
                    </xdr:cNvSpPr>
                  </xdr:nvSpPr>
                  <xdr:spPr bwMode="auto">
                    <a:xfrm flipV="1">
                      <a:off x="1197" y="421"/>
                      <a:ext cx="0" cy="80"/>
                    </a:xfrm>
                    <a:prstGeom prst="line">
                      <a:avLst/>
                    </a:prstGeom>
                    <a:noFill/>
                    <a:ln w="9525">
                      <a:solidFill>
                        <a:srgbClr val="CCFFFF"/>
                      </a:solidFill>
                      <a:round/>
                      <a:headEnd/>
                      <a:tailEnd/>
                    </a:ln>
                  </xdr:spPr>
                </xdr:sp>
              </xdr:grpSp>
              <xdr:grpSp>
                <xdr:nvGrpSpPr>
                  <xdr:cNvPr id="1380" name="Group 356"/>
                  <xdr:cNvGrpSpPr>
                    <a:grpSpLocks/>
                  </xdr:cNvGrpSpPr>
                </xdr:nvGrpSpPr>
                <xdr:grpSpPr bwMode="auto">
                  <a:xfrm>
                    <a:off x="1115" y="469"/>
                    <a:ext cx="78" cy="66"/>
                    <a:chOff x="1115" y="469"/>
                    <a:chExt cx="78" cy="66"/>
                  </a:xfrm>
                </xdr:grpSpPr>
                <xdr:sp macro="" textlink="">
                  <xdr:nvSpPr>
                    <xdr:cNvPr id="1124" name="Rectangle 100"/>
                    <xdr:cNvSpPr>
                      <a:spLocks noChangeArrowheads="1"/>
                    </xdr:cNvSpPr>
                  </xdr:nvSpPr>
                  <xdr:spPr bwMode="auto">
                    <a:xfrm>
                      <a:off x="1115" y="469"/>
                      <a:ext cx="78" cy="66"/>
                    </a:xfrm>
                    <a:prstGeom prst="rect">
                      <a:avLst/>
                    </a:prstGeom>
                    <a:gradFill rotWithShape="0">
                      <a:gsLst>
                        <a:gs pos="0">
                          <a:srgbClr val="00CCFF"/>
                        </a:gs>
                        <a:gs pos="100000">
                          <a:srgbClr val="00CCFF">
                            <a:gamma/>
                            <a:shade val="68627"/>
                            <a:invGamma/>
                          </a:srgbClr>
                        </a:gs>
                      </a:gsLst>
                      <a:lin ang="2700000" scaled="1"/>
                    </a:gradFill>
                    <a:ln w="9525">
                      <a:solidFill>
                        <a:srgbClr val="000000"/>
                      </a:solidFill>
                      <a:miter lim="800000"/>
                      <a:headEnd/>
                      <a:tailEnd/>
                    </a:ln>
                  </xdr:spPr>
                </xdr:sp>
                <xdr:grpSp>
                  <xdr:nvGrpSpPr>
                    <xdr:cNvPr id="1125" name="Group 101"/>
                    <xdr:cNvGrpSpPr>
                      <a:grpSpLocks/>
                    </xdr:cNvGrpSpPr>
                  </xdr:nvGrpSpPr>
                  <xdr:grpSpPr bwMode="auto">
                    <a:xfrm>
                      <a:off x="1127" y="489"/>
                      <a:ext cx="15" cy="15"/>
                      <a:chOff x="951" y="424"/>
                      <a:chExt cx="15" cy="13"/>
                    </a:xfrm>
                  </xdr:grpSpPr>
                  <xdr:sp macro="" textlink="">
                    <xdr:nvSpPr>
                      <xdr:cNvPr id="1126" name="Oval 102"/>
                      <xdr:cNvSpPr>
                        <a:spLocks noChangeArrowheads="1"/>
                      </xdr:cNvSpPr>
                    </xdr:nvSpPr>
                    <xdr:spPr bwMode="auto">
                      <a:xfrm>
                        <a:off x="951" y="424"/>
                        <a:ext cx="15" cy="13"/>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127" name="Line 103"/>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nvGrpSpPr>
                    <xdr:cNvPr id="1128" name="Group 104"/>
                    <xdr:cNvGrpSpPr>
                      <a:grpSpLocks/>
                    </xdr:cNvGrpSpPr>
                  </xdr:nvGrpSpPr>
                  <xdr:grpSpPr bwMode="auto">
                    <a:xfrm>
                      <a:off x="1165" y="515"/>
                      <a:ext cx="15" cy="15"/>
                      <a:chOff x="951" y="424"/>
                      <a:chExt cx="15" cy="15"/>
                    </a:xfrm>
                  </xdr:grpSpPr>
                  <xdr:sp macro="" textlink="">
                    <xdr:nvSpPr>
                      <xdr:cNvPr id="1129" name="Oval 105"/>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130" name="Line 106"/>
                      <xdr:cNvSpPr>
                        <a:spLocks noChangeShapeType="1"/>
                      </xdr:cNvSpPr>
                    </xdr:nvSpPr>
                    <xdr:spPr bwMode="auto">
                      <a:xfrm>
                        <a:off x="954" y="432"/>
                        <a:ext cx="10" cy="0"/>
                      </a:xfrm>
                      <a:prstGeom prst="line">
                        <a:avLst/>
                      </a:prstGeom>
                      <a:noFill/>
                      <a:ln w="19050">
                        <a:solidFill>
                          <a:srgbClr val="000000"/>
                        </a:solidFill>
                        <a:round/>
                        <a:headEnd/>
                        <a:tailEnd/>
                      </a:ln>
                    </xdr:spPr>
                  </xdr:sp>
                </xdr:grpSp>
                <xdr:sp macro="" textlink="">
                  <xdr:nvSpPr>
                    <xdr:cNvPr id="1131" name="Oval 107"/>
                    <xdr:cNvSpPr>
                      <a:spLocks noChangeArrowheads="1"/>
                    </xdr:cNvSpPr>
                  </xdr:nvSpPr>
                  <xdr:spPr bwMode="auto">
                    <a:xfrm>
                      <a:off x="1168" y="496"/>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sp macro="" textlink="">
                  <xdr:nvSpPr>
                    <xdr:cNvPr id="1132" name="Oval 108"/>
                    <xdr:cNvSpPr>
                      <a:spLocks noChangeArrowheads="1"/>
                    </xdr:cNvSpPr>
                  </xdr:nvSpPr>
                  <xdr:spPr bwMode="auto">
                    <a:xfrm>
                      <a:off x="1134" y="51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grpSp>
            <xdr:grpSp>
              <xdr:nvGrpSpPr>
                <xdr:cNvPr id="1032" name="Group 8"/>
                <xdr:cNvGrpSpPr>
                  <a:grpSpLocks/>
                </xdr:cNvGrpSpPr>
              </xdr:nvGrpSpPr>
              <xdr:grpSpPr bwMode="auto">
                <a:xfrm>
                  <a:off x="954" y="463"/>
                  <a:ext cx="98" cy="76"/>
                  <a:chOff x="949" y="424"/>
                  <a:chExt cx="98" cy="77"/>
                </a:xfrm>
              </xdr:grpSpPr>
              <xdr:sp macro="" textlink="">
                <xdr:nvSpPr>
                  <xdr:cNvPr id="1033" name="Oval 9"/>
                  <xdr:cNvSpPr>
                    <a:spLocks noChangeArrowheads="1"/>
                  </xdr:cNvSpPr>
                </xdr:nvSpPr>
                <xdr:spPr bwMode="auto">
                  <a:xfrm>
                    <a:off x="952" y="475"/>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34" name="Group 10"/>
                  <xdr:cNvGrpSpPr>
                    <a:grpSpLocks/>
                  </xdr:cNvGrpSpPr>
                </xdr:nvGrpSpPr>
                <xdr:grpSpPr bwMode="auto">
                  <a:xfrm>
                    <a:off x="1018" y="470"/>
                    <a:ext cx="15" cy="15"/>
                    <a:chOff x="951" y="424"/>
                    <a:chExt cx="15" cy="15"/>
                  </a:xfrm>
                </xdr:grpSpPr>
                <xdr:sp macro="" textlink="">
                  <xdr:nvSpPr>
                    <xdr:cNvPr id="1035" name="Oval 11"/>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36" name="Line 12"/>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nvGrpSpPr>
                  <xdr:cNvPr id="1037" name="Group 13"/>
                  <xdr:cNvGrpSpPr>
                    <a:grpSpLocks/>
                  </xdr:cNvGrpSpPr>
                </xdr:nvGrpSpPr>
                <xdr:grpSpPr bwMode="auto">
                  <a:xfrm>
                    <a:off x="949" y="424"/>
                    <a:ext cx="98" cy="77"/>
                    <a:chOff x="950" y="424"/>
                    <a:chExt cx="98" cy="77"/>
                  </a:xfrm>
                </xdr:grpSpPr>
                <xdr:grpSp>
                  <xdr:nvGrpSpPr>
                    <xdr:cNvPr id="1038" name="Group 14"/>
                    <xdr:cNvGrpSpPr>
                      <a:grpSpLocks/>
                    </xdr:cNvGrpSpPr>
                  </xdr:nvGrpSpPr>
                  <xdr:grpSpPr bwMode="auto">
                    <a:xfrm>
                      <a:off x="951" y="424"/>
                      <a:ext cx="25" cy="15"/>
                      <a:chOff x="951" y="424"/>
                      <a:chExt cx="25" cy="15"/>
                    </a:xfrm>
                  </xdr:grpSpPr>
                  <xdr:sp macro="" textlink="">
                    <xdr:nvSpPr>
                      <xdr:cNvPr id="1039" name="Oval 15"/>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40" name="Group 16"/>
                      <xdr:cNvGrpSpPr>
                        <a:grpSpLocks/>
                      </xdr:cNvGrpSpPr>
                    </xdr:nvGrpSpPr>
                    <xdr:grpSpPr bwMode="auto">
                      <a:xfrm>
                        <a:off x="951" y="424"/>
                        <a:ext cx="15" cy="15"/>
                        <a:chOff x="951" y="424"/>
                        <a:chExt cx="15" cy="15"/>
                      </a:xfrm>
                    </xdr:grpSpPr>
                    <xdr:sp macro="" textlink="">
                      <xdr:nvSpPr>
                        <xdr:cNvPr id="1041" name="Oval 17"/>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42" name="Line 18"/>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43" name="Group 19"/>
                    <xdr:cNvGrpSpPr>
                      <a:grpSpLocks/>
                    </xdr:cNvGrpSpPr>
                  </xdr:nvGrpSpPr>
                  <xdr:grpSpPr bwMode="auto">
                    <a:xfrm>
                      <a:off x="978" y="424"/>
                      <a:ext cx="25" cy="15"/>
                      <a:chOff x="951" y="424"/>
                      <a:chExt cx="25" cy="15"/>
                    </a:xfrm>
                  </xdr:grpSpPr>
                  <xdr:sp macro="" textlink="">
                    <xdr:nvSpPr>
                      <xdr:cNvPr id="1044" name="Oval 20"/>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45" name="Group 21"/>
                      <xdr:cNvGrpSpPr>
                        <a:grpSpLocks/>
                      </xdr:cNvGrpSpPr>
                    </xdr:nvGrpSpPr>
                    <xdr:grpSpPr bwMode="auto">
                      <a:xfrm>
                        <a:off x="951" y="424"/>
                        <a:ext cx="15" cy="15"/>
                        <a:chOff x="951" y="424"/>
                        <a:chExt cx="15" cy="15"/>
                      </a:xfrm>
                    </xdr:grpSpPr>
                    <xdr:sp macro="" textlink="">
                      <xdr:nvSpPr>
                        <xdr:cNvPr id="1046" name="Oval 22"/>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47" name="Line 23"/>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48" name="Group 24"/>
                    <xdr:cNvGrpSpPr>
                      <a:grpSpLocks/>
                    </xdr:cNvGrpSpPr>
                  </xdr:nvGrpSpPr>
                  <xdr:grpSpPr bwMode="auto">
                    <a:xfrm>
                      <a:off x="1006" y="424"/>
                      <a:ext cx="25" cy="15"/>
                      <a:chOff x="951" y="424"/>
                      <a:chExt cx="25" cy="15"/>
                    </a:xfrm>
                  </xdr:grpSpPr>
                  <xdr:sp macro="" textlink="">
                    <xdr:nvSpPr>
                      <xdr:cNvPr id="1049" name="Oval 25"/>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50" name="Group 26"/>
                      <xdr:cNvGrpSpPr>
                        <a:grpSpLocks/>
                      </xdr:cNvGrpSpPr>
                    </xdr:nvGrpSpPr>
                    <xdr:grpSpPr bwMode="auto">
                      <a:xfrm>
                        <a:off x="951" y="424"/>
                        <a:ext cx="15" cy="15"/>
                        <a:chOff x="951" y="424"/>
                        <a:chExt cx="15" cy="15"/>
                      </a:xfrm>
                    </xdr:grpSpPr>
                    <xdr:sp macro="" textlink="">
                      <xdr:nvSpPr>
                        <xdr:cNvPr id="1051" name="Oval 27"/>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52" name="Line 28"/>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53" name="Group 29"/>
                    <xdr:cNvGrpSpPr>
                      <a:grpSpLocks/>
                    </xdr:cNvGrpSpPr>
                  </xdr:nvGrpSpPr>
                  <xdr:grpSpPr bwMode="auto">
                    <a:xfrm>
                      <a:off x="964" y="439"/>
                      <a:ext cx="25" cy="17"/>
                      <a:chOff x="951" y="424"/>
                      <a:chExt cx="25" cy="15"/>
                    </a:xfrm>
                  </xdr:grpSpPr>
                  <xdr:sp macro="" textlink="">
                    <xdr:nvSpPr>
                      <xdr:cNvPr id="1054" name="Oval 30"/>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55" name="Group 31"/>
                      <xdr:cNvGrpSpPr>
                        <a:grpSpLocks/>
                      </xdr:cNvGrpSpPr>
                    </xdr:nvGrpSpPr>
                    <xdr:grpSpPr bwMode="auto">
                      <a:xfrm>
                        <a:off x="951" y="424"/>
                        <a:ext cx="15" cy="15"/>
                        <a:chOff x="951" y="424"/>
                        <a:chExt cx="15" cy="15"/>
                      </a:xfrm>
                    </xdr:grpSpPr>
                    <xdr:sp macro="" textlink="">
                      <xdr:nvSpPr>
                        <xdr:cNvPr id="1056" name="Oval 32"/>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57" name="Line 33"/>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58" name="Group 34"/>
                    <xdr:cNvGrpSpPr>
                      <a:grpSpLocks/>
                    </xdr:cNvGrpSpPr>
                  </xdr:nvGrpSpPr>
                  <xdr:grpSpPr bwMode="auto">
                    <a:xfrm>
                      <a:off x="991" y="439"/>
                      <a:ext cx="25" cy="17"/>
                      <a:chOff x="951" y="424"/>
                      <a:chExt cx="25" cy="15"/>
                    </a:xfrm>
                  </xdr:grpSpPr>
                  <xdr:sp macro="" textlink="">
                    <xdr:nvSpPr>
                      <xdr:cNvPr id="1059" name="Oval 35"/>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60" name="Group 36"/>
                      <xdr:cNvGrpSpPr>
                        <a:grpSpLocks/>
                      </xdr:cNvGrpSpPr>
                    </xdr:nvGrpSpPr>
                    <xdr:grpSpPr bwMode="auto">
                      <a:xfrm>
                        <a:off x="951" y="424"/>
                        <a:ext cx="15" cy="15"/>
                        <a:chOff x="951" y="424"/>
                        <a:chExt cx="15" cy="15"/>
                      </a:xfrm>
                    </xdr:grpSpPr>
                    <xdr:sp macro="" textlink="">
                      <xdr:nvSpPr>
                        <xdr:cNvPr id="1061" name="Oval 37"/>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62" name="Line 38"/>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63" name="Group 39"/>
                    <xdr:cNvGrpSpPr>
                      <a:grpSpLocks/>
                    </xdr:cNvGrpSpPr>
                  </xdr:nvGrpSpPr>
                  <xdr:grpSpPr bwMode="auto">
                    <a:xfrm>
                      <a:off x="950" y="455"/>
                      <a:ext cx="81" cy="16"/>
                      <a:chOff x="950" y="453"/>
                      <a:chExt cx="81" cy="16"/>
                    </a:xfrm>
                  </xdr:grpSpPr>
                  <xdr:grpSp>
                    <xdr:nvGrpSpPr>
                      <xdr:cNvPr id="1064" name="Group 40"/>
                      <xdr:cNvGrpSpPr>
                        <a:grpSpLocks/>
                      </xdr:cNvGrpSpPr>
                    </xdr:nvGrpSpPr>
                    <xdr:grpSpPr bwMode="auto">
                      <a:xfrm>
                        <a:off x="950" y="454"/>
                        <a:ext cx="25" cy="15"/>
                        <a:chOff x="951" y="424"/>
                        <a:chExt cx="25" cy="15"/>
                      </a:xfrm>
                    </xdr:grpSpPr>
                    <xdr:sp macro="" textlink="">
                      <xdr:nvSpPr>
                        <xdr:cNvPr id="1065" name="Oval 41"/>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66" name="Group 42"/>
                        <xdr:cNvGrpSpPr>
                          <a:grpSpLocks/>
                        </xdr:cNvGrpSpPr>
                      </xdr:nvGrpSpPr>
                      <xdr:grpSpPr bwMode="auto">
                        <a:xfrm>
                          <a:off x="951" y="424"/>
                          <a:ext cx="15" cy="15"/>
                          <a:chOff x="951" y="424"/>
                          <a:chExt cx="15" cy="15"/>
                        </a:xfrm>
                      </xdr:grpSpPr>
                      <xdr:sp macro="" textlink="">
                        <xdr:nvSpPr>
                          <xdr:cNvPr id="1067" name="Oval 43"/>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68" name="Line 44"/>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69" name="Group 45"/>
                      <xdr:cNvGrpSpPr>
                        <a:grpSpLocks/>
                      </xdr:cNvGrpSpPr>
                    </xdr:nvGrpSpPr>
                    <xdr:grpSpPr bwMode="auto">
                      <a:xfrm>
                        <a:off x="978" y="454"/>
                        <a:ext cx="25" cy="15"/>
                        <a:chOff x="951" y="424"/>
                        <a:chExt cx="25" cy="15"/>
                      </a:xfrm>
                    </xdr:grpSpPr>
                    <xdr:sp macro="" textlink="">
                      <xdr:nvSpPr>
                        <xdr:cNvPr id="1070" name="Oval 46"/>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71" name="Group 47"/>
                        <xdr:cNvGrpSpPr>
                          <a:grpSpLocks/>
                        </xdr:cNvGrpSpPr>
                      </xdr:nvGrpSpPr>
                      <xdr:grpSpPr bwMode="auto">
                        <a:xfrm>
                          <a:off x="951" y="424"/>
                          <a:ext cx="15" cy="15"/>
                          <a:chOff x="951" y="424"/>
                          <a:chExt cx="15" cy="15"/>
                        </a:xfrm>
                      </xdr:grpSpPr>
                      <xdr:sp macro="" textlink="">
                        <xdr:nvSpPr>
                          <xdr:cNvPr id="1072" name="Oval 48"/>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73" name="Line 49"/>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74" name="Group 50"/>
                      <xdr:cNvGrpSpPr>
                        <a:grpSpLocks/>
                      </xdr:cNvGrpSpPr>
                    </xdr:nvGrpSpPr>
                    <xdr:grpSpPr bwMode="auto">
                      <a:xfrm>
                        <a:off x="1006" y="453"/>
                        <a:ext cx="25" cy="15"/>
                        <a:chOff x="951" y="424"/>
                        <a:chExt cx="25" cy="15"/>
                      </a:xfrm>
                    </xdr:grpSpPr>
                    <xdr:sp macro="" textlink="">
                      <xdr:nvSpPr>
                        <xdr:cNvPr id="1075" name="Oval 51"/>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76" name="Group 52"/>
                        <xdr:cNvGrpSpPr>
                          <a:grpSpLocks/>
                        </xdr:cNvGrpSpPr>
                      </xdr:nvGrpSpPr>
                      <xdr:grpSpPr bwMode="auto">
                        <a:xfrm>
                          <a:off x="951" y="424"/>
                          <a:ext cx="15" cy="15"/>
                          <a:chOff x="951" y="424"/>
                          <a:chExt cx="15" cy="15"/>
                        </a:xfrm>
                      </xdr:grpSpPr>
                      <xdr:sp macro="" textlink="">
                        <xdr:nvSpPr>
                          <xdr:cNvPr id="1077" name="Oval 53"/>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78" name="Line 54"/>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grpSp>
                  <xdr:nvGrpSpPr>
                    <xdr:cNvPr id="1079" name="Group 55"/>
                    <xdr:cNvGrpSpPr>
                      <a:grpSpLocks/>
                    </xdr:cNvGrpSpPr>
                  </xdr:nvGrpSpPr>
                  <xdr:grpSpPr bwMode="auto">
                    <a:xfrm>
                      <a:off x="963" y="471"/>
                      <a:ext cx="25" cy="15"/>
                      <a:chOff x="951" y="424"/>
                      <a:chExt cx="25" cy="15"/>
                    </a:xfrm>
                  </xdr:grpSpPr>
                  <xdr:sp macro="" textlink="">
                    <xdr:nvSpPr>
                      <xdr:cNvPr id="1080" name="Oval 56"/>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81" name="Group 57"/>
                      <xdr:cNvGrpSpPr>
                        <a:grpSpLocks/>
                      </xdr:cNvGrpSpPr>
                    </xdr:nvGrpSpPr>
                    <xdr:grpSpPr bwMode="auto">
                      <a:xfrm>
                        <a:off x="951" y="424"/>
                        <a:ext cx="15" cy="15"/>
                        <a:chOff x="951" y="424"/>
                        <a:chExt cx="15" cy="15"/>
                      </a:xfrm>
                    </xdr:grpSpPr>
                    <xdr:sp macro="" textlink="">
                      <xdr:nvSpPr>
                        <xdr:cNvPr id="1082" name="Oval 58"/>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83" name="Line 59"/>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84" name="Group 60"/>
                    <xdr:cNvGrpSpPr>
                      <a:grpSpLocks/>
                    </xdr:cNvGrpSpPr>
                  </xdr:nvGrpSpPr>
                  <xdr:grpSpPr bwMode="auto">
                    <a:xfrm>
                      <a:off x="991" y="471"/>
                      <a:ext cx="25" cy="15"/>
                      <a:chOff x="951" y="424"/>
                      <a:chExt cx="25" cy="15"/>
                    </a:xfrm>
                  </xdr:grpSpPr>
                  <xdr:sp macro="" textlink="">
                    <xdr:nvSpPr>
                      <xdr:cNvPr id="1085" name="Oval 61"/>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86" name="Group 62"/>
                      <xdr:cNvGrpSpPr>
                        <a:grpSpLocks/>
                      </xdr:cNvGrpSpPr>
                    </xdr:nvGrpSpPr>
                    <xdr:grpSpPr bwMode="auto">
                      <a:xfrm>
                        <a:off x="951" y="424"/>
                        <a:ext cx="15" cy="15"/>
                        <a:chOff x="951" y="424"/>
                        <a:chExt cx="15" cy="15"/>
                      </a:xfrm>
                    </xdr:grpSpPr>
                    <xdr:sp macro="" textlink="">
                      <xdr:nvSpPr>
                        <xdr:cNvPr id="1087" name="Oval 63"/>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88" name="Line 64"/>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89" name="Group 65"/>
                    <xdr:cNvGrpSpPr>
                      <a:grpSpLocks/>
                    </xdr:cNvGrpSpPr>
                  </xdr:nvGrpSpPr>
                  <xdr:grpSpPr bwMode="auto">
                    <a:xfrm>
                      <a:off x="1033" y="455"/>
                      <a:ext cx="15" cy="15"/>
                      <a:chOff x="951" y="424"/>
                      <a:chExt cx="15" cy="15"/>
                    </a:xfrm>
                  </xdr:grpSpPr>
                  <xdr:sp macro="" textlink="">
                    <xdr:nvSpPr>
                      <xdr:cNvPr id="1090" name="Oval 66"/>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91" name="Line 67"/>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nvGrpSpPr>
                    <xdr:cNvPr id="1092" name="Group 68"/>
                    <xdr:cNvGrpSpPr>
                      <a:grpSpLocks/>
                    </xdr:cNvGrpSpPr>
                  </xdr:nvGrpSpPr>
                  <xdr:grpSpPr bwMode="auto">
                    <a:xfrm>
                      <a:off x="950" y="485"/>
                      <a:ext cx="81" cy="16"/>
                      <a:chOff x="950" y="453"/>
                      <a:chExt cx="81" cy="16"/>
                    </a:xfrm>
                  </xdr:grpSpPr>
                  <xdr:grpSp>
                    <xdr:nvGrpSpPr>
                      <xdr:cNvPr id="1093" name="Group 69"/>
                      <xdr:cNvGrpSpPr>
                        <a:grpSpLocks/>
                      </xdr:cNvGrpSpPr>
                    </xdr:nvGrpSpPr>
                    <xdr:grpSpPr bwMode="auto">
                      <a:xfrm>
                        <a:off x="950" y="454"/>
                        <a:ext cx="25" cy="15"/>
                        <a:chOff x="951" y="424"/>
                        <a:chExt cx="25" cy="15"/>
                      </a:xfrm>
                    </xdr:grpSpPr>
                    <xdr:sp macro="" textlink="">
                      <xdr:nvSpPr>
                        <xdr:cNvPr id="1094" name="Oval 70"/>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095" name="Group 71"/>
                        <xdr:cNvGrpSpPr>
                          <a:grpSpLocks/>
                        </xdr:cNvGrpSpPr>
                      </xdr:nvGrpSpPr>
                      <xdr:grpSpPr bwMode="auto">
                        <a:xfrm>
                          <a:off x="951" y="424"/>
                          <a:ext cx="15" cy="15"/>
                          <a:chOff x="951" y="424"/>
                          <a:chExt cx="15" cy="15"/>
                        </a:xfrm>
                      </xdr:grpSpPr>
                      <xdr:sp macro="" textlink="">
                        <xdr:nvSpPr>
                          <xdr:cNvPr id="1096" name="Oval 72"/>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097" name="Line 73"/>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098" name="Group 74"/>
                      <xdr:cNvGrpSpPr>
                        <a:grpSpLocks/>
                      </xdr:cNvGrpSpPr>
                    </xdr:nvGrpSpPr>
                    <xdr:grpSpPr bwMode="auto">
                      <a:xfrm>
                        <a:off x="978" y="454"/>
                        <a:ext cx="25" cy="15"/>
                        <a:chOff x="951" y="424"/>
                        <a:chExt cx="25" cy="15"/>
                      </a:xfrm>
                    </xdr:grpSpPr>
                    <xdr:sp macro="" textlink="">
                      <xdr:nvSpPr>
                        <xdr:cNvPr id="1099" name="Oval 75"/>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100" name="Group 76"/>
                        <xdr:cNvGrpSpPr>
                          <a:grpSpLocks/>
                        </xdr:cNvGrpSpPr>
                      </xdr:nvGrpSpPr>
                      <xdr:grpSpPr bwMode="auto">
                        <a:xfrm>
                          <a:off x="951" y="424"/>
                          <a:ext cx="15" cy="15"/>
                          <a:chOff x="951" y="424"/>
                          <a:chExt cx="15" cy="15"/>
                        </a:xfrm>
                      </xdr:grpSpPr>
                      <xdr:sp macro="" textlink="">
                        <xdr:nvSpPr>
                          <xdr:cNvPr id="1101" name="Oval 77"/>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102" name="Line 78"/>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nvGrpSpPr>
                      <xdr:cNvPr id="1103" name="Group 79"/>
                      <xdr:cNvGrpSpPr>
                        <a:grpSpLocks/>
                      </xdr:cNvGrpSpPr>
                    </xdr:nvGrpSpPr>
                    <xdr:grpSpPr bwMode="auto">
                      <a:xfrm>
                        <a:off x="1006" y="453"/>
                        <a:ext cx="25" cy="15"/>
                        <a:chOff x="951" y="424"/>
                        <a:chExt cx="25" cy="15"/>
                      </a:xfrm>
                    </xdr:grpSpPr>
                    <xdr:sp macro="" textlink="">
                      <xdr:nvSpPr>
                        <xdr:cNvPr id="1104" name="Oval 80"/>
                        <xdr:cNvSpPr>
                          <a:spLocks noChangeArrowheads="1"/>
                        </xdr:cNvSpPr>
                      </xdr:nvSpPr>
                      <xdr:spPr bwMode="auto">
                        <a:xfrm>
                          <a:off x="968" y="427"/>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105" name="Group 81"/>
                        <xdr:cNvGrpSpPr>
                          <a:grpSpLocks/>
                        </xdr:cNvGrpSpPr>
                      </xdr:nvGrpSpPr>
                      <xdr:grpSpPr bwMode="auto">
                        <a:xfrm>
                          <a:off x="951" y="424"/>
                          <a:ext cx="15" cy="15"/>
                          <a:chOff x="951" y="424"/>
                          <a:chExt cx="15" cy="15"/>
                        </a:xfrm>
                      </xdr:grpSpPr>
                      <xdr:sp macro="" textlink="">
                        <xdr:nvSpPr>
                          <xdr:cNvPr id="1106" name="Oval 82"/>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107" name="Line 83"/>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grpSp>
                <xdr:grpSp>
                  <xdr:nvGrpSpPr>
                    <xdr:cNvPr id="1108" name="Group 84"/>
                    <xdr:cNvGrpSpPr>
                      <a:grpSpLocks/>
                    </xdr:cNvGrpSpPr>
                  </xdr:nvGrpSpPr>
                  <xdr:grpSpPr bwMode="auto">
                    <a:xfrm>
                      <a:off x="1018" y="438"/>
                      <a:ext cx="15" cy="17"/>
                      <a:chOff x="951" y="424"/>
                      <a:chExt cx="15" cy="15"/>
                    </a:xfrm>
                  </xdr:grpSpPr>
                  <xdr:sp macro="" textlink="">
                    <xdr:nvSpPr>
                      <xdr:cNvPr id="1109" name="Oval 85"/>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110" name="Line 86"/>
                      <xdr:cNvSpPr>
                        <a:spLocks noChangeShapeType="1"/>
                      </xdr:cNvSpPr>
                    </xdr:nvSpPr>
                    <xdr:spPr bwMode="auto">
                      <a:xfrm>
                        <a:off x="954" y="432"/>
                        <a:ext cx="10" cy="0"/>
                      </a:xfrm>
                      <a:prstGeom prst="line">
                        <a:avLst/>
                      </a:prstGeom>
                      <a:noFill/>
                      <a:ln w="19050">
                        <a:solidFill>
                          <a:srgbClr val="000000"/>
                        </a:solidFill>
                        <a:round/>
                        <a:headEnd/>
                        <a:tailEnd/>
                      </a:ln>
                    </xdr:spPr>
                  </xdr:sp>
                </xdr:grpSp>
                <xdr:sp macro="" textlink="">
                  <xdr:nvSpPr>
                    <xdr:cNvPr id="1111" name="Oval 87"/>
                    <xdr:cNvSpPr>
                      <a:spLocks noChangeArrowheads="1"/>
                    </xdr:cNvSpPr>
                  </xdr:nvSpPr>
                  <xdr:spPr bwMode="auto">
                    <a:xfrm>
                      <a:off x="953" y="443"/>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nvGrpSpPr>
                    <xdr:cNvPr id="1112" name="Group 88"/>
                    <xdr:cNvGrpSpPr>
                      <a:grpSpLocks/>
                    </xdr:cNvGrpSpPr>
                  </xdr:nvGrpSpPr>
                  <xdr:grpSpPr bwMode="auto">
                    <a:xfrm>
                      <a:off x="1033" y="424"/>
                      <a:ext cx="15" cy="15"/>
                      <a:chOff x="951" y="424"/>
                      <a:chExt cx="15" cy="15"/>
                    </a:xfrm>
                  </xdr:grpSpPr>
                  <xdr:sp macro="" textlink="">
                    <xdr:nvSpPr>
                      <xdr:cNvPr id="1113" name="Oval 89"/>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114" name="Line 90"/>
                      <xdr:cNvSpPr>
                        <a:spLocks noChangeShapeType="1"/>
                      </xdr:cNvSpPr>
                    </xdr:nvSpPr>
                    <xdr:spPr bwMode="auto">
                      <a:xfrm>
                        <a:off x="954" y="432"/>
                        <a:ext cx="10" cy="0"/>
                      </a:xfrm>
                      <a:prstGeom prst="line">
                        <a:avLst/>
                      </a:prstGeom>
                      <a:noFill/>
                      <a:ln w="19050">
                        <a:solidFill>
                          <a:srgbClr val="000000"/>
                        </a:solidFill>
                        <a:round/>
                        <a:headEnd/>
                        <a:tailEnd/>
                      </a:ln>
                    </xdr:spPr>
                  </xdr:sp>
                </xdr:grpSp>
                <xdr:grpSp>
                  <xdr:nvGrpSpPr>
                    <xdr:cNvPr id="1115" name="Group 91"/>
                    <xdr:cNvGrpSpPr>
                      <a:grpSpLocks/>
                    </xdr:cNvGrpSpPr>
                  </xdr:nvGrpSpPr>
                  <xdr:grpSpPr bwMode="auto">
                    <a:xfrm>
                      <a:off x="1033" y="485"/>
                      <a:ext cx="15" cy="15"/>
                      <a:chOff x="951" y="424"/>
                      <a:chExt cx="15" cy="15"/>
                    </a:xfrm>
                  </xdr:grpSpPr>
                  <xdr:sp macro="" textlink="">
                    <xdr:nvSpPr>
                      <xdr:cNvPr id="1116" name="Oval 92"/>
                      <xdr:cNvSpPr>
                        <a:spLocks noChangeArrowheads="1"/>
                      </xdr:cNvSpPr>
                    </xdr:nvSpPr>
                    <xdr:spPr bwMode="auto">
                      <a:xfrm>
                        <a:off x="951" y="424"/>
                        <a:ext cx="15" cy="15"/>
                      </a:xfrm>
                      <a:prstGeom prst="ellipse">
                        <a:avLst/>
                      </a:prstGeom>
                      <a:gradFill rotWithShape="0">
                        <a:gsLst>
                          <a:gs pos="0">
                            <a:srgbClr val="99CC00"/>
                          </a:gs>
                          <a:gs pos="100000">
                            <a:srgbClr val="99CC00">
                              <a:gamma/>
                              <a:shade val="46275"/>
                              <a:invGamma/>
                            </a:srgbClr>
                          </a:gs>
                        </a:gsLst>
                        <a:lin ang="2700000" scaled="1"/>
                      </a:gradFill>
                      <a:ln w="9525">
                        <a:solidFill>
                          <a:srgbClr val="000000"/>
                        </a:solidFill>
                        <a:round/>
                        <a:headEnd/>
                        <a:tailEnd/>
                      </a:ln>
                    </xdr:spPr>
                  </xdr:sp>
                  <xdr:sp macro="" textlink="">
                    <xdr:nvSpPr>
                      <xdr:cNvPr id="1117" name="Line 93"/>
                      <xdr:cNvSpPr>
                        <a:spLocks noChangeShapeType="1"/>
                      </xdr:cNvSpPr>
                    </xdr:nvSpPr>
                    <xdr:spPr bwMode="auto">
                      <a:xfrm>
                        <a:off x="954" y="432"/>
                        <a:ext cx="10" cy="0"/>
                      </a:xfrm>
                      <a:prstGeom prst="line">
                        <a:avLst/>
                      </a:prstGeom>
                      <a:noFill/>
                      <a:ln w="19050">
                        <a:solidFill>
                          <a:srgbClr val="000000"/>
                        </a:solidFill>
                        <a:round/>
                        <a:headEnd/>
                        <a:tailEnd/>
                      </a:ln>
                    </xdr:spPr>
                  </xdr:sp>
                </xdr:grpSp>
                <xdr:sp macro="" textlink="">
                  <xdr:nvSpPr>
                    <xdr:cNvPr id="1118" name="Oval 94"/>
                    <xdr:cNvSpPr>
                      <a:spLocks noChangeArrowheads="1"/>
                    </xdr:cNvSpPr>
                  </xdr:nvSpPr>
                  <xdr:spPr bwMode="auto">
                    <a:xfrm>
                      <a:off x="1037" y="474"/>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sp macro="" textlink="">
                  <xdr:nvSpPr>
                    <xdr:cNvPr id="1119" name="Oval 95"/>
                    <xdr:cNvSpPr>
                      <a:spLocks noChangeArrowheads="1"/>
                    </xdr:cNvSpPr>
                  </xdr:nvSpPr>
                  <xdr:spPr bwMode="auto">
                    <a:xfrm>
                      <a:off x="1037" y="442"/>
                      <a:ext cx="8" cy="8"/>
                    </a:xfrm>
                    <a:prstGeom prst="ellipse">
                      <a:avLst/>
                    </a:prstGeom>
                    <a:gradFill rotWithShape="0">
                      <a:gsLst>
                        <a:gs pos="0">
                          <a:srgbClr val="C0C0C0"/>
                        </a:gs>
                        <a:gs pos="100000">
                          <a:srgbClr val="C0C0C0">
                            <a:gamma/>
                            <a:shade val="46275"/>
                            <a:invGamma/>
                          </a:srgbClr>
                        </a:gs>
                      </a:gsLst>
                      <a:lin ang="2700000" scaled="1"/>
                    </a:gradFill>
                    <a:ln w="9525">
                      <a:solidFill>
                        <a:srgbClr val="000000"/>
                      </a:solidFill>
                      <a:round/>
                      <a:headEnd/>
                      <a:tailEnd/>
                    </a:ln>
                  </xdr:spPr>
                </xdr:sp>
              </xdr:grpSp>
            </xdr:grpSp>
            <xdr:sp macro="" textlink="">
              <xdr:nvSpPr>
                <xdr:cNvPr id="1133" name="Line 109"/>
                <xdr:cNvSpPr>
                  <a:spLocks noChangeShapeType="1"/>
                </xdr:cNvSpPr>
              </xdr:nvSpPr>
              <xdr:spPr bwMode="auto">
                <a:xfrm>
                  <a:off x="1064" y="501"/>
                  <a:ext cx="37" cy="0"/>
                </a:xfrm>
                <a:prstGeom prst="line">
                  <a:avLst/>
                </a:prstGeom>
                <a:noFill/>
                <a:ln w="19050">
                  <a:solidFill>
                    <a:srgbClr val="FF0000"/>
                  </a:solidFill>
                  <a:round/>
                  <a:headEnd/>
                  <a:tailEnd type="triangle" w="med" len="med"/>
                </a:ln>
              </xdr:spPr>
            </xdr:sp>
            <xdr:sp macro="" textlink="">
              <xdr:nvSpPr>
                <xdr:cNvPr id="1378" name="Text Box 354"/>
                <xdr:cNvSpPr txBox="1">
                  <a:spLocks noChangeArrowheads="1"/>
                </xdr:cNvSpPr>
              </xdr:nvSpPr>
              <xdr:spPr bwMode="auto">
                <a:xfrm>
                  <a:off x="1061" y="476"/>
                  <a:ext cx="37"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0000"/>
                      </a:solidFill>
                      <a:latin typeface="Arial"/>
                      <a:cs typeface="Arial"/>
                    </a:rPr>
                    <a:t>+</a:t>
                  </a:r>
                  <a:r>
                    <a:rPr lang="el-GR" sz="1000" b="1" i="0" strike="noStrike">
                      <a:solidFill>
                        <a:srgbClr val="99CCFF"/>
                      </a:solidFill>
                      <a:latin typeface="Arial"/>
                      <a:cs typeface="Arial"/>
                    </a:rPr>
                    <a:t>Η</a:t>
                  </a:r>
                  <a:r>
                    <a:rPr lang="el-GR" sz="1000" b="1" i="0" strike="noStrike" baseline="-25000">
                      <a:solidFill>
                        <a:srgbClr val="99CCFF"/>
                      </a:solidFill>
                      <a:latin typeface="Arial"/>
                      <a:cs typeface="Arial"/>
                    </a:rPr>
                    <a:t>2</a:t>
                  </a:r>
                  <a:r>
                    <a:rPr lang="el-GR" sz="1000" b="1" i="0" strike="noStrike">
                      <a:solidFill>
                        <a:srgbClr val="99CCFF"/>
                      </a:solidFill>
                      <a:latin typeface="Arial"/>
                      <a:cs typeface="Arial"/>
                    </a:rPr>
                    <a:t>Ο</a:t>
                  </a:r>
                </a:p>
              </xdr:txBody>
            </xdr:sp>
          </xdr:grpSp>
        </xdr:grpSp>
      </xdr:grpSp>
    </xdr:grpSp>
    <xdr:clientData/>
  </xdr:twoCellAnchor>
  <xdr:twoCellAnchor>
    <xdr:from>
      <xdr:col>20</xdr:col>
      <xdr:colOff>295275</xdr:colOff>
      <xdr:row>26</xdr:row>
      <xdr:rowOff>66675</xdr:rowOff>
    </xdr:from>
    <xdr:to>
      <xdr:col>24</xdr:col>
      <xdr:colOff>581025</xdr:colOff>
      <xdr:row>33</xdr:row>
      <xdr:rowOff>114300</xdr:rowOff>
    </xdr:to>
    <xdr:grpSp>
      <xdr:nvGrpSpPr>
        <xdr:cNvPr id="1398" name="Group 374"/>
        <xdr:cNvGrpSpPr>
          <a:grpSpLocks/>
        </xdr:cNvGrpSpPr>
      </xdr:nvGrpSpPr>
      <xdr:grpSpPr bwMode="auto">
        <a:xfrm>
          <a:off x="12195175" y="5349875"/>
          <a:ext cx="2851150" cy="1470025"/>
          <a:chOff x="1216" y="421"/>
          <a:chExt cx="286" cy="135"/>
        </a:xfrm>
      </xdr:grpSpPr>
      <xdr:sp macro="" textlink="">
        <xdr:nvSpPr>
          <xdr:cNvPr id="1031" name="Text Box 7"/>
          <xdr:cNvSpPr txBox="1">
            <a:spLocks noChangeArrowheads="1"/>
          </xdr:cNvSpPr>
        </xdr:nvSpPr>
        <xdr:spPr bwMode="auto">
          <a:xfrm>
            <a:off x="1216" y="421"/>
            <a:ext cx="286" cy="22"/>
          </a:xfrm>
          <a:prstGeom prst="rect">
            <a:avLst/>
          </a:prstGeom>
          <a:gradFill rotWithShape="1">
            <a:gsLst>
              <a:gs pos="0">
                <a:srgbClr val="333300"/>
              </a:gs>
              <a:gs pos="100000">
                <a:srgbClr val="333300">
                  <a:gamma/>
                  <a:shade val="0"/>
                  <a:invGamma/>
                </a:srgbClr>
              </a:gs>
            </a:gsLst>
            <a:lin ang="2700000" scaled="1"/>
          </a:gradFill>
          <a:ln w="9525" algn="ctr">
            <a:solidFill>
              <a:srgbClr val="FFFF99"/>
            </a:solidFill>
            <a:miter lim="800000"/>
            <a:headEnd/>
            <a:tailEnd/>
          </a:ln>
          <a:effectLst/>
        </xdr:spPr>
        <xdr:txBody>
          <a:bodyPr vertOverflow="clip" wrap="square" lIns="27432" tIns="27432" rIns="27432" bIns="0" anchor="t" upright="1"/>
          <a:lstStyle/>
          <a:p>
            <a:pPr algn="ctr" rtl="1">
              <a:defRPr sz="1000"/>
            </a:pPr>
            <a:r>
              <a:rPr lang="el-GR" sz="1100" b="1" i="0" strike="noStrike">
                <a:solidFill>
                  <a:srgbClr val="FF9900"/>
                </a:solidFill>
                <a:latin typeface="Arial"/>
                <a:cs typeface="Arial"/>
              </a:rPr>
              <a:t>Μοριακοί</a:t>
            </a:r>
            <a:r>
              <a:rPr lang="el-GR" sz="1100" b="1" i="0" strike="noStrike">
                <a:solidFill>
                  <a:srgbClr val="FFFF99"/>
                </a:solidFill>
                <a:latin typeface="Arial"/>
                <a:cs typeface="Arial"/>
              </a:rPr>
              <a:t> </a:t>
            </a:r>
            <a:r>
              <a:rPr lang="el-GR" sz="1100" b="0" i="0" strike="noStrike">
                <a:solidFill>
                  <a:srgbClr val="FFFF99"/>
                </a:solidFill>
                <a:latin typeface="Arial"/>
                <a:cs typeface="Arial"/>
              </a:rPr>
              <a:t>(στο νερό παθαίνουν </a:t>
            </a:r>
            <a:r>
              <a:rPr lang="el-GR" sz="1100" b="1" i="0" strike="noStrike">
                <a:solidFill>
                  <a:srgbClr val="FF9900"/>
                </a:solidFill>
                <a:latin typeface="Arial"/>
                <a:cs typeface="Arial"/>
              </a:rPr>
              <a:t>ιοντισμό</a:t>
            </a:r>
            <a:r>
              <a:rPr lang="el-GR" sz="1100" b="1" i="0" strike="noStrike">
                <a:solidFill>
                  <a:srgbClr val="FFFF99"/>
                </a:solidFill>
                <a:latin typeface="Arial"/>
                <a:cs typeface="Arial"/>
              </a:rPr>
              <a:t>)</a:t>
            </a:r>
          </a:p>
        </xdr:txBody>
      </xdr:sp>
      <xdr:grpSp>
        <xdr:nvGrpSpPr>
          <xdr:cNvPr id="1397" name="Group 373"/>
          <xdr:cNvGrpSpPr>
            <a:grpSpLocks/>
          </xdr:cNvGrpSpPr>
        </xdr:nvGrpSpPr>
        <xdr:grpSpPr bwMode="auto">
          <a:xfrm>
            <a:off x="1216" y="449"/>
            <a:ext cx="286" cy="107"/>
            <a:chOff x="1216" y="449"/>
            <a:chExt cx="286" cy="107"/>
          </a:xfrm>
        </xdr:grpSpPr>
        <xdr:sp macro="" textlink="">
          <xdr:nvSpPr>
            <xdr:cNvPr id="1393" name="Rectangle 369"/>
            <xdr:cNvSpPr>
              <a:spLocks noChangeArrowheads="1"/>
            </xdr:cNvSpPr>
          </xdr:nvSpPr>
          <xdr:spPr bwMode="auto">
            <a:xfrm>
              <a:off x="1216" y="449"/>
              <a:ext cx="286" cy="107"/>
            </a:xfrm>
            <a:prstGeom prst="rect">
              <a:avLst/>
            </a:prstGeom>
            <a:solidFill>
              <a:srgbClr val="000000"/>
            </a:solidFill>
            <a:ln w="9525">
              <a:solidFill>
                <a:srgbClr val="FFFF99"/>
              </a:solidFill>
              <a:miter lim="800000"/>
              <a:headEnd/>
              <a:tailEnd/>
            </a:ln>
          </xdr:spPr>
        </xdr:sp>
        <xdr:grpSp>
          <xdr:nvGrpSpPr>
            <xdr:cNvPr id="1391" name="Group 367"/>
            <xdr:cNvGrpSpPr>
              <a:grpSpLocks/>
            </xdr:cNvGrpSpPr>
          </xdr:nvGrpSpPr>
          <xdr:grpSpPr bwMode="auto">
            <a:xfrm>
              <a:off x="1238" y="471"/>
              <a:ext cx="244" cy="45"/>
              <a:chOff x="1231" y="464"/>
              <a:chExt cx="244" cy="45"/>
            </a:xfrm>
          </xdr:grpSpPr>
          <xdr:grpSp>
            <xdr:nvGrpSpPr>
              <xdr:cNvPr id="1134" name="Group 110"/>
              <xdr:cNvGrpSpPr>
                <a:grpSpLocks/>
              </xdr:cNvGrpSpPr>
            </xdr:nvGrpSpPr>
            <xdr:grpSpPr bwMode="auto">
              <a:xfrm>
                <a:off x="1231" y="481"/>
                <a:ext cx="33" cy="26"/>
                <a:chOff x="1260" y="432"/>
                <a:chExt cx="33" cy="26"/>
              </a:xfrm>
            </xdr:grpSpPr>
            <xdr:sp macro="" textlink="">
              <xdr:nvSpPr>
                <xdr:cNvPr id="1135" name="Oval 111"/>
                <xdr:cNvSpPr>
                  <a:spLocks noChangeArrowheads="1"/>
                </xdr:cNvSpPr>
              </xdr:nvSpPr>
              <xdr:spPr bwMode="auto">
                <a:xfrm>
                  <a:off x="1260" y="432"/>
                  <a:ext cx="26" cy="26"/>
                </a:xfrm>
                <a:prstGeom prst="ellipse">
                  <a:avLst/>
                </a:prstGeom>
                <a:gradFill rotWithShape="0">
                  <a:gsLst>
                    <a:gs pos="0">
                      <a:srgbClr val="FFCC00"/>
                    </a:gs>
                    <a:gs pos="100000">
                      <a:srgbClr val="FFCC00">
                        <a:gamma/>
                        <a:shade val="56078"/>
                        <a:invGamma/>
                      </a:srgbClr>
                    </a:gs>
                  </a:gsLst>
                  <a:lin ang="2700000" scaled="1"/>
                </a:gradFill>
                <a:ln w="9525">
                  <a:solidFill>
                    <a:srgbClr val="000000"/>
                  </a:solidFill>
                  <a:round/>
                  <a:headEnd/>
                  <a:tailEnd/>
                </a:ln>
              </xdr:spPr>
            </xdr:sp>
            <xdr:sp macro="" textlink="">
              <xdr:nvSpPr>
                <xdr:cNvPr id="1136" name="Oval 112"/>
                <xdr:cNvSpPr>
                  <a:spLocks noChangeArrowheads="1"/>
                </xdr:cNvSpPr>
              </xdr:nvSpPr>
              <xdr:spPr bwMode="auto">
                <a:xfrm>
                  <a:off x="1279" y="441"/>
                  <a:ext cx="14" cy="14"/>
                </a:xfrm>
                <a:prstGeom prst="ellipse">
                  <a:avLst/>
                </a:prstGeom>
                <a:gradFill rotWithShape="0">
                  <a:gsLst>
                    <a:gs pos="0">
                      <a:srgbClr val="CCFFFF"/>
                    </a:gs>
                    <a:gs pos="100000">
                      <a:srgbClr val="CCFFFF">
                        <a:gamma/>
                        <a:shade val="53725"/>
                        <a:invGamma/>
                      </a:srgbClr>
                    </a:gs>
                  </a:gsLst>
                  <a:lin ang="2700000" scaled="1"/>
                </a:gradFill>
                <a:ln w="9525">
                  <a:solidFill>
                    <a:srgbClr val="000000"/>
                  </a:solidFill>
                  <a:round/>
                  <a:headEnd/>
                  <a:tailEnd/>
                </a:ln>
              </xdr:spPr>
            </xdr:sp>
          </xdr:grpSp>
          <xdr:grpSp>
            <xdr:nvGrpSpPr>
              <xdr:cNvPr id="1137" name="Group 113"/>
              <xdr:cNvGrpSpPr>
                <a:grpSpLocks/>
              </xdr:cNvGrpSpPr>
            </xdr:nvGrpSpPr>
            <xdr:grpSpPr bwMode="auto">
              <a:xfrm>
                <a:off x="1294" y="480"/>
                <a:ext cx="29" cy="27"/>
                <a:chOff x="1341" y="442"/>
                <a:chExt cx="29" cy="27"/>
              </a:xfrm>
            </xdr:grpSpPr>
            <xdr:sp macro="" textlink="">
              <xdr:nvSpPr>
                <xdr:cNvPr id="1138" name="Oval 114"/>
                <xdr:cNvSpPr>
                  <a:spLocks noChangeArrowheads="1"/>
                </xdr:cNvSpPr>
              </xdr:nvSpPr>
              <xdr:spPr bwMode="auto">
                <a:xfrm>
                  <a:off x="1351" y="442"/>
                  <a:ext cx="14" cy="14"/>
                </a:xfrm>
                <a:prstGeom prst="ellipse">
                  <a:avLst/>
                </a:prstGeom>
                <a:gradFill rotWithShape="0">
                  <a:gsLst>
                    <a:gs pos="0">
                      <a:srgbClr val="CCFFFF"/>
                    </a:gs>
                    <a:gs pos="100000">
                      <a:srgbClr val="CCFFFF">
                        <a:gamma/>
                        <a:shade val="53725"/>
                        <a:invGamma/>
                      </a:srgbClr>
                    </a:gs>
                  </a:gsLst>
                  <a:lin ang="2700000" scaled="1"/>
                </a:gradFill>
                <a:ln w="9525">
                  <a:solidFill>
                    <a:srgbClr val="000000"/>
                  </a:solidFill>
                  <a:round/>
                  <a:headEnd/>
                  <a:tailEnd/>
                </a:ln>
                <a:effectLst/>
              </xdr:spPr>
            </xdr:sp>
            <xdr:sp macro="" textlink="">
              <xdr:nvSpPr>
                <xdr:cNvPr id="1139" name="Oval 115"/>
                <xdr:cNvSpPr>
                  <a:spLocks noChangeArrowheads="1"/>
                </xdr:cNvSpPr>
              </xdr:nvSpPr>
              <xdr:spPr bwMode="auto">
                <a:xfrm>
                  <a:off x="1341" y="447"/>
                  <a:ext cx="22" cy="22"/>
                </a:xfrm>
                <a:prstGeom prst="ellipse">
                  <a:avLst/>
                </a:prstGeom>
                <a:gradFill rotWithShape="0">
                  <a:gsLst>
                    <a:gs pos="0">
                      <a:srgbClr val="3366FF"/>
                    </a:gs>
                    <a:gs pos="100000">
                      <a:srgbClr val="3366FF">
                        <a:gamma/>
                        <a:shade val="46275"/>
                        <a:invGamma/>
                      </a:srgbClr>
                    </a:gs>
                  </a:gsLst>
                  <a:lin ang="2700000" scaled="1"/>
                </a:gradFill>
                <a:ln w="9525">
                  <a:solidFill>
                    <a:srgbClr val="000000"/>
                  </a:solidFill>
                  <a:round/>
                  <a:headEnd/>
                  <a:tailEnd/>
                </a:ln>
              </xdr:spPr>
            </xdr:sp>
            <xdr:sp macro="" textlink="">
              <xdr:nvSpPr>
                <xdr:cNvPr id="1140" name="Oval 116"/>
                <xdr:cNvSpPr>
                  <a:spLocks noChangeArrowheads="1"/>
                </xdr:cNvSpPr>
              </xdr:nvSpPr>
              <xdr:spPr bwMode="auto">
                <a:xfrm>
                  <a:off x="1356" y="455"/>
                  <a:ext cx="14" cy="14"/>
                </a:xfrm>
                <a:prstGeom prst="ellipse">
                  <a:avLst/>
                </a:prstGeom>
                <a:gradFill rotWithShape="0">
                  <a:gsLst>
                    <a:gs pos="0">
                      <a:srgbClr val="CCFFFF"/>
                    </a:gs>
                    <a:gs pos="100000">
                      <a:srgbClr val="CCFFFF">
                        <a:gamma/>
                        <a:shade val="53725"/>
                        <a:invGamma/>
                      </a:srgbClr>
                    </a:gs>
                  </a:gsLst>
                  <a:lin ang="2700000" scaled="1"/>
                </a:gradFill>
                <a:ln w="9525">
                  <a:solidFill>
                    <a:srgbClr val="000000"/>
                  </a:solidFill>
                  <a:round/>
                  <a:headEnd/>
                  <a:tailEnd/>
                </a:ln>
                <a:effectLst/>
              </xdr:spPr>
            </xdr:sp>
          </xdr:grpSp>
          <xdr:grpSp>
            <xdr:nvGrpSpPr>
              <xdr:cNvPr id="1141" name="Group 117"/>
              <xdr:cNvGrpSpPr>
                <a:grpSpLocks/>
              </xdr:cNvGrpSpPr>
            </xdr:nvGrpSpPr>
            <xdr:grpSpPr bwMode="auto">
              <a:xfrm>
                <a:off x="1383" y="482"/>
                <a:ext cx="33" cy="26"/>
                <a:chOff x="1399" y="443"/>
                <a:chExt cx="33" cy="26"/>
              </a:xfrm>
            </xdr:grpSpPr>
            <xdr:sp macro="" textlink="">
              <xdr:nvSpPr>
                <xdr:cNvPr id="1142" name="Oval 118"/>
                <xdr:cNvSpPr>
                  <a:spLocks noChangeArrowheads="1"/>
                </xdr:cNvSpPr>
              </xdr:nvSpPr>
              <xdr:spPr bwMode="auto">
                <a:xfrm>
                  <a:off x="1415" y="443"/>
                  <a:ext cx="14" cy="14"/>
                </a:xfrm>
                <a:prstGeom prst="ellipse">
                  <a:avLst/>
                </a:prstGeom>
                <a:gradFill rotWithShape="0">
                  <a:gsLst>
                    <a:gs pos="0">
                      <a:srgbClr val="CCFFFF"/>
                    </a:gs>
                    <a:gs pos="100000">
                      <a:srgbClr val="CCFFFF">
                        <a:gamma/>
                        <a:shade val="53725"/>
                        <a:invGamma/>
                      </a:srgbClr>
                    </a:gs>
                  </a:gsLst>
                  <a:lin ang="2700000" scaled="1"/>
                </a:gradFill>
                <a:ln w="9525">
                  <a:solidFill>
                    <a:srgbClr val="000000"/>
                  </a:solidFill>
                  <a:round/>
                  <a:headEnd/>
                  <a:tailEnd/>
                </a:ln>
                <a:effectLst/>
              </xdr:spPr>
            </xdr:sp>
            <xdr:sp macro="" textlink="">
              <xdr:nvSpPr>
                <xdr:cNvPr id="1143" name="Oval 119"/>
                <xdr:cNvSpPr>
                  <a:spLocks noChangeArrowheads="1"/>
                </xdr:cNvSpPr>
              </xdr:nvSpPr>
              <xdr:spPr bwMode="auto">
                <a:xfrm>
                  <a:off x="1403" y="447"/>
                  <a:ext cx="22" cy="22"/>
                </a:xfrm>
                <a:prstGeom prst="ellipse">
                  <a:avLst/>
                </a:prstGeom>
                <a:gradFill rotWithShape="0">
                  <a:gsLst>
                    <a:gs pos="0">
                      <a:srgbClr val="3366FF"/>
                    </a:gs>
                    <a:gs pos="100000">
                      <a:srgbClr val="3366FF">
                        <a:gamma/>
                        <a:shade val="46275"/>
                        <a:invGamma/>
                      </a:srgbClr>
                    </a:gs>
                  </a:gsLst>
                  <a:lin ang="2700000" scaled="1"/>
                </a:gradFill>
                <a:ln w="9525">
                  <a:solidFill>
                    <a:srgbClr val="000000"/>
                  </a:solidFill>
                  <a:round/>
                  <a:headEnd/>
                  <a:tailEnd/>
                </a:ln>
              </xdr:spPr>
            </xdr:sp>
            <xdr:sp macro="" textlink="">
              <xdr:nvSpPr>
                <xdr:cNvPr id="1144" name="Oval 120"/>
                <xdr:cNvSpPr>
                  <a:spLocks noChangeArrowheads="1"/>
                </xdr:cNvSpPr>
              </xdr:nvSpPr>
              <xdr:spPr bwMode="auto">
                <a:xfrm>
                  <a:off x="1399" y="444"/>
                  <a:ext cx="14" cy="14"/>
                </a:xfrm>
                <a:prstGeom prst="ellipse">
                  <a:avLst/>
                </a:prstGeom>
                <a:gradFill rotWithShape="0">
                  <a:gsLst>
                    <a:gs pos="0">
                      <a:srgbClr val="CCFFFF"/>
                    </a:gs>
                    <a:gs pos="100000">
                      <a:srgbClr val="CCFFFF">
                        <a:gamma/>
                        <a:shade val="53725"/>
                        <a:invGamma/>
                      </a:srgbClr>
                    </a:gs>
                  </a:gsLst>
                  <a:lin ang="2700000" scaled="1"/>
                </a:gradFill>
                <a:ln w="9525">
                  <a:solidFill>
                    <a:srgbClr val="000000"/>
                  </a:solidFill>
                  <a:round/>
                  <a:headEnd/>
                  <a:tailEnd/>
                </a:ln>
                <a:effectLst/>
              </xdr:spPr>
            </xdr:sp>
            <xdr:sp macro="" textlink="">
              <xdr:nvSpPr>
                <xdr:cNvPr id="1145" name="Oval 121"/>
                <xdr:cNvSpPr>
                  <a:spLocks noChangeArrowheads="1"/>
                </xdr:cNvSpPr>
              </xdr:nvSpPr>
              <xdr:spPr bwMode="auto">
                <a:xfrm>
                  <a:off x="1418" y="455"/>
                  <a:ext cx="14" cy="14"/>
                </a:xfrm>
                <a:prstGeom prst="ellipse">
                  <a:avLst/>
                </a:prstGeom>
                <a:gradFill rotWithShape="0">
                  <a:gsLst>
                    <a:gs pos="0">
                      <a:srgbClr val="CCFFFF"/>
                    </a:gs>
                    <a:gs pos="100000">
                      <a:srgbClr val="CCFFFF">
                        <a:gamma/>
                        <a:shade val="53725"/>
                        <a:invGamma/>
                      </a:srgbClr>
                    </a:gs>
                  </a:gsLst>
                  <a:lin ang="2700000" scaled="1"/>
                </a:gradFill>
                <a:ln w="9525">
                  <a:solidFill>
                    <a:srgbClr val="000000"/>
                  </a:solidFill>
                  <a:round/>
                  <a:headEnd/>
                  <a:tailEnd/>
                </a:ln>
                <a:effectLst/>
              </xdr:spPr>
            </xdr:sp>
          </xdr:grpSp>
          <xdr:sp macro="" textlink="">
            <xdr:nvSpPr>
              <xdr:cNvPr id="1146" name="Oval 122"/>
              <xdr:cNvSpPr>
                <a:spLocks noChangeArrowheads="1"/>
              </xdr:cNvSpPr>
            </xdr:nvSpPr>
            <xdr:spPr bwMode="auto">
              <a:xfrm>
                <a:off x="1449" y="483"/>
                <a:ext cx="26" cy="26"/>
              </a:xfrm>
              <a:prstGeom prst="ellipse">
                <a:avLst/>
              </a:prstGeom>
              <a:gradFill rotWithShape="0">
                <a:gsLst>
                  <a:gs pos="0">
                    <a:srgbClr val="FF9900"/>
                  </a:gs>
                  <a:gs pos="100000">
                    <a:srgbClr val="FF9900">
                      <a:gamma/>
                      <a:shade val="56078"/>
                      <a:invGamma/>
                    </a:srgbClr>
                  </a:gs>
                </a:gsLst>
                <a:lin ang="2700000" scaled="1"/>
              </a:gradFill>
              <a:ln w="9525">
                <a:solidFill>
                  <a:srgbClr val="000000"/>
                </a:solidFill>
                <a:round/>
                <a:headEnd/>
                <a:tailEnd/>
              </a:ln>
            </xdr:spPr>
          </xdr:sp>
          <xdr:grpSp>
            <xdr:nvGrpSpPr>
              <xdr:cNvPr id="1147" name="Group 123"/>
              <xdr:cNvGrpSpPr>
                <a:grpSpLocks/>
              </xdr:cNvGrpSpPr>
            </xdr:nvGrpSpPr>
            <xdr:grpSpPr bwMode="auto">
              <a:xfrm>
                <a:off x="1335" y="493"/>
                <a:ext cx="35" cy="7"/>
                <a:chOff x="1344" y="455"/>
                <a:chExt cx="35" cy="7"/>
              </a:xfrm>
            </xdr:grpSpPr>
            <xdr:sp macro="" textlink="">
              <xdr:nvSpPr>
                <xdr:cNvPr id="1148" name="Line 124"/>
                <xdr:cNvSpPr>
                  <a:spLocks noChangeShapeType="1"/>
                </xdr:cNvSpPr>
              </xdr:nvSpPr>
              <xdr:spPr bwMode="auto">
                <a:xfrm>
                  <a:off x="1345" y="455"/>
                  <a:ext cx="34" cy="0"/>
                </a:xfrm>
                <a:prstGeom prst="line">
                  <a:avLst/>
                </a:prstGeom>
                <a:noFill/>
                <a:ln w="9525">
                  <a:solidFill>
                    <a:srgbClr val="FF0000"/>
                  </a:solidFill>
                  <a:round/>
                  <a:headEnd/>
                  <a:tailEnd type="triangle" w="med" len="med"/>
                </a:ln>
              </xdr:spPr>
            </xdr:sp>
            <xdr:sp macro="" textlink="">
              <xdr:nvSpPr>
                <xdr:cNvPr id="1149" name="Line 125"/>
                <xdr:cNvSpPr>
                  <a:spLocks noChangeShapeType="1"/>
                </xdr:cNvSpPr>
              </xdr:nvSpPr>
              <xdr:spPr bwMode="auto">
                <a:xfrm flipH="1">
                  <a:off x="1344" y="462"/>
                  <a:ext cx="34" cy="0"/>
                </a:xfrm>
                <a:prstGeom prst="line">
                  <a:avLst/>
                </a:prstGeom>
                <a:noFill/>
                <a:ln w="9525">
                  <a:solidFill>
                    <a:srgbClr val="FF0000"/>
                  </a:solidFill>
                  <a:round/>
                  <a:headEnd/>
                  <a:tailEnd type="triangle" w="med" len="med"/>
                </a:ln>
              </xdr:spPr>
            </xdr:sp>
          </xdr:grpSp>
          <xdr:grpSp>
            <xdr:nvGrpSpPr>
              <xdr:cNvPr id="1150" name="Group 126"/>
              <xdr:cNvGrpSpPr>
                <a:grpSpLocks/>
              </xdr:cNvGrpSpPr>
            </xdr:nvGrpSpPr>
            <xdr:grpSpPr bwMode="auto">
              <a:xfrm>
                <a:off x="1392" y="464"/>
                <a:ext cx="14" cy="15"/>
                <a:chOff x="1396" y="425"/>
                <a:chExt cx="14" cy="15"/>
              </a:xfrm>
            </xdr:grpSpPr>
            <xdr:sp macro="" textlink="">
              <xdr:nvSpPr>
                <xdr:cNvPr id="1151" name="Line 127"/>
                <xdr:cNvSpPr>
                  <a:spLocks noChangeShapeType="1"/>
                </xdr:cNvSpPr>
              </xdr:nvSpPr>
              <xdr:spPr bwMode="auto">
                <a:xfrm>
                  <a:off x="1396" y="432"/>
                  <a:ext cx="14" cy="0"/>
                </a:xfrm>
                <a:prstGeom prst="line">
                  <a:avLst/>
                </a:prstGeom>
                <a:noFill/>
                <a:ln w="28575">
                  <a:solidFill>
                    <a:srgbClr val="FFCC00"/>
                  </a:solidFill>
                  <a:round/>
                  <a:headEnd/>
                  <a:tailEnd/>
                </a:ln>
              </xdr:spPr>
            </xdr:sp>
            <xdr:sp macro="" textlink="">
              <xdr:nvSpPr>
                <xdr:cNvPr id="1152" name="Line 128"/>
                <xdr:cNvSpPr>
                  <a:spLocks noChangeShapeType="1"/>
                </xdr:cNvSpPr>
              </xdr:nvSpPr>
              <xdr:spPr bwMode="auto">
                <a:xfrm>
                  <a:off x="1403" y="425"/>
                  <a:ext cx="0" cy="15"/>
                </a:xfrm>
                <a:prstGeom prst="line">
                  <a:avLst/>
                </a:prstGeom>
                <a:noFill/>
                <a:ln w="28575">
                  <a:solidFill>
                    <a:srgbClr val="FFCC00"/>
                  </a:solidFill>
                  <a:round/>
                  <a:headEnd/>
                  <a:tailEnd/>
                </a:ln>
              </xdr:spPr>
            </xdr:sp>
          </xdr:grpSp>
          <xdr:sp macro="" textlink="">
            <xdr:nvSpPr>
              <xdr:cNvPr id="1153" name="Line 129"/>
              <xdr:cNvSpPr>
                <a:spLocks noChangeShapeType="1"/>
              </xdr:cNvSpPr>
            </xdr:nvSpPr>
            <xdr:spPr bwMode="auto">
              <a:xfrm>
                <a:off x="1454" y="471"/>
                <a:ext cx="14" cy="0"/>
              </a:xfrm>
              <a:prstGeom prst="line">
                <a:avLst/>
              </a:prstGeom>
              <a:noFill/>
              <a:ln w="28575">
                <a:solidFill>
                  <a:srgbClr val="FFCC00"/>
                </a:solidFill>
                <a:round/>
                <a:headEnd/>
                <a:tailEnd/>
              </a:ln>
            </xdr:spPr>
          </xdr:sp>
          <xdr:grpSp>
            <xdr:nvGrpSpPr>
              <xdr:cNvPr id="1385" name="Group 361"/>
              <xdr:cNvGrpSpPr>
                <a:grpSpLocks/>
              </xdr:cNvGrpSpPr>
            </xdr:nvGrpSpPr>
            <xdr:grpSpPr bwMode="auto">
              <a:xfrm>
                <a:off x="1273" y="489"/>
                <a:ext cx="14" cy="15"/>
                <a:chOff x="1396" y="425"/>
                <a:chExt cx="14" cy="15"/>
              </a:xfrm>
            </xdr:grpSpPr>
            <xdr:sp macro="" textlink="">
              <xdr:nvSpPr>
                <xdr:cNvPr id="1386" name="Line 362"/>
                <xdr:cNvSpPr>
                  <a:spLocks noChangeShapeType="1"/>
                </xdr:cNvSpPr>
              </xdr:nvSpPr>
              <xdr:spPr bwMode="auto">
                <a:xfrm>
                  <a:off x="1396" y="432"/>
                  <a:ext cx="14" cy="0"/>
                </a:xfrm>
                <a:prstGeom prst="line">
                  <a:avLst/>
                </a:prstGeom>
                <a:noFill/>
                <a:ln w="28575">
                  <a:solidFill>
                    <a:srgbClr val="FF0000"/>
                  </a:solidFill>
                  <a:round/>
                  <a:headEnd/>
                  <a:tailEnd/>
                </a:ln>
              </xdr:spPr>
            </xdr:sp>
            <xdr:sp macro="" textlink="">
              <xdr:nvSpPr>
                <xdr:cNvPr id="1387" name="Line 363"/>
                <xdr:cNvSpPr>
                  <a:spLocks noChangeShapeType="1"/>
                </xdr:cNvSpPr>
              </xdr:nvSpPr>
              <xdr:spPr bwMode="auto">
                <a:xfrm>
                  <a:off x="1403" y="425"/>
                  <a:ext cx="0" cy="15"/>
                </a:xfrm>
                <a:prstGeom prst="line">
                  <a:avLst/>
                </a:prstGeom>
                <a:noFill/>
                <a:ln w="28575">
                  <a:solidFill>
                    <a:srgbClr val="FF0000"/>
                  </a:solidFill>
                  <a:round/>
                  <a:headEnd/>
                  <a:tailEnd/>
                </a:ln>
              </xdr:spPr>
            </xdr:sp>
          </xdr:grpSp>
          <xdr:grpSp>
            <xdr:nvGrpSpPr>
              <xdr:cNvPr id="1388" name="Group 364"/>
              <xdr:cNvGrpSpPr>
                <a:grpSpLocks/>
              </xdr:cNvGrpSpPr>
            </xdr:nvGrpSpPr>
            <xdr:grpSpPr bwMode="auto">
              <a:xfrm>
                <a:off x="1424" y="489"/>
                <a:ext cx="14" cy="15"/>
                <a:chOff x="1396" y="425"/>
                <a:chExt cx="14" cy="15"/>
              </a:xfrm>
            </xdr:grpSpPr>
            <xdr:sp macro="" textlink="">
              <xdr:nvSpPr>
                <xdr:cNvPr id="1389" name="Line 365"/>
                <xdr:cNvSpPr>
                  <a:spLocks noChangeShapeType="1"/>
                </xdr:cNvSpPr>
              </xdr:nvSpPr>
              <xdr:spPr bwMode="auto">
                <a:xfrm>
                  <a:off x="1396" y="432"/>
                  <a:ext cx="14" cy="0"/>
                </a:xfrm>
                <a:prstGeom prst="line">
                  <a:avLst/>
                </a:prstGeom>
                <a:noFill/>
                <a:ln w="28575">
                  <a:solidFill>
                    <a:srgbClr val="FF0000"/>
                  </a:solidFill>
                  <a:round/>
                  <a:headEnd/>
                  <a:tailEnd/>
                </a:ln>
              </xdr:spPr>
            </xdr:sp>
            <xdr:sp macro="" textlink="">
              <xdr:nvSpPr>
                <xdr:cNvPr id="1390" name="Line 366"/>
                <xdr:cNvSpPr>
                  <a:spLocks noChangeShapeType="1"/>
                </xdr:cNvSpPr>
              </xdr:nvSpPr>
              <xdr:spPr bwMode="auto">
                <a:xfrm>
                  <a:off x="1403" y="425"/>
                  <a:ext cx="0" cy="15"/>
                </a:xfrm>
                <a:prstGeom prst="line">
                  <a:avLst/>
                </a:prstGeom>
                <a:noFill/>
                <a:ln w="28575">
                  <a:solidFill>
                    <a:srgbClr val="FF0000"/>
                  </a:solidFill>
                  <a:round/>
                  <a:headEnd/>
                  <a:tailEnd/>
                </a:ln>
              </xdr:spPr>
            </xdr:sp>
          </xdr:grpSp>
        </xdr:grpSp>
      </xdr:grpSp>
    </xdr:grpSp>
    <xdr:clientData/>
  </xdr:twoCellAnchor>
  <mc:AlternateContent xmlns:mc="http://schemas.openxmlformats.org/markup-compatibility/2006">
    <mc:Choice xmlns:a14="http://schemas.microsoft.com/office/drawing/2010/main" Requires="a14">
      <xdr:twoCellAnchor>
        <xdr:from>
          <xdr:col>19</xdr:col>
          <xdr:colOff>438150</xdr:colOff>
          <xdr:row>77</xdr:row>
          <xdr:rowOff>120650</xdr:rowOff>
        </xdr:from>
        <xdr:to>
          <xdr:col>21</xdr:col>
          <xdr:colOff>133350</xdr:colOff>
          <xdr:row>79</xdr:row>
          <xdr:rowOff>120650</xdr:rowOff>
        </xdr:to>
        <xdr:sp macro="" textlink="">
          <xdr:nvSpPr>
            <xdr:cNvPr id="1170" name="Object 146" hidden="1">
              <a:extLst>
                <a:ext uri="{63B3BB69-23CF-44E3-9099-C40C66FF867C}">
                  <a14:compatExt spid="_x0000_s1170"/>
                </a:ext>
              </a:extLst>
            </xdr:cNvPr>
            <xdr:cNvSpPr/>
          </xdr:nvSpPr>
          <xdr:spPr bwMode="auto">
            <a:xfrm>
              <a:off x="0" y="0"/>
              <a:ext cx="0" cy="0"/>
            </a:xfrm>
            <a:prstGeom prst="rect">
              <a:avLst/>
            </a:prstGeom>
            <a:gradFill rotWithShape="1">
              <a:gsLst>
                <a:gs pos="0">
                  <a:srgbClr val="99CC00" mc:Ignorable="a14" a14:legacySpreadsheetColorIndex="50"/>
                </a:gs>
                <a:gs pos="100000">
                  <a:srgbClr val="2E3D00" mc:Ignorable="a14" a14:legacySpreadsheetColorIndex="50">
                    <a:gamma/>
                    <a:shade val="29804"/>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438150</xdr:colOff>
          <xdr:row>136</xdr:row>
          <xdr:rowOff>50800</xdr:rowOff>
        </xdr:from>
        <xdr:to>
          <xdr:col>19</xdr:col>
          <xdr:colOff>381000</xdr:colOff>
          <xdr:row>138</xdr:row>
          <xdr:rowOff>158750</xdr:rowOff>
        </xdr:to>
        <xdr:sp macro="" textlink="">
          <xdr:nvSpPr>
            <xdr:cNvPr id="1214" name="Object 190" hidden="1">
              <a:extLst>
                <a:ext uri="{63B3BB69-23CF-44E3-9099-C40C66FF867C}">
                  <a14:compatExt spid="_x0000_s1214"/>
                </a:ext>
              </a:extLst>
            </xdr:cNvPr>
            <xdr:cNvSpPr/>
          </xdr:nvSpPr>
          <xdr:spPr bwMode="auto">
            <a:xfrm>
              <a:off x="0" y="0"/>
              <a:ext cx="0" cy="0"/>
            </a:xfrm>
            <a:prstGeom prst="rect">
              <a:avLst/>
            </a:prstGeom>
            <a:gradFill rotWithShape="1">
              <a:gsLst>
                <a:gs pos="0">
                  <a:srgbClr val="808000" mc:Ignorable="a14" a14:legacySpreadsheetColorIndex="19"/>
                </a:gs>
                <a:gs pos="100000">
                  <a:srgbClr val="B7B76E" mc:Ignorable="a14" a14:legacySpreadsheetColorIndex="19">
                    <a:gamma/>
                    <a:tint val="56863"/>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457200</xdr:colOff>
          <xdr:row>143</xdr:row>
          <xdr:rowOff>82550</xdr:rowOff>
        </xdr:from>
        <xdr:to>
          <xdr:col>19</xdr:col>
          <xdr:colOff>0</xdr:colOff>
          <xdr:row>145</xdr:row>
          <xdr:rowOff>133350</xdr:rowOff>
        </xdr:to>
        <xdr:sp macro="" textlink="">
          <xdr:nvSpPr>
            <xdr:cNvPr id="1215" name="Object 191" hidden="1">
              <a:extLst>
                <a:ext uri="{63B3BB69-23CF-44E3-9099-C40C66FF867C}">
                  <a14:compatExt spid="_x0000_s1215"/>
                </a:ext>
              </a:extLst>
            </xdr:cNvPr>
            <xdr:cNvSpPr/>
          </xdr:nvSpPr>
          <xdr:spPr bwMode="auto">
            <a:xfrm>
              <a:off x="0" y="0"/>
              <a:ext cx="0" cy="0"/>
            </a:xfrm>
            <a:prstGeom prst="rect">
              <a:avLst/>
            </a:prstGeom>
            <a:gradFill rotWithShape="1">
              <a:gsLst>
                <a:gs pos="0">
                  <a:srgbClr val="800000" mc:Ignorable="a14" a14:legacySpreadsheetColorIndex="16"/>
                </a:gs>
                <a:gs pos="100000">
                  <a:srgbClr val="BA7474" mc:Ignorable="a14" a14:legacySpreadsheetColorIndex="16">
                    <a:gamma/>
                    <a:tint val="54510"/>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533400</xdr:colOff>
          <xdr:row>143</xdr:row>
          <xdr:rowOff>82550</xdr:rowOff>
        </xdr:from>
        <xdr:to>
          <xdr:col>22</xdr:col>
          <xdr:colOff>247650</xdr:colOff>
          <xdr:row>145</xdr:row>
          <xdr:rowOff>139700</xdr:rowOff>
        </xdr:to>
        <xdr:sp macro="" textlink="">
          <xdr:nvSpPr>
            <xdr:cNvPr id="1216" name="Object 192" hidden="1">
              <a:extLst>
                <a:ext uri="{63B3BB69-23CF-44E3-9099-C40C66FF867C}">
                  <a14:compatExt spid="_x0000_s1216"/>
                </a:ext>
              </a:extLst>
            </xdr:cNvPr>
            <xdr:cNvSpPr/>
          </xdr:nvSpPr>
          <xdr:spPr bwMode="auto">
            <a:xfrm>
              <a:off x="0" y="0"/>
              <a:ext cx="0" cy="0"/>
            </a:xfrm>
            <a:prstGeom prst="rect">
              <a:avLst/>
            </a:prstGeom>
            <a:gradFill rotWithShape="1">
              <a:gsLst>
                <a:gs pos="0">
                  <a:srgbClr val="800000" mc:Ignorable="a14" a14:legacySpreadsheetColorIndex="16"/>
                </a:gs>
                <a:gs pos="100000">
                  <a:srgbClr val="BA7474" mc:Ignorable="a14" a14:legacySpreadsheetColorIndex="16">
                    <a:gamma/>
                    <a:tint val="54510"/>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151</xdr:row>
          <xdr:rowOff>31750</xdr:rowOff>
        </xdr:from>
        <xdr:to>
          <xdr:col>19</xdr:col>
          <xdr:colOff>419100</xdr:colOff>
          <xdr:row>153</xdr:row>
          <xdr:rowOff>184150</xdr:rowOff>
        </xdr:to>
        <xdr:sp macro="" textlink="">
          <xdr:nvSpPr>
            <xdr:cNvPr id="1217" name="Object 193" hidden="1">
              <a:extLst>
                <a:ext uri="{63B3BB69-23CF-44E3-9099-C40C66FF867C}">
                  <a14:compatExt spid="_x0000_s1217"/>
                </a:ext>
              </a:extLst>
            </xdr:cNvPr>
            <xdr:cNvSpPr/>
          </xdr:nvSpPr>
          <xdr:spPr bwMode="auto">
            <a:xfrm>
              <a:off x="0" y="0"/>
              <a:ext cx="0" cy="0"/>
            </a:xfrm>
            <a:prstGeom prst="rect">
              <a:avLst/>
            </a:prstGeom>
            <a:gradFill rotWithShape="1">
              <a:gsLst>
                <a:gs pos="0">
                  <a:srgbClr val="333300" mc:Ignorable="a14" a14:legacySpreadsheetColorIndex="59"/>
                </a:gs>
                <a:gs pos="100000">
                  <a:srgbClr val="9F9F87" mc:Ignorable="a14" a14:legacySpreadsheetColorIndex="59">
                    <a:gamma/>
                    <a:tint val="47059"/>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159</xdr:row>
          <xdr:rowOff>76200</xdr:rowOff>
        </xdr:from>
        <xdr:to>
          <xdr:col>19</xdr:col>
          <xdr:colOff>450850</xdr:colOff>
          <xdr:row>161</xdr:row>
          <xdr:rowOff>152400</xdr:rowOff>
        </xdr:to>
        <xdr:sp macro="" textlink="">
          <xdr:nvSpPr>
            <xdr:cNvPr id="1218" name="Object 194" hidden="1">
              <a:extLst>
                <a:ext uri="{63B3BB69-23CF-44E3-9099-C40C66FF867C}">
                  <a14:compatExt spid="_x0000_s1218"/>
                </a:ext>
              </a:extLst>
            </xdr:cNvPr>
            <xdr:cNvSpPr/>
          </xdr:nvSpPr>
          <xdr:spPr bwMode="auto">
            <a:xfrm>
              <a:off x="0" y="0"/>
              <a:ext cx="0" cy="0"/>
            </a:xfrm>
            <a:prstGeom prst="rect">
              <a:avLst/>
            </a:prstGeom>
            <a:gradFill rotWithShape="1">
              <a:gsLst>
                <a:gs pos="0">
                  <a:srgbClr val="003300" mc:Ignorable="a14" a14:legacySpreadsheetColorIndex="58"/>
                </a:gs>
                <a:gs pos="100000">
                  <a:srgbClr val="749074" mc:Ignorable="a14" a14:legacySpreadsheetColorIndex="58">
                    <a:gamma/>
                    <a:tint val="54510"/>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191</xdr:row>
          <xdr:rowOff>38100</xdr:rowOff>
        </xdr:from>
        <xdr:to>
          <xdr:col>21</xdr:col>
          <xdr:colOff>0</xdr:colOff>
          <xdr:row>193</xdr:row>
          <xdr:rowOff>95250</xdr:rowOff>
        </xdr:to>
        <xdr:sp macro="" textlink="">
          <xdr:nvSpPr>
            <xdr:cNvPr id="1227" name="Object 203" hidden="1">
              <a:extLst>
                <a:ext uri="{63B3BB69-23CF-44E3-9099-C40C66FF867C}">
                  <a14:compatExt spid="_x0000_s1227"/>
                </a:ext>
              </a:extLst>
            </xdr:cNvPr>
            <xdr:cNvSpPr/>
          </xdr:nvSpPr>
          <xdr:spPr bwMode="auto">
            <a:xfrm>
              <a:off x="0" y="0"/>
              <a:ext cx="0" cy="0"/>
            </a:xfrm>
            <a:prstGeom prst="rect">
              <a:avLst/>
            </a:prstGeom>
            <a:gradFill rotWithShape="1">
              <a:gsLst>
                <a:gs pos="0">
                  <a:srgbClr val="3366FF" mc:Ignorable="a14" a14:legacySpreadsheetColorIndex="48"/>
                </a:gs>
                <a:gs pos="100000">
                  <a:srgbClr val="B9CAFF" mc:Ignorable="a14" a14:legacySpreadsheetColorIndex="48">
                    <a:gamma/>
                    <a:tint val="34510"/>
                    <a:invGamma/>
                  </a:srgbClr>
                </a:gs>
              </a:gsLst>
              <a:lin ang="2700000" scaled="1"/>
            </a:gra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215900</xdr:colOff>
          <xdr:row>197</xdr:row>
          <xdr:rowOff>82550</xdr:rowOff>
        </xdr:from>
        <xdr:to>
          <xdr:col>19</xdr:col>
          <xdr:colOff>107950</xdr:colOff>
          <xdr:row>199</xdr:row>
          <xdr:rowOff>152400</xdr:rowOff>
        </xdr:to>
        <xdr:sp macro="" textlink="">
          <xdr:nvSpPr>
            <xdr:cNvPr id="1228" name="Object 204" hidden="1">
              <a:extLst>
                <a:ext uri="{63B3BB69-23CF-44E3-9099-C40C66FF867C}">
                  <a14:compatExt spid="_x0000_s1228"/>
                </a:ext>
              </a:extLst>
            </xdr:cNvPr>
            <xdr:cNvSpPr/>
          </xdr:nvSpPr>
          <xdr:spPr bwMode="auto">
            <a:xfrm>
              <a:off x="0" y="0"/>
              <a:ext cx="0" cy="0"/>
            </a:xfrm>
            <a:prstGeom prst="rect">
              <a:avLst/>
            </a:prstGeom>
            <a:gradFill rotWithShape="1">
              <a:gsLst>
                <a:gs pos="0">
                  <a:srgbClr val="800000" mc:Ignorable="a14" a14:legacySpreadsheetColorIndex="16"/>
                </a:gs>
                <a:gs pos="100000">
                  <a:srgbClr val="BA7474" mc:Ignorable="a14" a14:legacySpreadsheetColorIndex="16">
                    <a:gamma/>
                    <a:tint val="54510"/>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603250</xdr:colOff>
          <xdr:row>197</xdr:row>
          <xdr:rowOff>82550</xdr:rowOff>
        </xdr:from>
        <xdr:to>
          <xdr:col>22</xdr:col>
          <xdr:colOff>190500</xdr:colOff>
          <xdr:row>199</xdr:row>
          <xdr:rowOff>152400</xdr:rowOff>
        </xdr:to>
        <xdr:sp macro="" textlink="">
          <xdr:nvSpPr>
            <xdr:cNvPr id="1229" name="Object 205" hidden="1">
              <a:extLst>
                <a:ext uri="{63B3BB69-23CF-44E3-9099-C40C66FF867C}">
                  <a14:compatExt spid="_x0000_s1229"/>
                </a:ext>
              </a:extLst>
            </xdr:cNvPr>
            <xdr:cNvSpPr/>
          </xdr:nvSpPr>
          <xdr:spPr bwMode="auto">
            <a:xfrm>
              <a:off x="0" y="0"/>
              <a:ext cx="0" cy="0"/>
            </a:xfrm>
            <a:prstGeom prst="rect">
              <a:avLst/>
            </a:prstGeom>
            <a:gradFill rotWithShape="1">
              <a:gsLst>
                <a:gs pos="0">
                  <a:srgbClr val="800000" mc:Ignorable="a14" a14:legacySpreadsheetColorIndex="16"/>
                </a:gs>
                <a:gs pos="100000">
                  <a:srgbClr val="BA7474" mc:Ignorable="a14" a14:legacySpreadsheetColorIndex="16">
                    <a:gamma/>
                    <a:tint val="54510"/>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215900</xdr:colOff>
          <xdr:row>202</xdr:row>
          <xdr:rowOff>82550</xdr:rowOff>
        </xdr:from>
        <xdr:to>
          <xdr:col>19</xdr:col>
          <xdr:colOff>101600</xdr:colOff>
          <xdr:row>204</xdr:row>
          <xdr:rowOff>152400</xdr:rowOff>
        </xdr:to>
        <xdr:sp macro="" textlink="">
          <xdr:nvSpPr>
            <xdr:cNvPr id="1230" name="Object 206" hidden="1">
              <a:extLst>
                <a:ext uri="{63B3BB69-23CF-44E3-9099-C40C66FF867C}">
                  <a14:compatExt spid="_x0000_s1230"/>
                </a:ext>
              </a:extLst>
            </xdr:cNvPr>
            <xdr:cNvSpPr/>
          </xdr:nvSpPr>
          <xdr:spPr bwMode="auto">
            <a:xfrm>
              <a:off x="0" y="0"/>
              <a:ext cx="0" cy="0"/>
            </a:xfrm>
            <a:prstGeom prst="rect">
              <a:avLst/>
            </a:prstGeom>
            <a:gradFill rotWithShape="1">
              <a:gsLst>
                <a:gs pos="0">
                  <a:srgbClr val="003366" mc:Ignorable="a14" a14:legacySpreadsheetColorIndex="56"/>
                </a:gs>
                <a:gs pos="100000">
                  <a:srgbClr val="ADBDCE" mc:Ignorable="a14" a14:legacySpreadsheetColorIndex="56">
                    <a:gamma/>
                    <a:tint val="32157"/>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609600</xdr:colOff>
          <xdr:row>202</xdr:row>
          <xdr:rowOff>88900</xdr:rowOff>
        </xdr:from>
        <xdr:to>
          <xdr:col>23</xdr:col>
          <xdr:colOff>0</xdr:colOff>
          <xdr:row>204</xdr:row>
          <xdr:rowOff>158750</xdr:rowOff>
        </xdr:to>
        <xdr:sp macro="" textlink="">
          <xdr:nvSpPr>
            <xdr:cNvPr id="1231" name="Object 207" hidden="1">
              <a:extLst>
                <a:ext uri="{63B3BB69-23CF-44E3-9099-C40C66FF867C}">
                  <a14:compatExt spid="_x0000_s1231"/>
                </a:ext>
              </a:extLst>
            </xdr:cNvPr>
            <xdr:cNvSpPr/>
          </xdr:nvSpPr>
          <xdr:spPr bwMode="auto">
            <a:xfrm>
              <a:off x="0" y="0"/>
              <a:ext cx="0" cy="0"/>
            </a:xfrm>
            <a:prstGeom prst="rect">
              <a:avLst/>
            </a:prstGeom>
            <a:gradFill rotWithShape="1">
              <a:gsLst>
                <a:gs pos="0">
                  <a:srgbClr val="003366" mc:Ignorable="a14" a14:legacySpreadsheetColorIndex="56"/>
                </a:gs>
                <a:gs pos="100000">
                  <a:srgbClr val="ADBDCE" mc:Ignorable="a14" a14:legacySpreadsheetColorIndex="56">
                    <a:gamma/>
                    <a:tint val="32157"/>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501650</xdr:colOff>
          <xdr:row>216</xdr:row>
          <xdr:rowOff>196850</xdr:rowOff>
        </xdr:from>
        <xdr:to>
          <xdr:col>20</xdr:col>
          <xdr:colOff>133350</xdr:colOff>
          <xdr:row>218</xdr:row>
          <xdr:rowOff>50800</xdr:rowOff>
        </xdr:to>
        <xdr:sp macro="" textlink="">
          <xdr:nvSpPr>
            <xdr:cNvPr id="1232" name="Object 208" hidden="1">
              <a:extLst>
                <a:ext uri="{63B3BB69-23CF-44E3-9099-C40C66FF867C}">
                  <a14:compatExt spid="_x0000_s1232"/>
                </a:ext>
              </a:extLst>
            </xdr:cNvPr>
            <xdr:cNvSpPr/>
          </xdr:nvSpPr>
          <xdr:spPr bwMode="auto">
            <a:xfrm>
              <a:off x="0" y="0"/>
              <a:ext cx="0" cy="0"/>
            </a:xfrm>
            <a:prstGeom prst="rect">
              <a:avLst/>
            </a:prstGeom>
            <a:gradFill rotWithShape="1">
              <a:gsLst>
                <a:gs pos="0">
                  <a:srgbClr val="99CC00" mc:Ignorable="a14" a14:legacySpreadsheetColorIndex="50"/>
                </a:gs>
                <a:gs pos="100000">
                  <a:srgbClr val="314200" mc:Ignorable="a14" a14:legacySpreadsheetColorIndex="50">
                    <a:gamma/>
                    <a:shade val="32157"/>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482600</xdr:colOff>
          <xdr:row>216</xdr:row>
          <xdr:rowOff>190500</xdr:rowOff>
        </xdr:from>
        <xdr:to>
          <xdr:col>23</xdr:col>
          <xdr:colOff>298450</xdr:colOff>
          <xdr:row>218</xdr:row>
          <xdr:rowOff>57150</xdr:rowOff>
        </xdr:to>
        <xdr:sp macro="" textlink="">
          <xdr:nvSpPr>
            <xdr:cNvPr id="1233" name="Object 209" hidden="1">
              <a:extLst>
                <a:ext uri="{63B3BB69-23CF-44E3-9099-C40C66FF867C}">
                  <a14:compatExt spid="_x0000_s1233"/>
                </a:ext>
              </a:extLst>
            </xdr:cNvPr>
            <xdr:cNvSpPr/>
          </xdr:nvSpPr>
          <xdr:spPr bwMode="auto">
            <a:xfrm>
              <a:off x="0" y="0"/>
              <a:ext cx="0" cy="0"/>
            </a:xfrm>
            <a:prstGeom prst="rect">
              <a:avLst/>
            </a:prstGeom>
            <a:gradFill rotWithShape="1">
              <a:gsLst>
                <a:gs pos="0">
                  <a:srgbClr val="99CC00" mc:Ignorable="a14" a14:legacySpreadsheetColorIndex="50"/>
                </a:gs>
                <a:gs pos="100000">
                  <a:srgbClr val="314200" mc:Ignorable="a14" a14:legacySpreadsheetColorIndex="50">
                    <a:gamma/>
                    <a:shade val="32157"/>
                    <a:invGamma/>
                  </a:srgbClr>
                </a:gs>
              </a:gsLst>
              <a:lin ang="2700000" scaled="1"/>
            </a:gradFill>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311150</xdr:colOff>
          <xdr:row>223</xdr:row>
          <xdr:rowOff>19050</xdr:rowOff>
        </xdr:from>
        <xdr:to>
          <xdr:col>21</xdr:col>
          <xdr:colOff>234950</xdr:colOff>
          <xdr:row>224</xdr:row>
          <xdr:rowOff>95250</xdr:rowOff>
        </xdr:to>
        <xdr:sp macro="" textlink="">
          <xdr:nvSpPr>
            <xdr:cNvPr id="1234" name="Object 210" descr="Μπουκέ" hidden="1">
              <a:extLst>
                <a:ext uri="{63B3BB69-23CF-44E3-9099-C40C66FF867C}">
                  <a14:compatExt spid="_x0000_s1234"/>
                </a:ext>
              </a:extLst>
            </xdr:cNvPr>
            <xdr:cNvSpPr/>
          </xdr:nvSpPr>
          <xdr:spPr bwMode="auto">
            <a:xfrm>
              <a:off x="0" y="0"/>
              <a:ext cx="0" cy="0"/>
            </a:xfrm>
            <a:prstGeom prst="rect">
              <a:avLst/>
            </a:prstGeom>
            <a:blipFill dpi="0" rotWithShape="0">
              <a:blip xmlns:r="http://schemas.openxmlformats.org/officeDocument/2006/relationships" r:embed="rId3"/>
              <a:srcRect/>
              <a:tile tx="0" ty="0" sx="100000" sy="100000" flip="none" algn="tl"/>
            </a:blipFill>
          </xdr:spPr>
        </xdr:sp>
        <xdr:clientData/>
      </xdr:twoCellAnchor>
    </mc:Choice>
    <mc:Fallback/>
  </mc:AlternateContent>
  <xdr:twoCellAnchor>
    <xdr:from>
      <xdr:col>10</xdr:col>
      <xdr:colOff>196850</xdr:colOff>
      <xdr:row>561</xdr:row>
      <xdr:rowOff>98425</xdr:rowOff>
    </xdr:from>
    <xdr:to>
      <xdr:col>14</xdr:col>
      <xdr:colOff>231775</xdr:colOff>
      <xdr:row>572</xdr:row>
      <xdr:rowOff>158750</xdr:rowOff>
    </xdr:to>
    <xdr:grpSp>
      <xdr:nvGrpSpPr>
        <xdr:cNvPr id="8" name="Ομάδα 7"/>
        <xdr:cNvGrpSpPr/>
      </xdr:nvGrpSpPr>
      <xdr:grpSpPr>
        <a:xfrm>
          <a:off x="6108700" y="114093625"/>
          <a:ext cx="2816225" cy="2295525"/>
          <a:chOff x="6076950" y="114411125"/>
          <a:chExt cx="2816225" cy="2295525"/>
        </a:xfrm>
      </xdr:grpSpPr>
      <mc:AlternateContent xmlns:mc="http://schemas.openxmlformats.org/markup-compatibility/2006">
        <mc:Choice xmlns:a14="http://schemas.microsoft.com/office/drawing/2010/main" Requires="a14">
          <xdr:sp macro="" textlink="">
            <xdr:nvSpPr>
              <xdr:cNvPr id="1286" name="Object 262" hidden="1">
                <a:extLst>
                  <a:ext uri="{63B3BB69-23CF-44E3-9099-C40C66FF867C}">
                    <a14:compatExt spid="_x0000_s1286"/>
                  </a:ext>
                </a:extLst>
              </xdr:cNvPr>
              <xdr:cNvSpPr/>
            </xdr:nvSpPr>
            <xdr:spPr bwMode="auto">
              <a:xfrm>
                <a:off x="6076950" y="115760500"/>
                <a:ext cx="508000" cy="946150"/>
              </a:xfrm>
              <a:prstGeom prst="rect">
                <a:avLst/>
              </a:prstGeom>
              <a:noFill/>
              <a:extLst>
                <a:ext uri="{909E8E84-426E-40DD-AFC4-6F175D3DCCD1}">
                  <a14:hiddenFill>
                    <a:solidFill>
                      <a:srgbClr val="FFFFFF"/>
                    </a:solidFill>
                  </a14:hiddenFill>
                </a:ext>
              </a:extLst>
            </xdr:spPr>
          </xdr:sp>
        </mc:Choice>
        <mc:Fallback/>
      </mc:AlternateContent>
      <xdr:sp macro="" textlink="">
        <xdr:nvSpPr>
          <xdr:cNvPr id="1287" name="AutoShape 263"/>
          <xdr:cNvSpPr>
            <a:spLocks noChangeArrowheads="1"/>
          </xdr:cNvSpPr>
        </xdr:nvSpPr>
        <xdr:spPr bwMode="auto">
          <a:xfrm>
            <a:off x="6092825" y="114411125"/>
            <a:ext cx="2800350" cy="1323975"/>
          </a:xfrm>
          <a:prstGeom prst="cloudCallout">
            <a:avLst>
              <a:gd name="adj1" fmla="val -33213"/>
              <a:gd name="adj2" fmla="val 59398"/>
            </a:avLst>
          </a:prstGeom>
          <a:gradFill rotWithShape="0">
            <a:gsLst>
              <a:gs pos="0">
                <a:srgbClr val="FFCC00"/>
              </a:gs>
              <a:gs pos="100000">
                <a:srgbClr val="FF6600"/>
              </a:gs>
            </a:gsLst>
            <a:path path="rect">
              <a:fillToRect t="100000" r="100000"/>
            </a:path>
          </a:gradFill>
          <a:ln w="9525">
            <a:solidFill>
              <a:srgbClr val="000000"/>
            </a:solidFill>
            <a:round/>
            <a:headEnd/>
            <a:tailEnd/>
          </a:ln>
        </xdr:spPr>
        <xdr:txBody>
          <a:bodyPr vertOverflow="clip" wrap="square" lIns="27432" tIns="22860" rIns="0" bIns="0" anchor="t" upright="1"/>
          <a:lstStyle/>
          <a:p>
            <a:pPr algn="l" rtl="0">
              <a:defRPr sz="1000"/>
            </a:pPr>
            <a:r>
              <a:rPr lang="el-GR" sz="1000" b="0" i="0" strike="noStrike">
                <a:solidFill>
                  <a:srgbClr val="000080"/>
                </a:solidFill>
                <a:latin typeface="Arial"/>
                <a:cs typeface="Arial"/>
              </a:rPr>
              <a:t>Καλά όλ' αυτά, αλλά ποιο είναι εδώ το κοινό ιόν και πόσο μεγάλη μείωση προκαλεί στο βαθμό ιοντισμού </a:t>
            </a:r>
            <a:r>
              <a:rPr lang="el-GR" sz="1000" b="1" i="0" strike="noStrike">
                <a:solidFill>
                  <a:srgbClr val="000080"/>
                </a:solidFill>
                <a:latin typeface="Arial"/>
                <a:cs typeface="Arial"/>
              </a:rPr>
              <a:t>"</a:t>
            </a:r>
            <a:r>
              <a:rPr lang="en-US" sz="1000" b="1" i="0" strike="noStrike">
                <a:solidFill>
                  <a:srgbClr val="000080"/>
                </a:solidFill>
                <a:latin typeface="Arial"/>
                <a:cs typeface="Arial"/>
              </a:rPr>
              <a:t>a",</a:t>
            </a:r>
            <a:r>
              <a:rPr lang="en-US" sz="1000" b="0" i="0" strike="noStrike">
                <a:solidFill>
                  <a:srgbClr val="000080"/>
                </a:solidFill>
                <a:latin typeface="Arial"/>
                <a:cs typeface="Arial"/>
              </a:rPr>
              <a:t> </a:t>
            </a:r>
            <a:r>
              <a:rPr lang="el-GR" sz="1000" b="0" i="0" strike="noStrike">
                <a:solidFill>
                  <a:srgbClr val="000080"/>
                </a:solidFill>
                <a:latin typeface="Arial"/>
                <a:cs typeface="Arial"/>
              </a:rPr>
              <a:t>εκείνου του κακόμοιρου ΗΑ</a:t>
            </a:r>
            <a:r>
              <a:rPr lang="el-GR" sz="1000" b="1" i="0" strike="noStrike">
                <a:solidFill>
                  <a:srgbClr val="000080"/>
                </a:solidFill>
                <a:latin typeface="Arial"/>
                <a:cs typeface="Arial"/>
              </a:rPr>
              <a:t>;</a:t>
            </a:r>
            <a:r>
              <a:rPr lang="el-GR" sz="1000" b="0" i="0" strike="noStrike">
                <a:solidFill>
                  <a:srgbClr val="000080"/>
                </a:solidFill>
                <a:latin typeface="Arial"/>
                <a:cs typeface="Arial"/>
              </a:rPr>
              <a:t>……..</a:t>
            </a:r>
          </a:p>
        </xdr:txBody>
      </xdr:sp>
    </xdr:grpSp>
    <xdr:clientData/>
  </xdr:twoCellAnchor>
  <mc:AlternateContent xmlns:mc="http://schemas.openxmlformats.org/markup-compatibility/2006">
    <mc:Choice xmlns:a14="http://schemas.microsoft.com/office/drawing/2010/main" Requires="a14">
      <xdr:twoCellAnchor editAs="oneCell">
        <xdr:from>
          <xdr:col>2</xdr:col>
          <xdr:colOff>69850</xdr:colOff>
          <xdr:row>797</xdr:row>
          <xdr:rowOff>76200</xdr:rowOff>
        </xdr:from>
        <xdr:to>
          <xdr:col>5</xdr:col>
          <xdr:colOff>133350</xdr:colOff>
          <xdr:row>824</xdr:row>
          <xdr:rowOff>44450</xdr:rowOff>
        </xdr:to>
        <xdr:sp macro="" textlink="">
          <xdr:nvSpPr>
            <xdr:cNvPr id="1312" name="Object 288" hidden="1">
              <a:extLst>
                <a:ext uri="{63B3BB69-23CF-44E3-9099-C40C66FF867C}">
                  <a14:compatExt spid="_x0000_s131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881</xdr:row>
          <xdr:rowOff>50800</xdr:rowOff>
        </xdr:from>
        <xdr:to>
          <xdr:col>5</xdr:col>
          <xdr:colOff>127000</xdr:colOff>
          <xdr:row>908</xdr:row>
          <xdr:rowOff>6350</xdr:rowOff>
        </xdr:to>
        <xdr:sp macro="" textlink="">
          <xdr:nvSpPr>
            <xdr:cNvPr id="1349" name="Object 325" hidden="1">
              <a:extLst>
                <a:ext uri="{63B3BB69-23CF-44E3-9099-C40C66FF867C}">
                  <a14:compatExt spid="_x0000_s13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146050</xdr:colOff>
      <xdr:row>426</xdr:row>
      <xdr:rowOff>146051</xdr:rowOff>
    </xdr:from>
    <xdr:to>
      <xdr:col>13</xdr:col>
      <xdr:colOff>603250</xdr:colOff>
      <xdr:row>437</xdr:row>
      <xdr:rowOff>171450</xdr:rowOff>
    </xdr:to>
    <xdr:grpSp>
      <xdr:nvGrpSpPr>
        <xdr:cNvPr id="4" name="Ομάδα 3"/>
        <xdr:cNvGrpSpPr/>
      </xdr:nvGrpSpPr>
      <xdr:grpSpPr>
        <a:xfrm>
          <a:off x="6057900" y="86709251"/>
          <a:ext cx="2597150" cy="2260599"/>
          <a:chOff x="6026150" y="86855301"/>
          <a:chExt cx="2597150" cy="2260599"/>
        </a:xfrm>
      </xdr:grpSpPr>
      <xdr:sp macro="" textlink="">
        <xdr:nvSpPr>
          <xdr:cNvPr id="1293" name="AutoShape 269"/>
          <xdr:cNvSpPr>
            <a:spLocks noChangeArrowheads="1"/>
          </xdr:cNvSpPr>
        </xdr:nvSpPr>
        <xdr:spPr bwMode="auto">
          <a:xfrm>
            <a:off x="6192629" y="86855301"/>
            <a:ext cx="2430671" cy="958850"/>
          </a:xfrm>
          <a:prstGeom prst="wedgeRoundRectCallout">
            <a:avLst>
              <a:gd name="adj1" fmla="val -36384"/>
              <a:gd name="adj2" fmla="val 80435"/>
              <a:gd name="adj3" fmla="val 16667"/>
            </a:avLst>
          </a:prstGeom>
          <a:gradFill rotWithShape="0">
            <a:gsLst>
              <a:gs pos="0">
                <a:schemeClr val="bg1">
                  <a:lumMod val="85000"/>
                </a:schemeClr>
              </a:gs>
              <a:gs pos="100000">
                <a:srgbClr val="FF6600"/>
              </a:gs>
            </a:gsLst>
            <a:lin ang="2700000" scaled="1"/>
          </a:gradFill>
          <a:ln w="9525">
            <a:solidFill>
              <a:srgbClr val="000000"/>
            </a:solidFill>
            <a:miter lim="800000"/>
            <a:headEnd/>
            <a:tailEnd/>
          </a:ln>
        </xdr:spPr>
        <xdr:txBody>
          <a:bodyPr vertOverflow="clip" wrap="square" lIns="27432" tIns="22860" rIns="0" bIns="0" anchor="t" upright="1"/>
          <a:lstStyle/>
          <a:p>
            <a:pPr algn="l" rtl="0">
              <a:defRPr sz="1000"/>
            </a:pPr>
            <a:r>
              <a:rPr lang="el-GR" sz="1000" b="1" i="0" strike="noStrike">
                <a:solidFill>
                  <a:srgbClr val="000080"/>
                </a:solidFill>
                <a:latin typeface="Arial"/>
                <a:cs typeface="Arial"/>
              </a:rPr>
              <a:t>ΠΡΟΣΟΧΗ!!</a:t>
            </a:r>
            <a:r>
              <a:rPr lang="el-GR" sz="1000" b="0" i="0" strike="noStrike">
                <a:solidFill>
                  <a:srgbClr val="000080"/>
                </a:solidFill>
                <a:latin typeface="Arial"/>
                <a:cs typeface="Arial"/>
              </a:rPr>
              <a:t> Στο συνδυασμό πλήκτρων </a:t>
            </a:r>
            <a:r>
              <a:rPr lang="el-GR" sz="1000" b="1" i="0" strike="noStrike">
                <a:solidFill>
                  <a:srgbClr val="000080"/>
                </a:solidFill>
                <a:latin typeface="Arial"/>
                <a:cs typeface="Arial"/>
              </a:rPr>
              <a:t>"</a:t>
            </a:r>
            <a:r>
              <a:rPr lang="en-US" sz="1000" b="1" i="0" strike="noStrike">
                <a:solidFill>
                  <a:srgbClr val="000080"/>
                </a:solidFill>
                <a:latin typeface="Arial"/>
                <a:cs typeface="Arial"/>
              </a:rPr>
              <a:t>Alt 0183"</a:t>
            </a:r>
            <a:r>
              <a:rPr lang="en-US" sz="1000" b="0" i="0" strike="noStrike">
                <a:solidFill>
                  <a:srgbClr val="000080"/>
                </a:solidFill>
                <a:latin typeface="Arial"/>
                <a:cs typeface="Arial"/>
              </a:rPr>
              <a:t> </a:t>
            </a:r>
            <a:r>
              <a:rPr lang="el-GR" sz="1000" b="0" i="0" strike="noStrike">
                <a:solidFill>
                  <a:srgbClr val="000080"/>
                </a:solidFill>
                <a:latin typeface="Arial"/>
                <a:cs typeface="Arial"/>
              </a:rPr>
              <a:t>χρησιμοποιούμε τα αριθμητικά πλήκτρα, από τη δεξιά πλευρά του πληκτρολόγιου και πάντα το </a:t>
            </a:r>
            <a:r>
              <a:rPr lang="el-GR" sz="1000" b="1" i="0" strike="noStrike">
                <a:solidFill>
                  <a:srgbClr val="000080"/>
                </a:solidFill>
                <a:latin typeface="Arial"/>
                <a:cs typeface="Arial"/>
              </a:rPr>
              <a:t>αριστερό</a:t>
            </a:r>
            <a:r>
              <a:rPr lang="el-GR" sz="1000" b="0" i="0" strike="noStrike">
                <a:solidFill>
                  <a:srgbClr val="000080"/>
                </a:solidFill>
                <a:latin typeface="Arial"/>
                <a:cs typeface="Arial"/>
              </a:rPr>
              <a:t> κουμπί </a:t>
            </a:r>
            <a:r>
              <a:rPr lang="el-GR" sz="1000" b="1" i="0" strike="noStrike">
                <a:solidFill>
                  <a:srgbClr val="000080"/>
                </a:solidFill>
                <a:latin typeface="Arial"/>
                <a:cs typeface="Arial"/>
              </a:rPr>
              <a:t>"</a:t>
            </a:r>
            <a:r>
              <a:rPr lang="en-US" sz="1000" b="1" i="0" strike="noStrike">
                <a:solidFill>
                  <a:srgbClr val="000080"/>
                </a:solidFill>
                <a:latin typeface="Arial"/>
                <a:cs typeface="Arial"/>
              </a:rPr>
              <a:t>Alt".</a:t>
            </a:r>
          </a:p>
        </xdr:txBody>
      </xdr:sp>
      <mc:AlternateContent xmlns:mc="http://schemas.openxmlformats.org/markup-compatibility/2006">
        <mc:Choice xmlns:a14="http://schemas.microsoft.com/office/drawing/2010/main" Requires="a14">
          <xdr:sp macro="" textlink="">
            <xdr:nvSpPr>
              <xdr:cNvPr id="1292" name="Object 268" hidden="1">
                <a:extLst>
                  <a:ext uri="{63B3BB69-23CF-44E3-9099-C40C66FF867C}">
                    <a14:compatExt spid="_x0000_s1292"/>
                  </a:ext>
                </a:extLst>
              </xdr:cNvPr>
              <xdr:cNvSpPr/>
            </xdr:nvSpPr>
            <xdr:spPr bwMode="auto">
              <a:xfrm>
                <a:off x="6026150" y="88074500"/>
                <a:ext cx="711200" cy="1041400"/>
              </a:xfrm>
              <a:prstGeom prst="rect">
                <a:avLst/>
              </a:prstGeom>
              <a:noFill/>
              <a:extLst>
                <a:ext uri="{909E8E84-426E-40DD-AFC4-6F175D3DCCD1}">
                  <a14:hiddenFill>
                    <a:solidFill>
                      <a:srgbClr val="FFFFFF"/>
                    </a:solidFill>
                  </a14:hiddenFill>
                </a:ext>
              </a:extLst>
            </xdr:spPr>
          </xdr:sp>
        </mc:Choice>
        <mc:Fallback/>
      </mc:AlternateContent>
    </xdr:grpSp>
    <xdr:clientData/>
  </xdr:twoCellAnchor>
  <xdr:twoCellAnchor>
    <xdr:from>
      <xdr:col>10</xdr:col>
      <xdr:colOff>228600</xdr:colOff>
      <xdr:row>79</xdr:row>
      <xdr:rowOff>25400</xdr:rowOff>
    </xdr:from>
    <xdr:to>
      <xdr:col>14</xdr:col>
      <xdr:colOff>228600</xdr:colOff>
      <xdr:row>92</xdr:row>
      <xdr:rowOff>95250</xdr:rowOff>
    </xdr:to>
    <xdr:grpSp>
      <xdr:nvGrpSpPr>
        <xdr:cNvPr id="3" name="Ομάδα 2"/>
        <xdr:cNvGrpSpPr/>
      </xdr:nvGrpSpPr>
      <xdr:grpSpPr>
        <a:xfrm>
          <a:off x="6140450" y="16078200"/>
          <a:ext cx="2781300" cy="2711450"/>
          <a:chOff x="6108700" y="18535650"/>
          <a:chExt cx="2781300" cy="2711450"/>
        </a:xfrm>
      </xdr:grpSpPr>
      <mc:AlternateContent xmlns:mc="http://schemas.openxmlformats.org/markup-compatibility/2006">
        <mc:Choice xmlns:a14="http://schemas.microsoft.com/office/drawing/2010/main" Requires="a14">
          <xdr:sp macro="" textlink="">
            <xdr:nvSpPr>
              <xdr:cNvPr id="1195" name="Object 171" hidden="1">
                <a:extLst>
                  <a:ext uri="{63B3BB69-23CF-44E3-9099-C40C66FF867C}">
                    <a14:compatExt spid="_x0000_s1195"/>
                  </a:ext>
                </a:extLst>
              </xdr:cNvPr>
              <xdr:cNvSpPr/>
            </xdr:nvSpPr>
            <xdr:spPr bwMode="auto">
              <a:xfrm>
                <a:off x="6108700" y="20193000"/>
                <a:ext cx="609600" cy="1054100"/>
              </a:xfrm>
              <a:prstGeom prst="rect">
                <a:avLst/>
              </a:prstGeom>
              <a:noFill/>
              <a:extLst>
                <a:ext uri="{909E8E84-426E-40DD-AFC4-6F175D3DCCD1}">
                  <a14:hiddenFill>
                    <a:solidFill>
                      <a:srgbClr val="FFFFFF"/>
                    </a:solidFill>
                  </a14:hiddenFill>
                </a:ext>
              </a:extLst>
            </xdr:spPr>
          </xdr:sp>
        </mc:Choice>
        <mc:Fallback/>
      </mc:AlternateContent>
      <xdr:sp macro="" textlink="">
        <xdr:nvSpPr>
          <xdr:cNvPr id="1196" name="AutoShape 172"/>
          <xdr:cNvSpPr>
            <a:spLocks noChangeArrowheads="1"/>
          </xdr:cNvSpPr>
        </xdr:nvSpPr>
        <xdr:spPr bwMode="auto">
          <a:xfrm>
            <a:off x="6137275" y="18535650"/>
            <a:ext cx="2752725" cy="1244600"/>
          </a:xfrm>
          <a:prstGeom prst="wedgeRoundRectCallout">
            <a:avLst>
              <a:gd name="adj1" fmla="val -35347"/>
              <a:gd name="adj2" fmla="val 88060"/>
              <a:gd name="adj3" fmla="val 16667"/>
            </a:avLst>
          </a:prstGeom>
          <a:gradFill rotWithShape="0">
            <a:gsLst>
              <a:gs pos="0">
                <a:srgbClr val="FFCC00"/>
              </a:gs>
              <a:gs pos="100000">
                <a:srgbClr val="FF6600"/>
              </a:gs>
            </a:gsLst>
            <a:path path="rect">
              <a:fillToRect r="100000" b="100000"/>
            </a:path>
          </a:gradFill>
          <a:ln w="9525">
            <a:solidFill>
              <a:srgbClr val="000000"/>
            </a:solidFill>
            <a:miter lim="800000"/>
            <a:headEnd/>
            <a:tailEnd/>
          </a:ln>
        </xdr:spPr>
        <xdr:txBody>
          <a:bodyPr vertOverflow="clip" wrap="square" lIns="27432" tIns="22860" rIns="0" bIns="0" anchor="t" upright="1"/>
          <a:lstStyle/>
          <a:p>
            <a:pPr algn="l" rtl="0">
              <a:defRPr sz="1000"/>
            </a:pPr>
            <a:r>
              <a:rPr lang="el-GR" sz="1000" b="0" i="0" strike="noStrike">
                <a:solidFill>
                  <a:srgbClr val="000000"/>
                </a:solidFill>
                <a:latin typeface="Arial"/>
                <a:cs typeface="Arial"/>
              </a:rPr>
              <a:t>Δε μπορώ να καταλάβω τι ρόλο παίζει αυτό το μικρό </a:t>
            </a:r>
            <a:r>
              <a:rPr lang="el-GR" sz="1000" b="1" i="0" strike="noStrike">
                <a:solidFill>
                  <a:srgbClr val="FF0000"/>
                </a:solidFill>
                <a:latin typeface="Arial"/>
                <a:cs typeface="Arial"/>
              </a:rPr>
              <a:t>κόκκινο</a:t>
            </a:r>
            <a:r>
              <a:rPr lang="el-GR" sz="1000" b="0" i="0" strike="noStrike">
                <a:solidFill>
                  <a:srgbClr val="000000"/>
                </a:solidFill>
                <a:latin typeface="Arial"/>
                <a:cs typeface="Arial"/>
              </a:rPr>
              <a:t> τριγωνικό σημάδι που υπάρχει στην πάνω δεξιά γωνία ορισμένων κελιών, όπως είναι τα </a:t>
            </a:r>
            <a:r>
              <a:rPr lang="el-GR" sz="1000" b="1" i="0" strike="noStrike">
                <a:solidFill>
                  <a:srgbClr val="000000"/>
                </a:solidFill>
                <a:latin typeface="Arial"/>
                <a:cs typeface="Arial"/>
              </a:rPr>
              <a:t>"</a:t>
            </a:r>
            <a:r>
              <a:rPr lang="en-US" sz="1000" b="1" i="0" strike="noStrike">
                <a:solidFill>
                  <a:srgbClr val="000000"/>
                </a:solidFill>
                <a:latin typeface="Arial"/>
                <a:cs typeface="Arial"/>
              </a:rPr>
              <a:t>C7</a:t>
            </a:r>
            <a:r>
              <a:rPr lang="el-GR" sz="1000" b="1" i="0" strike="noStrike">
                <a:solidFill>
                  <a:srgbClr val="000000"/>
                </a:solidFill>
                <a:latin typeface="Arial"/>
                <a:cs typeface="Arial"/>
              </a:rPr>
              <a:t>0</a:t>
            </a:r>
            <a:r>
              <a:rPr lang="en-US" sz="1000" b="1" i="0" strike="noStrike">
                <a:solidFill>
                  <a:srgbClr val="000000"/>
                </a:solidFill>
                <a:latin typeface="Arial"/>
                <a:cs typeface="Arial"/>
              </a:rPr>
              <a:t>",</a:t>
            </a:r>
            <a:r>
              <a:rPr lang="en-US" sz="1000" b="0" i="0" strike="noStrike">
                <a:solidFill>
                  <a:srgbClr val="000000"/>
                </a:solidFill>
                <a:latin typeface="Arial"/>
                <a:cs typeface="Arial"/>
              </a:rPr>
              <a:t> </a:t>
            </a:r>
            <a:r>
              <a:rPr lang="en-US" sz="1000" b="1" i="0" strike="noStrike">
                <a:solidFill>
                  <a:srgbClr val="000000"/>
                </a:solidFill>
                <a:latin typeface="Arial"/>
                <a:cs typeface="Arial"/>
              </a:rPr>
              <a:t>"C7</a:t>
            </a:r>
            <a:r>
              <a:rPr lang="el-GR" sz="1000" b="1" i="0" strike="noStrike">
                <a:solidFill>
                  <a:srgbClr val="000000"/>
                </a:solidFill>
                <a:latin typeface="Arial"/>
                <a:cs typeface="Arial"/>
              </a:rPr>
              <a:t>4</a:t>
            </a:r>
            <a:r>
              <a:rPr lang="en-US" sz="1000" b="1" i="0" strike="noStrike">
                <a:solidFill>
                  <a:srgbClr val="000000"/>
                </a:solidFill>
                <a:latin typeface="Arial"/>
                <a:cs typeface="Arial"/>
              </a:rPr>
              <a:t>"</a:t>
            </a:r>
            <a:r>
              <a:rPr lang="en-US" sz="1000" b="0" i="0" strike="noStrike">
                <a:solidFill>
                  <a:srgbClr val="000000"/>
                </a:solidFill>
                <a:latin typeface="Arial"/>
                <a:cs typeface="Arial"/>
              </a:rPr>
              <a:t> </a:t>
            </a:r>
            <a:r>
              <a:rPr lang="el-GR" sz="1000" b="0" i="0" strike="noStrike">
                <a:solidFill>
                  <a:srgbClr val="000000"/>
                </a:solidFill>
                <a:latin typeface="Arial"/>
                <a:cs typeface="Arial"/>
              </a:rPr>
              <a:t>κλπ. Ίσως αν αφήσω το δείκτη του ποντικιού να σταθεί για λίγο πάνω σε ένα τέτοιο κελί, το μυστήριο να λυθεί... </a:t>
            </a:r>
          </a:p>
        </xdr:txBody>
      </xdr:sp>
    </xdr:grpSp>
    <xdr:clientData/>
  </xdr:twoCellAnchor>
  <xdr:twoCellAnchor>
    <xdr:from>
      <xdr:col>16</xdr:col>
      <xdr:colOff>82550</xdr:colOff>
      <xdr:row>36</xdr:row>
      <xdr:rowOff>57150</xdr:rowOff>
    </xdr:from>
    <xdr:to>
      <xdr:col>16</xdr:col>
      <xdr:colOff>158750</xdr:colOff>
      <xdr:row>36</xdr:row>
      <xdr:rowOff>133350</xdr:rowOff>
    </xdr:to>
    <xdr:sp macro="" textlink="">
      <xdr:nvSpPr>
        <xdr:cNvPr id="293" name="Oval 130"/>
        <xdr:cNvSpPr>
          <a:spLocks noChangeArrowheads="1"/>
        </xdr:cNvSpPr>
      </xdr:nvSpPr>
      <xdr:spPr bwMode="auto">
        <a:xfrm>
          <a:off x="9385300" y="737235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20</xdr:col>
      <xdr:colOff>317500</xdr:colOff>
      <xdr:row>36</xdr:row>
      <xdr:rowOff>57150</xdr:rowOff>
    </xdr:from>
    <xdr:to>
      <xdr:col>20</xdr:col>
      <xdr:colOff>393700</xdr:colOff>
      <xdr:row>36</xdr:row>
      <xdr:rowOff>133350</xdr:rowOff>
    </xdr:to>
    <xdr:sp macro="" textlink="">
      <xdr:nvSpPr>
        <xdr:cNvPr id="294" name="Oval 130"/>
        <xdr:cNvSpPr>
          <a:spLocks noChangeArrowheads="1"/>
        </xdr:cNvSpPr>
      </xdr:nvSpPr>
      <xdr:spPr bwMode="auto">
        <a:xfrm>
          <a:off x="12185650" y="737235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14</xdr:col>
      <xdr:colOff>476250</xdr:colOff>
      <xdr:row>89</xdr:row>
      <xdr:rowOff>190500</xdr:rowOff>
    </xdr:from>
    <xdr:to>
      <xdr:col>14</xdr:col>
      <xdr:colOff>552450</xdr:colOff>
      <xdr:row>90</xdr:row>
      <xdr:rowOff>63500</xdr:rowOff>
    </xdr:to>
    <xdr:sp macro="" textlink="">
      <xdr:nvSpPr>
        <xdr:cNvPr id="297" name="Oval 147"/>
        <xdr:cNvSpPr>
          <a:spLocks noChangeArrowheads="1"/>
        </xdr:cNvSpPr>
      </xdr:nvSpPr>
      <xdr:spPr bwMode="auto">
        <a:xfrm>
          <a:off x="9137650" y="1827530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14</xdr:col>
      <xdr:colOff>476250</xdr:colOff>
      <xdr:row>107</xdr:row>
      <xdr:rowOff>177800</xdr:rowOff>
    </xdr:from>
    <xdr:to>
      <xdr:col>14</xdr:col>
      <xdr:colOff>552450</xdr:colOff>
      <xdr:row>108</xdr:row>
      <xdr:rowOff>50800</xdr:rowOff>
    </xdr:to>
    <xdr:sp macro="" textlink="">
      <xdr:nvSpPr>
        <xdr:cNvPr id="298" name="Oval 147"/>
        <xdr:cNvSpPr>
          <a:spLocks noChangeArrowheads="1"/>
        </xdr:cNvSpPr>
      </xdr:nvSpPr>
      <xdr:spPr bwMode="auto">
        <a:xfrm>
          <a:off x="9137650" y="21920200"/>
          <a:ext cx="76200" cy="76200"/>
        </a:xfrm>
        <a:prstGeom prst="ellipse">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14</xdr:col>
      <xdr:colOff>323850</xdr:colOff>
      <xdr:row>265</xdr:row>
      <xdr:rowOff>15875</xdr:rowOff>
    </xdr:from>
    <xdr:to>
      <xdr:col>14</xdr:col>
      <xdr:colOff>514350</xdr:colOff>
      <xdr:row>266</xdr:row>
      <xdr:rowOff>0</xdr:rowOff>
    </xdr:to>
    <xdr:sp macro="" textlink="">
      <xdr:nvSpPr>
        <xdr:cNvPr id="299" name="AutoShape 212"/>
        <xdr:cNvSpPr>
          <a:spLocks noChangeArrowheads="1"/>
        </xdr:cNvSpPr>
      </xdr:nvSpPr>
      <xdr:spPr bwMode="auto">
        <a:xfrm>
          <a:off x="8985250" y="53863875"/>
          <a:ext cx="190500" cy="187325"/>
        </a:xfrm>
        <a:prstGeom prst="smileyFace">
          <a:avLst>
            <a:gd name="adj" fmla="val 4653"/>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14</xdr:col>
      <xdr:colOff>317500</xdr:colOff>
      <xdr:row>258</xdr:row>
      <xdr:rowOff>123825</xdr:rowOff>
    </xdr:from>
    <xdr:to>
      <xdr:col>14</xdr:col>
      <xdr:colOff>508000</xdr:colOff>
      <xdr:row>259</xdr:row>
      <xdr:rowOff>107950</xdr:rowOff>
    </xdr:to>
    <xdr:sp macro="" textlink="">
      <xdr:nvSpPr>
        <xdr:cNvPr id="300" name="AutoShape 212"/>
        <xdr:cNvSpPr>
          <a:spLocks noChangeArrowheads="1"/>
        </xdr:cNvSpPr>
      </xdr:nvSpPr>
      <xdr:spPr bwMode="auto">
        <a:xfrm>
          <a:off x="8978900" y="52549425"/>
          <a:ext cx="190500" cy="187325"/>
        </a:xfrm>
        <a:prstGeom prst="smileyFace">
          <a:avLst>
            <a:gd name="adj" fmla="val 4653"/>
          </a:avLst>
        </a:prstGeom>
        <a:gradFill rotWithShape="0">
          <a:gsLst>
            <a:gs pos="0">
              <a:srgbClr val="FF6600"/>
            </a:gs>
            <a:gs pos="100000">
              <a:srgbClr val="FF6600">
                <a:gamma/>
                <a:shade val="46275"/>
                <a:invGamma/>
              </a:srgbClr>
            </a:gs>
          </a:gsLst>
          <a:lin ang="2700000" scaled="1"/>
        </a:gradFill>
        <a:ln w="9525">
          <a:solidFill>
            <a:srgbClr val="000000"/>
          </a:solidFill>
          <a:round/>
          <a:headEnd/>
          <a:tailEnd/>
        </a:ln>
      </xdr:spPr>
    </xdr:sp>
    <xdr:clientData/>
  </xdr:twoCellAnchor>
  <xdr:twoCellAnchor>
    <xdr:from>
      <xdr:col>16</xdr:col>
      <xdr:colOff>44450</xdr:colOff>
      <xdr:row>328</xdr:row>
      <xdr:rowOff>57150</xdr:rowOff>
    </xdr:from>
    <xdr:to>
      <xdr:col>19</xdr:col>
      <xdr:colOff>146050</xdr:colOff>
      <xdr:row>329</xdr:row>
      <xdr:rowOff>114300</xdr:rowOff>
    </xdr:to>
    <xdr:sp macro="" textlink="">
      <xdr:nvSpPr>
        <xdr:cNvPr id="10" name="TextBox 9"/>
        <xdr:cNvSpPr txBox="1"/>
      </xdr:nvSpPr>
      <xdr:spPr>
        <a:xfrm>
          <a:off x="9378950" y="66706750"/>
          <a:ext cx="2025650" cy="260350"/>
        </a:xfrm>
        <a:prstGeom prst="rect">
          <a:avLst/>
        </a:prstGeom>
        <a:solidFill>
          <a:srgbClr val="8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l-GR" sz="1200">
              <a:solidFill>
                <a:schemeClr val="bg1"/>
              </a:solidFill>
              <a:latin typeface="Arial" panose="020B0604020202020204" pitchFamily="34" charset="0"/>
              <a:cs typeface="Arial" panose="020B0604020202020204" pitchFamily="34" charset="0"/>
            </a:rPr>
            <a:t>Σημαντικές παρατηρήσεις</a:t>
          </a:r>
        </a:p>
      </xdr:txBody>
    </xdr:sp>
    <xdr:clientData/>
  </xdr:twoCellAnchor>
  <xdr:twoCellAnchor>
    <xdr:from>
      <xdr:col>14</xdr:col>
      <xdr:colOff>12700</xdr:colOff>
      <xdr:row>330</xdr:row>
      <xdr:rowOff>0</xdr:rowOff>
    </xdr:from>
    <xdr:to>
      <xdr:col>14</xdr:col>
      <xdr:colOff>514350</xdr:colOff>
      <xdr:row>331</xdr:row>
      <xdr:rowOff>38100</xdr:rowOff>
    </xdr:to>
    <xdr:sp macro="" textlink="">
      <xdr:nvSpPr>
        <xdr:cNvPr id="11" name="Δεξιό βέλος 10"/>
        <xdr:cNvSpPr/>
      </xdr:nvSpPr>
      <xdr:spPr>
        <a:xfrm>
          <a:off x="8705850" y="67056000"/>
          <a:ext cx="501650" cy="241300"/>
        </a:xfrm>
        <a:prstGeom prst="rightArrow">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14</xdr:col>
      <xdr:colOff>19050</xdr:colOff>
      <xdr:row>336</xdr:row>
      <xdr:rowOff>196850</xdr:rowOff>
    </xdr:from>
    <xdr:to>
      <xdr:col>14</xdr:col>
      <xdr:colOff>520700</xdr:colOff>
      <xdr:row>338</xdr:row>
      <xdr:rowOff>31750</xdr:rowOff>
    </xdr:to>
    <xdr:sp macro="" textlink="">
      <xdr:nvSpPr>
        <xdr:cNvPr id="302" name="Δεξιό βέλος 301"/>
        <xdr:cNvSpPr/>
      </xdr:nvSpPr>
      <xdr:spPr>
        <a:xfrm>
          <a:off x="8712200" y="68472050"/>
          <a:ext cx="501650" cy="241300"/>
        </a:xfrm>
        <a:prstGeom prst="rightArrow">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14</xdr:col>
      <xdr:colOff>19050</xdr:colOff>
      <xdr:row>344</xdr:row>
      <xdr:rowOff>31750</xdr:rowOff>
    </xdr:from>
    <xdr:to>
      <xdr:col>14</xdr:col>
      <xdr:colOff>520700</xdr:colOff>
      <xdr:row>345</xdr:row>
      <xdr:rowOff>69850</xdr:rowOff>
    </xdr:to>
    <xdr:sp macro="" textlink="">
      <xdr:nvSpPr>
        <xdr:cNvPr id="303" name="Δεξιό βέλος 302"/>
        <xdr:cNvSpPr/>
      </xdr:nvSpPr>
      <xdr:spPr>
        <a:xfrm>
          <a:off x="8712200" y="69932550"/>
          <a:ext cx="501650" cy="241300"/>
        </a:xfrm>
        <a:prstGeom prst="rightArrow">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uky/Desktop/&#915;&#955;&#969;&#963;&#963;&#940;&#961;&#953;%20&#915;&#949;&#957;&#953;&#954;&#942;&#962;%20&#935;&#951;&#956;&#949;&#943;&#945;&#962;%20Off%202007/TestIO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ύλλο1"/>
    </sheetNames>
    <sheetDataSet>
      <sheetData sheetId="0">
        <row r="838">
          <cell r="C838">
            <v>0</v>
          </cell>
          <cell r="E838">
            <v>2.9</v>
          </cell>
        </row>
        <row r="839">
          <cell r="C839">
            <v>2</v>
          </cell>
          <cell r="E839">
            <v>3.75</v>
          </cell>
        </row>
        <row r="840">
          <cell r="C840">
            <v>4</v>
          </cell>
          <cell r="E840">
            <v>4.0999999999999996</v>
          </cell>
        </row>
        <row r="841">
          <cell r="C841">
            <v>6</v>
          </cell>
          <cell r="E841">
            <v>4.33</v>
          </cell>
        </row>
        <row r="842">
          <cell r="C842">
            <v>8</v>
          </cell>
          <cell r="E842">
            <v>4.5199999999999996</v>
          </cell>
        </row>
        <row r="843">
          <cell r="C843">
            <v>10</v>
          </cell>
          <cell r="E843">
            <v>4.7</v>
          </cell>
        </row>
        <row r="844">
          <cell r="C844">
            <v>12</v>
          </cell>
          <cell r="E844">
            <v>4.87</v>
          </cell>
        </row>
        <row r="845">
          <cell r="C845">
            <v>14</v>
          </cell>
          <cell r="E845">
            <v>5.0599999999999996</v>
          </cell>
        </row>
        <row r="846">
          <cell r="C846">
            <v>16</v>
          </cell>
          <cell r="E846">
            <v>5.3</v>
          </cell>
        </row>
        <row r="847">
          <cell r="C847">
            <v>17</v>
          </cell>
          <cell r="E847">
            <v>5.45</v>
          </cell>
        </row>
        <row r="848">
          <cell r="C848">
            <v>18</v>
          </cell>
          <cell r="E848">
            <v>5.65</v>
          </cell>
        </row>
        <row r="849">
          <cell r="C849">
            <v>19</v>
          </cell>
          <cell r="E849">
            <v>5.97</v>
          </cell>
        </row>
        <row r="850">
          <cell r="C850">
            <v>20</v>
          </cell>
          <cell r="E850">
            <v>8.67</v>
          </cell>
        </row>
        <row r="851">
          <cell r="C851">
            <v>21</v>
          </cell>
          <cell r="E851">
            <v>11.33</v>
          </cell>
        </row>
        <row r="852">
          <cell r="C852">
            <v>22</v>
          </cell>
          <cell r="E852">
            <v>11.63</v>
          </cell>
        </row>
        <row r="853">
          <cell r="C853">
            <v>23</v>
          </cell>
          <cell r="E853">
            <v>11.79</v>
          </cell>
        </row>
        <row r="854">
          <cell r="C854">
            <v>24</v>
          </cell>
          <cell r="E854">
            <v>11.91</v>
          </cell>
        </row>
        <row r="855">
          <cell r="C855">
            <v>26</v>
          </cell>
          <cell r="E855">
            <v>12.07</v>
          </cell>
        </row>
        <row r="856">
          <cell r="C856">
            <v>28</v>
          </cell>
          <cell r="E856">
            <v>12.18</v>
          </cell>
        </row>
        <row r="857">
          <cell r="C857">
            <v>30</v>
          </cell>
          <cell r="E857">
            <v>12.26</v>
          </cell>
        </row>
        <row r="858">
          <cell r="C858">
            <v>32</v>
          </cell>
          <cell r="E858">
            <v>12.32</v>
          </cell>
        </row>
        <row r="859">
          <cell r="C859">
            <v>34</v>
          </cell>
          <cell r="E859">
            <v>12.37</v>
          </cell>
        </row>
        <row r="860">
          <cell r="C860">
            <v>36</v>
          </cell>
          <cell r="E860">
            <v>12.42</v>
          </cell>
        </row>
        <row r="861">
          <cell r="C861">
            <v>38</v>
          </cell>
          <cell r="E861">
            <v>12.45</v>
          </cell>
        </row>
      </sheetData>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stIE.xlsx"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TestIE.xlsx" TargetMode="External"/><Relationship Id="rId7" Type="http://schemas.openxmlformats.org/officeDocument/2006/relationships/drawing" Target="../drawings/drawing2.xml"/><Relationship Id="rId2" Type="http://schemas.openxmlformats.org/officeDocument/2006/relationships/hyperlink" Target="TestIE.xlsx" TargetMode="External"/><Relationship Id="rId1" Type="http://schemas.openxmlformats.org/officeDocument/2006/relationships/hyperlink" Target="TestIE.xlsx" TargetMode="External"/><Relationship Id="rId6" Type="http://schemas.openxmlformats.org/officeDocument/2006/relationships/printerSettings" Target="../printerSettings/printerSettings2.bin"/><Relationship Id="rId5" Type="http://schemas.openxmlformats.org/officeDocument/2006/relationships/hyperlink" Target="TestIE.xlsx" TargetMode="External"/><Relationship Id="rId10" Type="http://schemas.openxmlformats.org/officeDocument/2006/relationships/image" Target="../media/image1.emf"/><Relationship Id="rId4" Type="http://schemas.openxmlformats.org/officeDocument/2006/relationships/hyperlink" Target="TestIE.xlsx" TargetMode="External"/><Relationship Id="rId9"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hyperlink" Target="TestIE.xlsx" TargetMode="External"/><Relationship Id="rId7" Type="http://schemas.openxmlformats.org/officeDocument/2006/relationships/vmlDrawing" Target="../drawings/vmlDrawing2.vml"/><Relationship Id="rId2" Type="http://schemas.openxmlformats.org/officeDocument/2006/relationships/hyperlink" Target="TestIE.xlsx" TargetMode="External"/><Relationship Id="rId1" Type="http://schemas.openxmlformats.org/officeDocument/2006/relationships/hyperlink" Target="TestIE.xlsx" TargetMode="External"/><Relationship Id="rId6" Type="http://schemas.openxmlformats.org/officeDocument/2006/relationships/drawing" Target="../drawings/drawing3.xml"/><Relationship Id="rId5" Type="http://schemas.openxmlformats.org/officeDocument/2006/relationships/hyperlink" Target="TestIE.xlsx" TargetMode="External"/><Relationship Id="rId4" Type="http://schemas.openxmlformats.org/officeDocument/2006/relationships/hyperlink" Target="TestIE.xlsx" TargetMode="External"/><Relationship Id="rId9" Type="http://schemas.openxmlformats.org/officeDocument/2006/relationships/image" Target="../media/image6.emf"/></Relationships>
</file>

<file path=xl/worksheets/_rels/sheet4.xml.rels><?xml version="1.0" encoding="UTF-8" standalone="yes"?>
<Relationships xmlns="http://schemas.openxmlformats.org/package/2006/relationships"><Relationship Id="rId13" Type="http://schemas.openxmlformats.org/officeDocument/2006/relationships/image" Target="../media/image8.emf"/><Relationship Id="rId18" Type="http://schemas.openxmlformats.org/officeDocument/2006/relationships/oleObject" Target="../embeddings/oleObject7.bin"/><Relationship Id="rId26" Type="http://schemas.openxmlformats.org/officeDocument/2006/relationships/oleObject" Target="../embeddings/oleObject11.bin"/><Relationship Id="rId39" Type="http://schemas.openxmlformats.org/officeDocument/2006/relationships/image" Target="../media/image21.emf"/><Relationship Id="rId21" Type="http://schemas.openxmlformats.org/officeDocument/2006/relationships/image" Target="../media/image12.emf"/><Relationship Id="rId34" Type="http://schemas.openxmlformats.org/officeDocument/2006/relationships/oleObject" Target="../embeddings/oleObject15.bin"/><Relationship Id="rId42" Type="http://schemas.openxmlformats.org/officeDocument/2006/relationships/oleObject" Target="../embeddings/oleObject19.bin"/><Relationship Id="rId47" Type="http://schemas.openxmlformats.org/officeDocument/2006/relationships/image" Target="../media/image25.emf"/><Relationship Id="rId7" Type="http://schemas.openxmlformats.org/officeDocument/2006/relationships/printerSettings" Target="../printerSettings/printerSettings3.bin"/><Relationship Id="rId2" Type="http://schemas.openxmlformats.org/officeDocument/2006/relationships/hyperlink" Target="TestIE.xlsx" TargetMode="External"/><Relationship Id="rId16" Type="http://schemas.openxmlformats.org/officeDocument/2006/relationships/oleObject" Target="../embeddings/oleObject6.bin"/><Relationship Id="rId29" Type="http://schemas.openxmlformats.org/officeDocument/2006/relationships/image" Target="../media/image16.emf"/><Relationship Id="rId1" Type="http://schemas.openxmlformats.org/officeDocument/2006/relationships/hyperlink" Target="TestIE.xlsx" TargetMode="External"/><Relationship Id="rId6" Type="http://schemas.openxmlformats.org/officeDocument/2006/relationships/hyperlink" Target="TestIE.xlsx" TargetMode="External"/><Relationship Id="rId11" Type="http://schemas.openxmlformats.org/officeDocument/2006/relationships/image" Target="../media/image7.emf"/><Relationship Id="rId24" Type="http://schemas.openxmlformats.org/officeDocument/2006/relationships/oleObject" Target="../embeddings/oleObject10.bin"/><Relationship Id="rId32" Type="http://schemas.openxmlformats.org/officeDocument/2006/relationships/oleObject" Target="../embeddings/oleObject14.bin"/><Relationship Id="rId37" Type="http://schemas.openxmlformats.org/officeDocument/2006/relationships/image" Target="../media/image20.emf"/><Relationship Id="rId40" Type="http://schemas.openxmlformats.org/officeDocument/2006/relationships/oleObject" Target="../embeddings/oleObject18.bin"/><Relationship Id="rId45" Type="http://schemas.openxmlformats.org/officeDocument/2006/relationships/image" Target="../media/image24.emf"/><Relationship Id="rId5" Type="http://schemas.openxmlformats.org/officeDocument/2006/relationships/hyperlink" Target="TestIE.xlsx" TargetMode="External"/><Relationship Id="rId15" Type="http://schemas.openxmlformats.org/officeDocument/2006/relationships/image" Target="../media/image9.emf"/><Relationship Id="rId23" Type="http://schemas.openxmlformats.org/officeDocument/2006/relationships/image" Target="../media/image13.emf"/><Relationship Id="rId28" Type="http://schemas.openxmlformats.org/officeDocument/2006/relationships/oleObject" Target="../embeddings/oleObject12.bin"/><Relationship Id="rId36" Type="http://schemas.openxmlformats.org/officeDocument/2006/relationships/oleObject" Target="../embeddings/oleObject16.bin"/><Relationship Id="rId10" Type="http://schemas.openxmlformats.org/officeDocument/2006/relationships/oleObject" Target="../embeddings/oleObject3.bin"/><Relationship Id="rId19" Type="http://schemas.openxmlformats.org/officeDocument/2006/relationships/image" Target="../media/image11.emf"/><Relationship Id="rId31" Type="http://schemas.openxmlformats.org/officeDocument/2006/relationships/image" Target="../media/image17.emf"/><Relationship Id="rId44" Type="http://schemas.openxmlformats.org/officeDocument/2006/relationships/oleObject" Target="../embeddings/oleObject20.bin"/><Relationship Id="rId4" Type="http://schemas.openxmlformats.org/officeDocument/2006/relationships/hyperlink" Target="TestIE.xlsx" TargetMode="External"/><Relationship Id="rId9" Type="http://schemas.openxmlformats.org/officeDocument/2006/relationships/vmlDrawing" Target="../drawings/vmlDrawing3.vml"/><Relationship Id="rId14" Type="http://schemas.openxmlformats.org/officeDocument/2006/relationships/oleObject" Target="../embeddings/oleObject5.bin"/><Relationship Id="rId22" Type="http://schemas.openxmlformats.org/officeDocument/2006/relationships/oleObject" Target="../embeddings/oleObject9.bin"/><Relationship Id="rId27" Type="http://schemas.openxmlformats.org/officeDocument/2006/relationships/image" Target="../media/image15.emf"/><Relationship Id="rId30" Type="http://schemas.openxmlformats.org/officeDocument/2006/relationships/oleObject" Target="../embeddings/oleObject13.bin"/><Relationship Id="rId35" Type="http://schemas.openxmlformats.org/officeDocument/2006/relationships/image" Target="../media/image19.emf"/><Relationship Id="rId43" Type="http://schemas.openxmlformats.org/officeDocument/2006/relationships/image" Target="../media/image23.emf"/><Relationship Id="rId8" Type="http://schemas.openxmlformats.org/officeDocument/2006/relationships/drawing" Target="../drawings/drawing4.xml"/><Relationship Id="rId3" Type="http://schemas.openxmlformats.org/officeDocument/2006/relationships/hyperlink" Target="TestIE.xlsx" TargetMode="External"/><Relationship Id="rId12" Type="http://schemas.openxmlformats.org/officeDocument/2006/relationships/oleObject" Target="../embeddings/oleObject4.bin"/><Relationship Id="rId17" Type="http://schemas.openxmlformats.org/officeDocument/2006/relationships/image" Target="../media/image10.emf"/><Relationship Id="rId25" Type="http://schemas.openxmlformats.org/officeDocument/2006/relationships/image" Target="../media/image14.emf"/><Relationship Id="rId33" Type="http://schemas.openxmlformats.org/officeDocument/2006/relationships/image" Target="../media/image18.emf"/><Relationship Id="rId38" Type="http://schemas.openxmlformats.org/officeDocument/2006/relationships/oleObject" Target="../embeddings/oleObject17.bin"/><Relationship Id="rId46" Type="http://schemas.openxmlformats.org/officeDocument/2006/relationships/oleObject" Target="../embeddings/oleObject21.bin"/><Relationship Id="rId20" Type="http://schemas.openxmlformats.org/officeDocument/2006/relationships/oleObject" Target="../embeddings/oleObject8.bin"/><Relationship Id="rId41" Type="http://schemas.openxmlformats.org/officeDocument/2006/relationships/image" Target="../media/image22.emf"/></Relationships>
</file>

<file path=xl/worksheets/_rels/sheet5.xml.rels><?xml version="1.0" encoding="UTF-8" standalone="yes"?>
<Relationships xmlns="http://schemas.openxmlformats.org/package/2006/relationships"><Relationship Id="rId13" Type="http://schemas.openxmlformats.org/officeDocument/2006/relationships/image" Target="../media/image30.emf"/><Relationship Id="rId18" Type="http://schemas.openxmlformats.org/officeDocument/2006/relationships/oleObject" Target="../embeddings/oleObject28.bin"/><Relationship Id="rId26" Type="http://schemas.openxmlformats.org/officeDocument/2006/relationships/oleObject" Target="../embeddings/oleObject32.bin"/><Relationship Id="rId39" Type="http://schemas.openxmlformats.org/officeDocument/2006/relationships/image" Target="../media/image43.emf"/><Relationship Id="rId21" Type="http://schemas.openxmlformats.org/officeDocument/2006/relationships/image" Target="../media/image34.emf"/><Relationship Id="rId34" Type="http://schemas.openxmlformats.org/officeDocument/2006/relationships/oleObject" Target="../embeddings/oleObject36.bin"/><Relationship Id="rId42" Type="http://schemas.openxmlformats.org/officeDocument/2006/relationships/oleObject" Target="../embeddings/oleObject40.bin"/><Relationship Id="rId47" Type="http://schemas.openxmlformats.org/officeDocument/2006/relationships/image" Target="../media/image47.emf"/><Relationship Id="rId50" Type="http://schemas.openxmlformats.org/officeDocument/2006/relationships/oleObject" Target="../embeddings/oleObject44.bin"/><Relationship Id="rId7" Type="http://schemas.openxmlformats.org/officeDocument/2006/relationships/image" Target="../media/image27.emf"/><Relationship Id="rId2" Type="http://schemas.openxmlformats.org/officeDocument/2006/relationships/hyperlink" Target="TestIE.xlsx" TargetMode="External"/><Relationship Id="rId16" Type="http://schemas.openxmlformats.org/officeDocument/2006/relationships/oleObject" Target="../embeddings/oleObject27.bin"/><Relationship Id="rId29" Type="http://schemas.openxmlformats.org/officeDocument/2006/relationships/image" Target="../media/image38.emf"/><Relationship Id="rId11" Type="http://schemas.openxmlformats.org/officeDocument/2006/relationships/image" Target="../media/image29.emf"/><Relationship Id="rId24" Type="http://schemas.openxmlformats.org/officeDocument/2006/relationships/oleObject" Target="../embeddings/oleObject31.bin"/><Relationship Id="rId32" Type="http://schemas.openxmlformats.org/officeDocument/2006/relationships/oleObject" Target="../embeddings/oleObject35.bin"/><Relationship Id="rId37" Type="http://schemas.openxmlformats.org/officeDocument/2006/relationships/image" Target="../media/image42.emf"/><Relationship Id="rId40" Type="http://schemas.openxmlformats.org/officeDocument/2006/relationships/oleObject" Target="../embeddings/oleObject39.bin"/><Relationship Id="rId45" Type="http://schemas.openxmlformats.org/officeDocument/2006/relationships/image" Target="../media/image46.emf"/><Relationship Id="rId53" Type="http://schemas.openxmlformats.org/officeDocument/2006/relationships/image" Target="../media/image50.emf"/><Relationship Id="rId5" Type="http://schemas.openxmlformats.org/officeDocument/2006/relationships/vmlDrawing" Target="../drawings/vmlDrawing4.vml"/><Relationship Id="rId10" Type="http://schemas.openxmlformats.org/officeDocument/2006/relationships/oleObject" Target="../embeddings/oleObject24.bin"/><Relationship Id="rId19" Type="http://schemas.openxmlformats.org/officeDocument/2006/relationships/image" Target="../media/image33.emf"/><Relationship Id="rId31" Type="http://schemas.openxmlformats.org/officeDocument/2006/relationships/image" Target="../media/image39.emf"/><Relationship Id="rId44" Type="http://schemas.openxmlformats.org/officeDocument/2006/relationships/oleObject" Target="../embeddings/oleObject41.bin"/><Relationship Id="rId52" Type="http://schemas.openxmlformats.org/officeDocument/2006/relationships/oleObject" Target="../embeddings/oleObject45.bin"/><Relationship Id="rId4" Type="http://schemas.openxmlformats.org/officeDocument/2006/relationships/drawing" Target="../drawings/drawing5.xml"/><Relationship Id="rId9" Type="http://schemas.openxmlformats.org/officeDocument/2006/relationships/image" Target="../media/image28.emf"/><Relationship Id="rId14" Type="http://schemas.openxmlformats.org/officeDocument/2006/relationships/oleObject" Target="../embeddings/oleObject26.bin"/><Relationship Id="rId22" Type="http://schemas.openxmlformats.org/officeDocument/2006/relationships/oleObject" Target="../embeddings/oleObject30.bin"/><Relationship Id="rId27" Type="http://schemas.openxmlformats.org/officeDocument/2006/relationships/image" Target="../media/image37.emf"/><Relationship Id="rId30" Type="http://schemas.openxmlformats.org/officeDocument/2006/relationships/oleObject" Target="../embeddings/oleObject34.bin"/><Relationship Id="rId35" Type="http://schemas.openxmlformats.org/officeDocument/2006/relationships/image" Target="../media/image41.emf"/><Relationship Id="rId43" Type="http://schemas.openxmlformats.org/officeDocument/2006/relationships/image" Target="../media/image45.emf"/><Relationship Id="rId48" Type="http://schemas.openxmlformats.org/officeDocument/2006/relationships/oleObject" Target="../embeddings/oleObject43.bin"/><Relationship Id="rId8" Type="http://schemas.openxmlformats.org/officeDocument/2006/relationships/oleObject" Target="../embeddings/oleObject23.bin"/><Relationship Id="rId51" Type="http://schemas.openxmlformats.org/officeDocument/2006/relationships/image" Target="../media/image49.emf"/><Relationship Id="rId3" Type="http://schemas.openxmlformats.org/officeDocument/2006/relationships/printerSettings" Target="../printerSettings/printerSettings4.bin"/><Relationship Id="rId12" Type="http://schemas.openxmlformats.org/officeDocument/2006/relationships/oleObject" Target="../embeddings/oleObject25.bin"/><Relationship Id="rId17" Type="http://schemas.openxmlformats.org/officeDocument/2006/relationships/image" Target="../media/image32.emf"/><Relationship Id="rId25" Type="http://schemas.openxmlformats.org/officeDocument/2006/relationships/image" Target="../media/image36.emf"/><Relationship Id="rId33" Type="http://schemas.openxmlformats.org/officeDocument/2006/relationships/image" Target="../media/image40.emf"/><Relationship Id="rId38" Type="http://schemas.openxmlformats.org/officeDocument/2006/relationships/oleObject" Target="../embeddings/oleObject38.bin"/><Relationship Id="rId46" Type="http://schemas.openxmlformats.org/officeDocument/2006/relationships/oleObject" Target="../embeddings/oleObject42.bin"/><Relationship Id="rId20" Type="http://schemas.openxmlformats.org/officeDocument/2006/relationships/oleObject" Target="../embeddings/oleObject29.bin"/><Relationship Id="rId41" Type="http://schemas.openxmlformats.org/officeDocument/2006/relationships/image" Target="../media/image44.emf"/><Relationship Id="rId1" Type="http://schemas.openxmlformats.org/officeDocument/2006/relationships/hyperlink" Target="TestIE.xlsx" TargetMode="External"/><Relationship Id="rId6" Type="http://schemas.openxmlformats.org/officeDocument/2006/relationships/oleObject" Target="../embeddings/oleObject22.bin"/><Relationship Id="rId15" Type="http://schemas.openxmlformats.org/officeDocument/2006/relationships/image" Target="../media/image31.emf"/><Relationship Id="rId23" Type="http://schemas.openxmlformats.org/officeDocument/2006/relationships/image" Target="../media/image35.emf"/><Relationship Id="rId28" Type="http://schemas.openxmlformats.org/officeDocument/2006/relationships/oleObject" Target="../embeddings/oleObject33.bin"/><Relationship Id="rId36" Type="http://schemas.openxmlformats.org/officeDocument/2006/relationships/oleObject" Target="../embeddings/oleObject37.bin"/><Relationship Id="rId49" Type="http://schemas.openxmlformats.org/officeDocument/2006/relationships/image" Target="../media/image48.emf"/></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8.bin"/><Relationship Id="rId13" Type="http://schemas.openxmlformats.org/officeDocument/2006/relationships/image" Target="../media/image55.emf"/><Relationship Id="rId18" Type="http://schemas.openxmlformats.org/officeDocument/2006/relationships/oleObject" Target="../embeddings/oleObject53.bin"/><Relationship Id="rId3" Type="http://schemas.openxmlformats.org/officeDocument/2006/relationships/vmlDrawing" Target="../drawings/vmlDrawing5.vml"/><Relationship Id="rId7" Type="http://schemas.openxmlformats.org/officeDocument/2006/relationships/image" Target="../media/image52.emf"/><Relationship Id="rId12" Type="http://schemas.openxmlformats.org/officeDocument/2006/relationships/oleObject" Target="../embeddings/oleObject50.bin"/><Relationship Id="rId17" Type="http://schemas.openxmlformats.org/officeDocument/2006/relationships/image" Target="../media/image57.emf"/><Relationship Id="rId2" Type="http://schemas.openxmlformats.org/officeDocument/2006/relationships/drawing" Target="../drawings/drawing6.xml"/><Relationship Id="rId16" Type="http://schemas.openxmlformats.org/officeDocument/2006/relationships/oleObject" Target="../embeddings/oleObject52.bin"/><Relationship Id="rId1" Type="http://schemas.openxmlformats.org/officeDocument/2006/relationships/hyperlink" Target="TestIE.xlsx" TargetMode="External"/><Relationship Id="rId6" Type="http://schemas.openxmlformats.org/officeDocument/2006/relationships/oleObject" Target="../embeddings/oleObject47.bin"/><Relationship Id="rId11" Type="http://schemas.openxmlformats.org/officeDocument/2006/relationships/image" Target="../media/image54.emf"/><Relationship Id="rId5" Type="http://schemas.openxmlformats.org/officeDocument/2006/relationships/image" Target="../media/image51.emf"/><Relationship Id="rId15" Type="http://schemas.openxmlformats.org/officeDocument/2006/relationships/image" Target="../media/image56.emf"/><Relationship Id="rId10" Type="http://schemas.openxmlformats.org/officeDocument/2006/relationships/oleObject" Target="../embeddings/oleObject49.bin"/><Relationship Id="rId19" Type="http://schemas.openxmlformats.org/officeDocument/2006/relationships/image" Target="../media/image58.emf"/><Relationship Id="rId4" Type="http://schemas.openxmlformats.org/officeDocument/2006/relationships/oleObject" Target="../embeddings/oleObject46.bin"/><Relationship Id="rId9" Type="http://schemas.openxmlformats.org/officeDocument/2006/relationships/image" Target="../media/image53.emf"/><Relationship Id="rId14" Type="http://schemas.openxmlformats.org/officeDocument/2006/relationships/oleObject" Target="../embeddings/oleObject51.bin"/></Relationships>
</file>

<file path=xl/worksheets/_rels/sheet7.xml.rels><?xml version="1.0" encoding="UTF-8" standalone="yes"?>
<Relationships xmlns="http://schemas.openxmlformats.org/package/2006/relationships"><Relationship Id="rId13" Type="http://schemas.openxmlformats.org/officeDocument/2006/relationships/image" Target="../media/image62.emf"/><Relationship Id="rId18" Type="http://schemas.openxmlformats.org/officeDocument/2006/relationships/oleObject" Target="../embeddings/oleObject60.bin"/><Relationship Id="rId26" Type="http://schemas.openxmlformats.org/officeDocument/2006/relationships/image" Target="../media/image68.emf"/><Relationship Id="rId39" Type="http://schemas.openxmlformats.org/officeDocument/2006/relationships/oleObject" Target="../embeddings/oleObject71.bin"/><Relationship Id="rId21" Type="http://schemas.openxmlformats.org/officeDocument/2006/relationships/image" Target="../media/image66.emf"/><Relationship Id="rId34" Type="http://schemas.openxmlformats.org/officeDocument/2006/relationships/image" Target="../media/image72.emf"/><Relationship Id="rId7" Type="http://schemas.openxmlformats.org/officeDocument/2006/relationships/image" Target="../media/image59.emf"/><Relationship Id="rId12" Type="http://schemas.openxmlformats.org/officeDocument/2006/relationships/oleObject" Target="../embeddings/oleObject57.bin"/><Relationship Id="rId17" Type="http://schemas.openxmlformats.org/officeDocument/2006/relationships/image" Target="../media/image64.emf"/><Relationship Id="rId25" Type="http://schemas.openxmlformats.org/officeDocument/2006/relationships/oleObject" Target="../embeddings/oleObject64.bin"/><Relationship Id="rId33" Type="http://schemas.openxmlformats.org/officeDocument/2006/relationships/oleObject" Target="../embeddings/oleObject68.bin"/><Relationship Id="rId38" Type="http://schemas.openxmlformats.org/officeDocument/2006/relationships/image" Target="../media/image74.emf"/><Relationship Id="rId2" Type="http://schemas.openxmlformats.org/officeDocument/2006/relationships/hyperlink" Target="TestIE.xlsx" TargetMode="External"/><Relationship Id="rId16" Type="http://schemas.openxmlformats.org/officeDocument/2006/relationships/oleObject" Target="../embeddings/oleObject59.bin"/><Relationship Id="rId20" Type="http://schemas.openxmlformats.org/officeDocument/2006/relationships/oleObject" Target="../embeddings/oleObject61.bin"/><Relationship Id="rId29" Type="http://schemas.openxmlformats.org/officeDocument/2006/relationships/oleObject" Target="../embeddings/oleObject66.bin"/><Relationship Id="rId1" Type="http://schemas.openxmlformats.org/officeDocument/2006/relationships/hyperlink" Target="TestIE.xlsx" TargetMode="External"/><Relationship Id="rId6" Type="http://schemas.openxmlformats.org/officeDocument/2006/relationships/oleObject" Target="../embeddings/oleObject54.bin"/><Relationship Id="rId11" Type="http://schemas.openxmlformats.org/officeDocument/2006/relationships/image" Target="../media/image61.emf"/><Relationship Id="rId24" Type="http://schemas.openxmlformats.org/officeDocument/2006/relationships/image" Target="../media/image67.emf"/><Relationship Id="rId32" Type="http://schemas.openxmlformats.org/officeDocument/2006/relationships/image" Target="../media/image71.emf"/><Relationship Id="rId37" Type="http://schemas.openxmlformats.org/officeDocument/2006/relationships/oleObject" Target="../embeddings/oleObject70.bin"/><Relationship Id="rId40" Type="http://schemas.openxmlformats.org/officeDocument/2006/relationships/image" Target="../media/image75.emf"/><Relationship Id="rId5" Type="http://schemas.openxmlformats.org/officeDocument/2006/relationships/vmlDrawing" Target="../drawings/vmlDrawing6.vml"/><Relationship Id="rId15" Type="http://schemas.openxmlformats.org/officeDocument/2006/relationships/image" Target="../media/image63.emf"/><Relationship Id="rId23" Type="http://schemas.openxmlformats.org/officeDocument/2006/relationships/oleObject" Target="../embeddings/oleObject63.bin"/><Relationship Id="rId28" Type="http://schemas.openxmlformats.org/officeDocument/2006/relationships/image" Target="../media/image69.emf"/><Relationship Id="rId36" Type="http://schemas.openxmlformats.org/officeDocument/2006/relationships/image" Target="../media/image73.emf"/><Relationship Id="rId10" Type="http://schemas.openxmlformats.org/officeDocument/2006/relationships/oleObject" Target="../embeddings/oleObject56.bin"/><Relationship Id="rId19" Type="http://schemas.openxmlformats.org/officeDocument/2006/relationships/image" Target="../media/image65.emf"/><Relationship Id="rId31" Type="http://schemas.openxmlformats.org/officeDocument/2006/relationships/oleObject" Target="../embeddings/oleObject67.bin"/><Relationship Id="rId4" Type="http://schemas.openxmlformats.org/officeDocument/2006/relationships/drawing" Target="../drawings/drawing7.xml"/><Relationship Id="rId9" Type="http://schemas.openxmlformats.org/officeDocument/2006/relationships/image" Target="../media/image60.emf"/><Relationship Id="rId14" Type="http://schemas.openxmlformats.org/officeDocument/2006/relationships/oleObject" Target="../embeddings/oleObject58.bin"/><Relationship Id="rId22" Type="http://schemas.openxmlformats.org/officeDocument/2006/relationships/oleObject" Target="../embeddings/oleObject62.bin"/><Relationship Id="rId27" Type="http://schemas.openxmlformats.org/officeDocument/2006/relationships/oleObject" Target="../embeddings/oleObject65.bin"/><Relationship Id="rId30" Type="http://schemas.openxmlformats.org/officeDocument/2006/relationships/image" Target="../media/image70.emf"/><Relationship Id="rId35" Type="http://schemas.openxmlformats.org/officeDocument/2006/relationships/oleObject" Target="../embeddings/oleObject69.bin"/><Relationship Id="rId8" Type="http://schemas.openxmlformats.org/officeDocument/2006/relationships/oleObject" Target="../embeddings/oleObject55.bin"/><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image" Target="../media/image84.emf"/><Relationship Id="rId13" Type="http://schemas.openxmlformats.org/officeDocument/2006/relationships/oleObject" Target="../embeddings/oleObject76.bin"/><Relationship Id="rId18" Type="http://schemas.openxmlformats.org/officeDocument/2006/relationships/image" Target="../media/image88.emf"/><Relationship Id="rId26" Type="http://schemas.openxmlformats.org/officeDocument/2006/relationships/image" Target="../media/image92.emf"/><Relationship Id="rId3" Type="http://schemas.openxmlformats.org/officeDocument/2006/relationships/drawing" Target="../drawings/drawing8.xml"/><Relationship Id="rId21" Type="http://schemas.openxmlformats.org/officeDocument/2006/relationships/oleObject" Target="../embeddings/oleObject80.bin"/><Relationship Id="rId7" Type="http://schemas.openxmlformats.org/officeDocument/2006/relationships/oleObject" Target="../embeddings/oleObject73.bin"/><Relationship Id="rId12" Type="http://schemas.openxmlformats.org/officeDocument/2006/relationships/image" Target="../media/image86.emf"/><Relationship Id="rId17" Type="http://schemas.openxmlformats.org/officeDocument/2006/relationships/oleObject" Target="../embeddings/oleObject78.bin"/><Relationship Id="rId25" Type="http://schemas.openxmlformats.org/officeDocument/2006/relationships/oleObject" Target="../embeddings/oleObject82.bin"/><Relationship Id="rId2" Type="http://schemas.openxmlformats.org/officeDocument/2006/relationships/printerSettings" Target="../printerSettings/printerSettings6.bin"/><Relationship Id="rId16" Type="http://schemas.openxmlformats.org/officeDocument/2006/relationships/image" Target="../media/image87.emf"/><Relationship Id="rId20" Type="http://schemas.openxmlformats.org/officeDocument/2006/relationships/image" Target="../media/image89.emf"/><Relationship Id="rId1" Type="http://schemas.openxmlformats.org/officeDocument/2006/relationships/hyperlink" Target="TestIE.xlsx" TargetMode="External"/><Relationship Id="rId6" Type="http://schemas.openxmlformats.org/officeDocument/2006/relationships/image" Target="../media/image83.emf"/><Relationship Id="rId11" Type="http://schemas.openxmlformats.org/officeDocument/2006/relationships/oleObject" Target="../embeddings/oleObject75.bin"/><Relationship Id="rId24" Type="http://schemas.openxmlformats.org/officeDocument/2006/relationships/image" Target="../media/image91.emf"/><Relationship Id="rId5" Type="http://schemas.openxmlformats.org/officeDocument/2006/relationships/oleObject" Target="../embeddings/oleObject72.bin"/><Relationship Id="rId15" Type="http://schemas.openxmlformats.org/officeDocument/2006/relationships/oleObject" Target="../embeddings/oleObject77.bin"/><Relationship Id="rId23" Type="http://schemas.openxmlformats.org/officeDocument/2006/relationships/oleObject" Target="../embeddings/oleObject81.bin"/><Relationship Id="rId28" Type="http://schemas.openxmlformats.org/officeDocument/2006/relationships/image" Target="../media/image93.emf"/><Relationship Id="rId10" Type="http://schemas.openxmlformats.org/officeDocument/2006/relationships/image" Target="../media/image85.emf"/><Relationship Id="rId19" Type="http://schemas.openxmlformats.org/officeDocument/2006/relationships/oleObject" Target="../embeddings/oleObject79.bin"/><Relationship Id="rId4" Type="http://schemas.openxmlformats.org/officeDocument/2006/relationships/vmlDrawing" Target="../drawings/vmlDrawing7.vml"/><Relationship Id="rId9" Type="http://schemas.openxmlformats.org/officeDocument/2006/relationships/oleObject" Target="../embeddings/oleObject74.bin"/><Relationship Id="rId14" Type="http://schemas.openxmlformats.org/officeDocument/2006/relationships/image" Target="../media/image75.emf"/><Relationship Id="rId22" Type="http://schemas.openxmlformats.org/officeDocument/2006/relationships/image" Target="../media/image90.emf"/><Relationship Id="rId27" Type="http://schemas.openxmlformats.org/officeDocument/2006/relationships/oleObject" Target="../embeddings/oleObject83.bin"/></Relationships>
</file>

<file path=xl/worksheets/_rels/sheet9.xml.rels><?xml version="1.0" encoding="UTF-8" standalone="yes"?>
<Relationships xmlns="http://schemas.openxmlformats.org/package/2006/relationships"><Relationship Id="rId13" Type="http://schemas.openxmlformats.org/officeDocument/2006/relationships/image" Target="../media/image98.emf"/><Relationship Id="rId18" Type="http://schemas.openxmlformats.org/officeDocument/2006/relationships/oleObject" Target="../embeddings/oleObject91.bin"/><Relationship Id="rId26" Type="http://schemas.openxmlformats.org/officeDocument/2006/relationships/oleObject" Target="../embeddings/oleObject95.bin"/><Relationship Id="rId39" Type="http://schemas.openxmlformats.org/officeDocument/2006/relationships/image" Target="../media/image111.emf"/><Relationship Id="rId21" Type="http://schemas.openxmlformats.org/officeDocument/2006/relationships/image" Target="../media/image102.emf"/><Relationship Id="rId34" Type="http://schemas.openxmlformats.org/officeDocument/2006/relationships/oleObject" Target="../embeddings/oleObject99.bin"/><Relationship Id="rId42" Type="http://schemas.openxmlformats.org/officeDocument/2006/relationships/oleObject" Target="../embeddings/oleObject103.bin"/><Relationship Id="rId47" Type="http://schemas.openxmlformats.org/officeDocument/2006/relationships/image" Target="../media/image115.emf"/><Relationship Id="rId7" Type="http://schemas.openxmlformats.org/officeDocument/2006/relationships/image" Target="../media/image95.emf"/><Relationship Id="rId2" Type="http://schemas.openxmlformats.org/officeDocument/2006/relationships/drawing" Target="../drawings/drawing9.xml"/><Relationship Id="rId16" Type="http://schemas.openxmlformats.org/officeDocument/2006/relationships/oleObject" Target="../embeddings/oleObject90.bin"/><Relationship Id="rId29" Type="http://schemas.openxmlformats.org/officeDocument/2006/relationships/image" Target="../media/image106.wmf"/><Relationship Id="rId11" Type="http://schemas.openxmlformats.org/officeDocument/2006/relationships/image" Target="../media/image97.emf"/><Relationship Id="rId24" Type="http://schemas.openxmlformats.org/officeDocument/2006/relationships/oleObject" Target="../embeddings/oleObject94.bin"/><Relationship Id="rId32" Type="http://schemas.openxmlformats.org/officeDocument/2006/relationships/oleObject" Target="../embeddings/oleObject98.bin"/><Relationship Id="rId37" Type="http://schemas.openxmlformats.org/officeDocument/2006/relationships/image" Target="../media/image110.emf"/><Relationship Id="rId40" Type="http://schemas.openxmlformats.org/officeDocument/2006/relationships/oleObject" Target="../embeddings/oleObject102.bin"/><Relationship Id="rId45" Type="http://schemas.openxmlformats.org/officeDocument/2006/relationships/image" Target="../media/image114.emf"/><Relationship Id="rId5" Type="http://schemas.openxmlformats.org/officeDocument/2006/relationships/image" Target="../media/image94.emf"/><Relationship Id="rId15" Type="http://schemas.openxmlformats.org/officeDocument/2006/relationships/image" Target="../media/image99.wmf"/><Relationship Id="rId23" Type="http://schemas.openxmlformats.org/officeDocument/2006/relationships/image" Target="../media/image103.emf"/><Relationship Id="rId28" Type="http://schemas.openxmlformats.org/officeDocument/2006/relationships/oleObject" Target="../embeddings/oleObject96.bin"/><Relationship Id="rId36" Type="http://schemas.openxmlformats.org/officeDocument/2006/relationships/oleObject" Target="../embeddings/oleObject100.bin"/><Relationship Id="rId49" Type="http://schemas.openxmlformats.org/officeDocument/2006/relationships/comments" Target="../comments1.xml"/><Relationship Id="rId10" Type="http://schemas.openxmlformats.org/officeDocument/2006/relationships/oleObject" Target="../embeddings/oleObject87.bin"/><Relationship Id="rId19" Type="http://schemas.openxmlformats.org/officeDocument/2006/relationships/image" Target="../media/image101.emf"/><Relationship Id="rId31" Type="http://schemas.openxmlformats.org/officeDocument/2006/relationships/image" Target="../media/image107.emf"/><Relationship Id="rId44" Type="http://schemas.openxmlformats.org/officeDocument/2006/relationships/oleObject" Target="../embeddings/oleObject104.bin"/><Relationship Id="rId4" Type="http://schemas.openxmlformats.org/officeDocument/2006/relationships/oleObject" Target="../embeddings/oleObject84.bin"/><Relationship Id="rId9" Type="http://schemas.openxmlformats.org/officeDocument/2006/relationships/image" Target="../media/image96.emf"/><Relationship Id="rId14" Type="http://schemas.openxmlformats.org/officeDocument/2006/relationships/oleObject" Target="../embeddings/oleObject89.bin"/><Relationship Id="rId22" Type="http://schemas.openxmlformats.org/officeDocument/2006/relationships/oleObject" Target="../embeddings/oleObject93.bin"/><Relationship Id="rId27" Type="http://schemas.openxmlformats.org/officeDocument/2006/relationships/image" Target="../media/image105.emf"/><Relationship Id="rId30" Type="http://schemas.openxmlformats.org/officeDocument/2006/relationships/oleObject" Target="../embeddings/oleObject97.bin"/><Relationship Id="rId35" Type="http://schemas.openxmlformats.org/officeDocument/2006/relationships/image" Target="../media/image109.wmf"/><Relationship Id="rId43" Type="http://schemas.openxmlformats.org/officeDocument/2006/relationships/image" Target="../media/image113.emf"/><Relationship Id="rId48" Type="http://schemas.openxmlformats.org/officeDocument/2006/relationships/oleObject" Target="../embeddings/oleObject106.bin"/><Relationship Id="rId8" Type="http://schemas.openxmlformats.org/officeDocument/2006/relationships/oleObject" Target="../embeddings/oleObject86.bin"/><Relationship Id="rId3" Type="http://schemas.openxmlformats.org/officeDocument/2006/relationships/vmlDrawing" Target="../drawings/vmlDrawing8.vml"/><Relationship Id="rId12" Type="http://schemas.openxmlformats.org/officeDocument/2006/relationships/oleObject" Target="../embeddings/oleObject88.bin"/><Relationship Id="rId17" Type="http://schemas.openxmlformats.org/officeDocument/2006/relationships/image" Target="../media/image100.wmf"/><Relationship Id="rId25" Type="http://schemas.openxmlformats.org/officeDocument/2006/relationships/image" Target="../media/image104.emf"/><Relationship Id="rId33" Type="http://schemas.openxmlformats.org/officeDocument/2006/relationships/image" Target="../media/image108.wmf"/><Relationship Id="rId38" Type="http://schemas.openxmlformats.org/officeDocument/2006/relationships/oleObject" Target="../embeddings/oleObject101.bin"/><Relationship Id="rId46" Type="http://schemas.openxmlformats.org/officeDocument/2006/relationships/oleObject" Target="../embeddings/oleObject105.bin"/><Relationship Id="rId20" Type="http://schemas.openxmlformats.org/officeDocument/2006/relationships/oleObject" Target="../embeddings/oleObject92.bin"/><Relationship Id="rId41" Type="http://schemas.openxmlformats.org/officeDocument/2006/relationships/image" Target="../media/image112.emf"/><Relationship Id="rId1" Type="http://schemas.openxmlformats.org/officeDocument/2006/relationships/printerSettings" Target="../printerSettings/printerSettings7.bin"/><Relationship Id="rId6" Type="http://schemas.openxmlformats.org/officeDocument/2006/relationships/oleObject" Target="../embeddings/oleObject8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1"/>
  <sheetViews>
    <sheetView workbookViewId="0"/>
  </sheetViews>
  <sheetFormatPr defaultColWidth="9.1796875" defaultRowHeight="20.149999999999999" customHeight="1" x14ac:dyDescent="0.3"/>
  <cols>
    <col min="1" max="16384" width="9.1796875" style="96"/>
  </cols>
  <sheetData>
    <row r="1" spans="1:17" ht="20.149999999999999" customHeight="1" x14ac:dyDescent="0.3">
      <c r="P1" s="116"/>
      <c r="Q1" s="116"/>
    </row>
    <row r="2" spans="1:17" ht="20.149999999999999" customHeight="1" x14ac:dyDescent="0.3">
      <c r="A2" s="116"/>
      <c r="B2" s="116"/>
      <c r="C2" s="116"/>
      <c r="D2" s="116"/>
      <c r="E2" s="116"/>
      <c r="F2" s="116"/>
      <c r="G2" s="116"/>
      <c r="H2" s="116"/>
      <c r="I2" s="116"/>
      <c r="J2" s="116"/>
      <c r="K2" s="116"/>
      <c r="L2" s="116"/>
      <c r="M2" s="116"/>
      <c r="N2" s="116"/>
      <c r="O2" s="117" t="s">
        <v>282</v>
      </c>
      <c r="P2" s="116"/>
      <c r="Q2" s="116"/>
    </row>
    <row r="3" spans="1:17" ht="20.149999999999999" customHeight="1" x14ac:dyDescent="0.3">
      <c r="P3" s="116"/>
      <c r="Q3" s="116"/>
    </row>
    <row r="4" spans="1:17" ht="20.149999999999999" customHeight="1" x14ac:dyDescent="0.3">
      <c r="A4" s="202" t="s">
        <v>283</v>
      </c>
      <c r="B4" s="202"/>
      <c r="C4" s="202"/>
      <c r="D4" s="202"/>
      <c r="E4" s="202"/>
      <c r="F4" s="202"/>
      <c r="G4" s="202"/>
      <c r="P4" s="116"/>
      <c r="Q4" s="116"/>
    </row>
    <row r="5" spans="1:17" ht="20.149999999999999" customHeight="1" x14ac:dyDescent="0.3">
      <c r="A5" s="202"/>
      <c r="B5" s="202"/>
      <c r="C5" s="202"/>
      <c r="D5" s="202"/>
      <c r="E5" s="202"/>
      <c r="F5" s="202"/>
      <c r="G5" s="202"/>
      <c r="P5" s="116"/>
      <c r="Q5" s="116"/>
    </row>
    <row r="6" spans="1:17" ht="20.149999999999999" customHeight="1" x14ac:dyDescent="0.3">
      <c r="H6" s="203" t="s">
        <v>284</v>
      </c>
      <c r="I6" s="203"/>
      <c r="J6" s="203"/>
      <c r="P6" s="116"/>
      <c r="Q6" s="116"/>
    </row>
    <row r="7" spans="1:17" ht="20.149999999999999" customHeight="1" x14ac:dyDescent="0.3">
      <c r="A7" s="204" t="s">
        <v>285</v>
      </c>
      <c r="B7" s="204"/>
      <c r="C7" s="204"/>
      <c r="D7" s="204"/>
      <c r="E7" s="204"/>
      <c r="F7" s="204"/>
      <c r="G7" s="204"/>
      <c r="H7" s="205" t="s">
        <v>665</v>
      </c>
      <c r="I7" s="205"/>
      <c r="J7" s="205"/>
      <c r="K7" s="205"/>
      <c r="L7" s="205"/>
      <c r="M7" s="205"/>
      <c r="N7" s="205"/>
      <c r="O7" s="205"/>
      <c r="P7" s="116"/>
      <c r="Q7" s="116"/>
    </row>
    <row r="8" spans="1:17" ht="20.149999999999999" customHeight="1" x14ac:dyDescent="0.3">
      <c r="A8" s="204"/>
      <c r="B8" s="204"/>
      <c r="C8" s="204"/>
      <c r="D8" s="204"/>
      <c r="E8" s="204"/>
      <c r="F8" s="204"/>
      <c r="G8" s="204"/>
      <c r="H8" s="205"/>
      <c r="I8" s="205"/>
      <c r="J8" s="205"/>
      <c r="K8" s="205"/>
      <c r="L8" s="205"/>
      <c r="M8" s="205"/>
      <c r="N8" s="205"/>
      <c r="O8" s="205"/>
      <c r="P8" s="116"/>
      <c r="Q8" s="116"/>
    </row>
    <row r="9" spans="1:17" ht="20.149999999999999" customHeight="1" x14ac:dyDescent="0.3">
      <c r="A9" s="204"/>
      <c r="B9" s="204"/>
      <c r="C9" s="204"/>
      <c r="D9" s="204"/>
      <c r="E9" s="204"/>
      <c r="F9" s="204"/>
      <c r="G9" s="204"/>
      <c r="H9" s="205"/>
      <c r="I9" s="205"/>
      <c r="J9" s="205"/>
      <c r="K9" s="205"/>
      <c r="L9" s="205"/>
      <c r="M9" s="205"/>
      <c r="N9" s="205"/>
      <c r="O9" s="205"/>
      <c r="P9" s="116"/>
      <c r="Q9" s="116"/>
    </row>
    <row r="10" spans="1:17" ht="20.149999999999999" customHeight="1" x14ac:dyDescent="0.3">
      <c r="A10" s="204"/>
      <c r="B10" s="204"/>
      <c r="C10" s="204"/>
      <c r="D10" s="204"/>
      <c r="E10" s="204"/>
      <c r="F10" s="204"/>
      <c r="G10" s="204"/>
      <c r="H10" s="205"/>
      <c r="I10" s="205"/>
      <c r="J10" s="205"/>
      <c r="K10" s="205"/>
      <c r="L10" s="205"/>
      <c r="M10" s="205"/>
      <c r="N10" s="205"/>
      <c r="O10" s="205"/>
      <c r="P10" s="116"/>
      <c r="Q10" s="116"/>
    </row>
    <row r="11" spans="1:17" ht="20.149999999999999" customHeight="1" x14ac:dyDescent="0.3">
      <c r="A11" s="204"/>
      <c r="B11" s="204"/>
      <c r="C11" s="204"/>
      <c r="D11" s="204"/>
      <c r="E11" s="204"/>
      <c r="F11" s="204"/>
      <c r="G11" s="204"/>
      <c r="H11" s="206" t="s">
        <v>666</v>
      </c>
      <c r="I11" s="206"/>
      <c r="J11" s="206"/>
      <c r="K11" s="206"/>
      <c r="L11" s="206"/>
      <c r="M11" s="206"/>
      <c r="N11" s="206"/>
      <c r="O11" s="206"/>
      <c r="P11" s="116"/>
      <c r="Q11" s="116"/>
    </row>
    <row r="12" spans="1:17" ht="20.149999999999999" customHeight="1" x14ac:dyDescent="0.3">
      <c r="A12" s="204"/>
      <c r="B12" s="204"/>
      <c r="C12" s="204"/>
      <c r="D12" s="204"/>
      <c r="E12" s="204"/>
      <c r="F12" s="204"/>
      <c r="G12" s="204"/>
      <c r="H12" s="206"/>
      <c r="I12" s="206"/>
      <c r="J12" s="206"/>
      <c r="K12" s="206"/>
      <c r="L12" s="206"/>
      <c r="M12" s="206"/>
      <c r="N12" s="206"/>
      <c r="O12" s="206"/>
      <c r="P12" s="116"/>
      <c r="Q12" s="116"/>
    </row>
    <row r="13" spans="1:17" ht="20.149999999999999" customHeight="1" x14ac:dyDescent="0.3">
      <c r="A13" s="204"/>
      <c r="B13" s="204"/>
      <c r="C13" s="204"/>
      <c r="D13" s="204"/>
      <c r="E13" s="204"/>
      <c r="F13" s="204"/>
      <c r="G13" s="204"/>
      <c r="I13" s="205" t="s">
        <v>667</v>
      </c>
      <c r="J13" s="205"/>
      <c r="K13" s="205"/>
      <c r="L13" s="205"/>
      <c r="M13" s="205"/>
      <c r="N13" s="205"/>
      <c r="O13" s="205"/>
      <c r="P13" s="116"/>
      <c r="Q13" s="116"/>
    </row>
    <row r="14" spans="1:17" ht="20.149999999999999" customHeight="1" x14ac:dyDescent="0.3">
      <c r="A14" s="204"/>
      <c r="B14" s="204"/>
      <c r="C14" s="204"/>
      <c r="D14" s="204"/>
      <c r="E14" s="204"/>
      <c r="F14" s="204"/>
      <c r="G14" s="204"/>
      <c r="I14" s="205"/>
      <c r="J14" s="205"/>
      <c r="K14" s="205"/>
      <c r="L14" s="205"/>
      <c r="M14" s="205"/>
      <c r="N14" s="205"/>
      <c r="O14" s="205"/>
      <c r="P14" s="116"/>
      <c r="Q14" s="116"/>
    </row>
    <row r="15" spans="1:17" ht="20.149999999999999" customHeight="1" x14ac:dyDescent="0.3">
      <c r="A15" s="204"/>
      <c r="B15" s="204"/>
      <c r="C15" s="204"/>
      <c r="D15" s="204"/>
      <c r="E15" s="204"/>
      <c r="F15" s="204"/>
      <c r="G15" s="204"/>
      <c r="I15" s="205"/>
      <c r="J15" s="205"/>
      <c r="K15" s="205"/>
      <c r="L15" s="205"/>
      <c r="M15" s="205"/>
      <c r="N15" s="205"/>
      <c r="O15" s="205"/>
      <c r="P15" s="116"/>
      <c r="Q15" s="116"/>
    </row>
    <row r="16" spans="1:17" ht="20.149999999999999" customHeight="1" x14ac:dyDescent="0.3">
      <c r="A16" s="204"/>
      <c r="B16" s="204"/>
      <c r="C16" s="204"/>
      <c r="D16" s="204"/>
      <c r="E16" s="204"/>
      <c r="F16" s="204"/>
      <c r="G16" s="204"/>
      <c r="I16" s="205" t="s">
        <v>286</v>
      </c>
      <c r="J16" s="205"/>
      <c r="K16" s="205"/>
      <c r="L16" s="205"/>
      <c r="M16" s="205"/>
      <c r="N16" s="205"/>
      <c r="O16" s="205"/>
      <c r="P16" s="116"/>
      <c r="Q16" s="116"/>
    </row>
    <row r="17" spans="1:17" ht="20.149999999999999" customHeight="1" x14ac:dyDescent="0.3">
      <c r="I17" s="205"/>
      <c r="J17" s="205"/>
      <c r="K17" s="205"/>
      <c r="L17" s="205"/>
      <c r="M17" s="205"/>
      <c r="N17" s="205"/>
      <c r="O17" s="205"/>
      <c r="P17" s="116"/>
      <c r="Q17" s="116"/>
    </row>
    <row r="18" spans="1:17" ht="20.149999999999999" customHeight="1" x14ac:dyDescent="0.3">
      <c r="I18" s="205" t="s">
        <v>668</v>
      </c>
      <c r="J18" s="205"/>
      <c r="K18" s="205"/>
      <c r="L18" s="205"/>
      <c r="M18" s="205"/>
      <c r="N18" s="205"/>
      <c r="O18" s="205"/>
      <c r="P18" s="116"/>
      <c r="Q18" s="116"/>
    </row>
    <row r="19" spans="1:17" ht="20.149999999999999" customHeight="1" x14ac:dyDescent="0.3">
      <c r="I19" s="205"/>
      <c r="J19" s="205"/>
      <c r="K19" s="205"/>
      <c r="L19" s="205"/>
      <c r="M19" s="205"/>
      <c r="N19" s="205"/>
      <c r="O19" s="205"/>
      <c r="P19" s="116"/>
      <c r="Q19" s="116"/>
    </row>
    <row r="20" spans="1:17" ht="20.149999999999999" customHeight="1" x14ac:dyDescent="0.3">
      <c r="I20" s="205"/>
      <c r="J20" s="205"/>
      <c r="K20" s="205"/>
      <c r="L20" s="205"/>
      <c r="M20" s="205"/>
      <c r="N20" s="205"/>
      <c r="O20" s="205"/>
      <c r="P20" s="116"/>
      <c r="Q20" s="116"/>
    </row>
    <row r="21" spans="1:17" ht="20.149999999999999" customHeight="1" x14ac:dyDescent="0.3">
      <c r="A21" s="208" t="s">
        <v>287</v>
      </c>
      <c r="B21" s="209" t="s">
        <v>288</v>
      </c>
      <c r="C21" s="209"/>
      <c r="D21" s="209"/>
      <c r="E21" s="209"/>
      <c r="F21" s="209"/>
      <c r="I21" s="205" t="s">
        <v>669</v>
      </c>
      <c r="J21" s="205"/>
      <c r="K21" s="205"/>
      <c r="L21" s="205"/>
      <c r="M21" s="205"/>
      <c r="N21" s="205"/>
      <c r="O21" s="205"/>
      <c r="P21" s="116"/>
      <c r="Q21" s="116"/>
    </row>
    <row r="22" spans="1:17" ht="20.149999999999999" customHeight="1" x14ac:dyDescent="0.3">
      <c r="A22" s="208"/>
      <c r="B22" s="209"/>
      <c r="C22" s="209"/>
      <c r="D22" s="209"/>
      <c r="E22" s="209"/>
      <c r="F22" s="209"/>
      <c r="I22" s="205"/>
      <c r="J22" s="205"/>
      <c r="K22" s="205"/>
      <c r="L22" s="205"/>
      <c r="M22" s="205"/>
      <c r="N22" s="205"/>
      <c r="O22" s="205"/>
      <c r="P22" s="116"/>
      <c r="Q22" s="116"/>
    </row>
    <row r="23" spans="1:17" ht="20.149999999999999" customHeight="1" x14ac:dyDescent="0.3">
      <c r="B23" s="209" t="s">
        <v>694</v>
      </c>
      <c r="C23" s="209"/>
      <c r="D23" s="209"/>
      <c r="E23" s="209"/>
      <c r="F23" s="209"/>
      <c r="I23" s="205"/>
      <c r="J23" s="205"/>
      <c r="K23" s="205"/>
      <c r="L23" s="205"/>
      <c r="M23" s="205"/>
      <c r="N23" s="205"/>
      <c r="O23" s="205"/>
      <c r="P23" s="116"/>
      <c r="Q23" s="116"/>
    </row>
    <row r="24" spans="1:17" ht="20.149999999999999" customHeight="1" x14ac:dyDescent="0.3">
      <c r="B24" s="209"/>
      <c r="C24" s="209"/>
      <c r="D24" s="209"/>
      <c r="E24" s="209"/>
      <c r="F24" s="209"/>
      <c r="I24" s="205"/>
      <c r="J24" s="205"/>
      <c r="K24" s="205"/>
      <c r="L24" s="205"/>
      <c r="M24" s="205"/>
      <c r="N24" s="205"/>
      <c r="O24" s="205"/>
      <c r="P24" s="116"/>
      <c r="Q24" s="116"/>
    </row>
    <row r="25" spans="1:17" ht="20.149999999999999" customHeight="1" x14ac:dyDescent="0.3">
      <c r="B25" s="209"/>
      <c r="C25" s="209"/>
      <c r="D25" s="209"/>
      <c r="E25" s="209"/>
      <c r="F25" s="209"/>
      <c r="I25" s="205"/>
      <c r="J25" s="205"/>
      <c r="K25" s="205"/>
      <c r="L25" s="205"/>
      <c r="M25" s="205"/>
      <c r="N25" s="205"/>
      <c r="O25" s="205"/>
      <c r="P25" s="116"/>
      <c r="Q25" s="116"/>
    </row>
    <row r="26" spans="1:17" ht="20.149999999999999" customHeight="1" x14ac:dyDescent="0.3">
      <c r="B26" s="209" t="s">
        <v>695</v>
      </c>
      <c r="C26" s="209"/>
      <c r="D26" s="209"/>
      <c r="E26" s="209"/>
      <c r="F26" s="209"/>
      <c r="I26" s="205"/>
      <c r="J26" s="205"/>
      <c r="K26" s="205"/>
      <c r="L26" s="205"/>
      <c r="M26" s="205"/>
      <c r="N26" s="205"/>
      <c r="O26" s="205"/>
      <c r="P26" s="116"/>
      <c r="Q26" s="116"/>
    </row>
    <row r="27" spans="1:17" ht="20.149999999999999" customHeight="1" x14ac:dyDescent="0.3">
      <c r="B27" s="209"/>
      <c r="C27" s="209"/>
      <c r="D27" s="209"/>
      <c r="E27" s="209"/>
      <c r="F27" s="209"/>
      <c r="H27" s="205" t="s">
        <v>670</v>
      </c>
      <c r="I27" s="205"/>
      <c r="J27" s="205"/>
      <c r="K27" s="205"/>
      <c r="L27" s="205"/>
      <c r="M27" s="205"/>
      <c r="N27" s="205"/>
      <c r="O27" s="205"/>
      <c r="P27" s="116"/>
      <c r="Q27" s="116"/>
    </row>
    <row r="28" spans="1:17" ht="20.149999999999999" customHeight="1" x14ac:dyDescent="0.3">
      <c r="B28" s="209"/>
      <c r="C28" s="209"/>
      <c r="D28" s="209"/>
      <c r="E28" s="209"/>
      <c r="F28" s="209"/>
      <c r="H28" s="205"/>
      <c r="I28" s="205"/>
      <c r="J28" s="205"/>
      <c r="K28" s="205"/>
      <c r="L28" s="205"/>
      <c r="M28" s="205"/>
      <c r="N28" s="205"/>
      <c r="O28" s="205"/>
      <c r="P28" s="116"/>
      <c r="Q28" s="116"/>
    </row>
    <row r="29" spans="1:17" ht="20.149999999999999" customHeight="1" x14ac:dyDescent="0.3">
      <c r="B29" s="209"/>
      <c r="C29" s="209"/>
      <c r="D29" s="209"/>
      <c r="E29" s="209"/>
      <c r="F29" s="209"/>
      <c r="H29" s="205"/>
      <c r="I29" s="205"/>
      <c r="J29" s="205"/>
      <c r="K29" s="205"/>
      <c r="L29" s="205"/>
      <c r="M29" s="205"/>
      <c r="N29" s="205"/>
      <c r="O29" s="205"/>
      <c r="P29" s="116"/>
      <c r="Q29" s="116"/>
    </row>
    <row r="30" spans="1:17" ht="20.149999999999999" customHeight="1" x14ac:dyDescent="0.3">
      <c r="B30" s="209"/>
      <c r="C30" s="209"/>
      <c r="D30" s="209"/>
      <c r="E30" s="209"/>
      <c r="F30" s="209"/>
      <c r="H30" s="205"/>
      <c r="I30" s="205"/>
      <c r="J30" s="205"/>
      <c r="K30" s="205"/>
      <c r="L30" s="205"/>
      <c r="M30" s="205"/>
      <c r="N30" s="205"/>
      <c r="O30" s="205"/>
      <c r="P30" s="116"/>
      <c r="Q30" s="116"/>
    </row>
    <row r="31" spans="1:17" ht="20.149999999999999" customHeight="1" x14ac:dyDescent="0.3">
      <c r="B31" s="209"/>
      <c r="C31" s="209"/>
      <c r="D31" s="209"/>
      <c r="E31" s="209"/>
      <c r="F31" s="209"/>
      <c r="H31" s="205" t="s">
        <v>671</v>
      </c>
      <c r="I31" s="205"/>
      <c r="J31" s="205"/>
      <c r="K31" s="205"/>
      <c r="L31" s="205"/>
      <c r="M31" s="205"/>
      <c r="N31" s="205"/>
      <c r="O31" s="205"/>
      <c r="P31" s="116"/>
      <c r="Q31" s="116"/>
    </row>
    <row r="32" spans="1:17" ht="20.149999999999999" customHeight="1" x14ac:dyDescent="0.3">
      <c r="B32" s="209"/>
      <c r="C32" s="209"/>
      <c r="D32" s="209"/>
      <c r="E32" s="209"/>
      <c r="F32" s="209"/>
      <c r="H32" s="205"/>
      <c r="I32" s="205"/>
      <c r="J32" s="205"/>
      <c r="K32" s="205"/>
      <c r="L32" s="205"/>
      <c r="M32" s="205"/>
      <c r="N32" s="205"/>
      <c r="O32" s="205"/>
      <c r="P32" s="116"/>
      <c r="Q32" s="116"/>
    </row>
    <row r="33" spans="2:17" ht="20.149999999999999" customHeight="1" x14ac:dyDescent="0.3">
      <c r="B33" s="209"/>
      <c r="C33" s="209"/>
      <c r="D33" s="209"/>
      <c r="E33" s="209"/>
      <c r="F33" s="209"/>
      <c r="H33" s="205"/>
      <c r="I33" s="205"/>
      <c r="J33" s="205"/>
      <c r="K33" s="205"/>
      <c r="L33" s="205"/>
      <c r="M33" s="205"/>
      <c r="N33" s="205"/>
      <c r="O33" s="205"/>
      <c r="P33" s="116"/>
      <c r="Q33" s="116"/>
    </row>
    <row r="34" spans="2:17" ht="20.149999999999999" customHeight="1" x14ac:dyDescent="0.3">
      <c r="B34" s="209"/>
      <c r="C34" s="209"/>
      <c r="D34" s="209"/>
      <c r="E34" s="209"/>
      <c r="F34" s="209"/>
      <c r="H34" s="205" t="s">
        <v>289</v>
      </c>
      <c r="I34" s="205"/>
      <c r="J34" s="205"/>
      <c r="K34" s="205"/>
      <c r="L34" s="205"/>
      <c r="M34" s="205"/>
      <c r="N34" s="205"/>
      <c r="O34" s="205"/>
      <c r="P34" s="116"/>
      <c r="Q34" s="116"/>
    </row>
    <row r="35" spans="2:17" ht="20.149999999999999" customHeight="1" x14ac:dyDescent="0.3">
      <c r="B35" s="209"/>
      <c r="C35" s="209"/>
      <c r="D35" s="209"/>
      <c r="E35" s="209"/>
      <c r="F35" s="209"/>
      <c r="H35" s="205"/>
      <c r="I35" s="205"/>
      <c r="J35" s="205"/>
      <c r="K35" s="205"/>
      <c r="L35" s="205"/>
      <c r="M35" s="205"/>
      <c r="N35" s="205"/>
      <c r="O35" s="205"/>
      <c r="P35" s="116"/>
      <c r="Q35" s="116"/>
    </row>
    <row r="36" spans="2:17" ht="20.149999999999999" customHeight="1" x14ac:dyDescent="0.3">
      <c r="B36" s="209"/>
      <c r="C36" s="209"/>
      <c r="D36" s="209"/>
      <c r="E36" s="209"/>
      <c r="F36" s="209"/>
      <c r="H36" s="205"/>
      <c r="I36" s="205"/>
      <c r="J36" s="205"/>
      <c r="K36" s="205"/>
      <c r="L36" s="205"/>
      <c r="M36" s="205"/>
      <c r="N36" s="205"/>
      <c r="O36" s="205"/>
      <c r="P36" s="116"/>
      <c r="Q36" s="116"/>
    </row>
    <row r="37" spans="2:17" ht="20.149999999999999" customHeight="1" x14ac:dyDescent="0.3">
      <c r="B37" s="209"/>
      <c r="C37" s="209"/>
      <c r="D37" s="209"/>
      <c r="E37" s="209"/>
      <c r="F37" s="209"/>
      <c r="H37" s="205" t="s">
        <v>672</v>
      </c>
      <c r="I37" s="205"/>
      <c r="J37" s="205"/>
      <c r="K37" s="205"/>
      <c r="L37" s="205"/>
      <c r="M37" s="205"/>
      <c r="N37" s="205"/>
      <c r="O37" s="205"/>
      <c r="P37" s="116"/>
      <c r="Q37" s="116"/>
    </row>
    <row r="38" spans="2:17" ht="20.149999999999999" customHeight="1" x14ac:dyDescent="0.3">
      <c r="B38" s="209"/>
      <c r="C38" s="209"/>
      <c r="D38" s="209"/>
      <c r="E38" s="209"/>
      <c r="F38" s="209"/>
      <c r="H38" s="205"/>
      <c r="I38" s="205"/>
      <c r="J38" s="205"/>
      <c r="K38" s="205"/>
      <c r="L38" s="205"/>
      <c r="M38" s="205"/>
      <c r="N38" s="205"/>
      <c r="O38" s="205"/>
      <c r="P38" s="116"/>
      <c r="Q38" s="116"/>
    </row>
    <row r="39" spans="2:17" ht="20.149999999999999" customHeight="1" x14ac:dyDescent="0.3">
      <c r="H39" s="205"/>
      <c r="I39" s="205"/>
      <c r="J39" s="205"/>
      <c r="K39" s="205"/>
      <c r="L39" s="205"/>
      <c r="M39" s="205"/>
      <c r="N39" s="205"/>
      <c r="O39" s="205"/>
      <c r="P39" s="116"/>
      <c r="Q39" s="116"/>
    </row>
    <row r="40" spans="2:17" ht="20.149999999999999" customHeight="1" x14ac:dyDescent="0.3">
      <c r="H40" s="205"/>
      <c r="I40" s="205"/>
      <c r="J40" s="205"/>
      <c r="K40" s="205"/>
      <c r="L40" s="205"/>
      <c r="M40" s="205"/>
      <c r="N40" s="205"/>
      <c r="O40" s="205"/>
      <c r="P40" s="116"/>
      <c r="Q40" s="116"/>
    </row>
    <row r="41" spans="2:17" ht="20.149999999999999" customHeight="1" x14ac:dyDescent="0.3">
      <c r="H41" s="205" t="s">
        <v>673</v>
      </c>
      <c r="I41" s="205"/>
      <c r="J41" s="205"/>
      <c r="K41" s="205"/>
      <c r="L41" s="205"/>
      <c r="M41" s="205"/>
      <c r="N41" s="205"/>
      <c r="O41" s="205"/>
      <c r="P41" s="116"/>
      <c r="Q41" s="116"/>
    </row>
    <row r="42" spans="2:17" ht="20.149999999999999" customHeight="1" x14ac:dyDescent="0.3">
      <c r="H42" s="205"/>
      <c r="I42" s="205"/>
      <c r="J42" s="205"/>
      <c r="K42" s="205"/>
      <c r="L42" s="205"/>
      <c r="M42" s="205"/>
      <c r="N42" s="205"/>
      <c r="O42" s="205"/>
      <c r="P42" s="116"/>
      <c r="Q42" s="116"/>
    </row>
    <row r="43" spans="2:17" ht="20.149999999999999" customHeight="1" x14ac:dyDescent="0.3">
      <c r="H43" s="205"/>
      <c r="I43" s="205"/>
      <c r="J43" s="205"/>
      <c r="K43" s="205"/>
      <c r="L43" s="205"/>
      <c r="M43" s="205"/>
      <c r="N43" s="205"/>
      <c r="O43" s="205"/>
      <c r="P43" s="116"/>
      <c r="Q43" s="116"/>
    </row>
    <row r="44" spans="2:17" ht="20.149999999999999" customHeight="1" x14ac:dyDescent="0.3">
      <c r="H44" s="205"/>
      <c r="I44" s="205"/>
      <c r="J44" s="205"/>
      <c r="K44" s="205"/>
      <c r="L44" s="205"/>
      <c r="M44" s="205"/>
      <c r="N44" s="205"/>
      <c r="O44" s="205"/>
      <c r="P44" s="116"/>
      <c r="Q44" s="116"/>
    </row>
    <row r="45" spans="2:17" ht="20.149999999999999" customHeight="1" x14ac:dyDescent="0.3">
      <c r="H45" s="205"/>
      <c r="I45" s="205"/>
      <c r="J45" s="205"/>
      <c r="K45" s="205"/>
      <c r="L45" s="205"/>
      <c r="M45" s="205"/>
      <c r="N45" s="205"/>
      <c r="O45" s="205"/>
      <c r="P45" s="116"/>
      <c r="Q45" s="116"/>
    </row>
    <row r="46" spans="2:17" ht="20.149999999999999" customHeight="1" x14ac:dyDescent="0.3">
      <c r="H46" s="205"/>
      <c r="I46" s="205"/>
      <c r="J46" s="205"/>
      <c r="K46" s="205"/>
      <c r="L46" s="205"/>
      <c r="M46" s="205"/>
      <c r="N46" s="205"/>
      <c r="O46" s="205"/>
      <c r="P46" s="116"/>
      <c r="Q46" s="116"/>
    </row>
    <row r="47" spans="2:17" ht="20.149999999999999" customHeight="1" x14ac:dyDescent="0.3">
      <c r="H47" s="205"/>
      <c r="I47" s="205"/>
      <c r="J47" s="205"/>
      <c r="K47" s="205"/>
      <c r="L47" s="205"/>
      <c r="M47" s="205"/>
      <c r="N47" s="205"/>
      <c r="O47" s="205"/>
      <c r="P47" s="116"/>
      <c r="Q47" s="116"/>
    </row>
    <row r="48" spans="2:17" ht="20.149999999999999" customHeight="1" x14ac:dyDescent="0.3">
      <c r="H48" s="205" t="s">
        <v>290</v>
      </c>
      <c r="I48" s="205"/>
      <c r="J48" s="205"/>
      <c r="K48" s="205"/>
      <c r="L48" s="205"/>
      <c r="M48" s="205"/>
      <c r="N48" s="205"/>
      <c r="O48" s="205"/>
      <c r="P48" s="116"/>
      <c r="Q48" s="116"/>
    </row>
    <row r="49" spans="2:26" ht="20.149999999999999" customHeight="1" x14ac:dyDescent="0.3">
      <c r="H49" s="205"/>
      <c r="I49" s="205"/>
      <c r="J49" s="205"/>
      <c r="K49" s="205"/>
      <c r="L49" s="205"/>
      <c r="M49" s="205"/>
      <c r="N49" s="205"/>
      <c r="O49" s="205"/>
      <c r="P49" s="116"/>
      <c r="Q49" s="116"/>
    </row>
    <row r="50" spans="2:26" ht="20.149999999999999" customHeight="1" x14ac:dyDescent="0.3">
      <c r="H50" s="210" t="s">
        <v>291</v>
      </c>
      <c r="I50" s="210"/>
      <c r="J50" s="210"/>
      <c r="K50" s="210"/>
      <c r="L50" s="210"/>
      <c r="M50" s="210"/>
      <c r="N50" s="210"/>
      <c r="O50" s="210"/>
      <c r="P50" s="116"/>
      <c r="Q50" s="116"/>
      <c r="R50" s="211"/>
      <c r="S50" s="97"/>
      <c r="T50" s="97"/>
      <c r="U50" s="97"/>
      <c r="V50" s="97"/>
      <c r="W50" s="207"/>
      <c r="X50" s="97"/>
      <c r="Y50" s="207"/>
      <c r="Z50" s="97"/>
    </row>
    <row r="51" spans="2:26" ht="20.149999999999999" customHeight="1" x14ac:dyDescent="0.3">
      <c r="H51" s="210"/>
      <c r="I51" s="210"/>
      <c r="J51" s="210"/>
      <c r="K51" s="210"/>
      <c r="L51" s="210"/>
      <c r="M51" s="210"/>
      <c r="N51" s="210"/>
      <c r="O51" s="210"/>
      <c r="P51" s="116"/>
      <c r="Q51" s="116"/>
      <c r="R51" s="211"/>
      <c r="S51" s="97"/>
      <c r="T51" s="97"/>
      <c r="U51" s="97"/>
      <c r="V51" s="97"/>
      <c r="W51" s="207"/>
      <c r="X51" s="97"/>
      <c r="Y51" s="207"/>
      <c r="Z51" s="97"/>
    </row>
    <row r="52" spans="2:26" ht="20.149999999999999" customHeight="1" x14ac:dyDescent="0.3">
      <c r="H52" s="205" t="s">
        <v>674</v>
      </c>
      <c r="I52" s="205"/>
      <c r="J52" s="205"/>
      <c r="K52" s="205"/>
      <c r="L52" s="205"/>
      <c r="M52" s="205"/>
      <c r="N52" s="205"/>
      <c r="O52" s="205"/>
      <c r="P52" s="116"/>
      <c r="Q52" s="116"/>
      <c r="R52" s="97"/>
      <c r="S52" s="97"/>
      <c r="T52" s="119"/>
      <c r="U52" s="97"/>
      <c r="V52" s="97"/>
      <c r="W52" s="207"/>
      <c r="X52" s="97"/>
      <c r="Y52" s="207"/>
      <c r="Z52" s="120"/>
    </row>
    <row r="53" spans="2:26" ht="20.149999999999999" customHeight="1" x14ac:dyDescent="0.3">
      <c r="H53" s="205"/>
      <c r="I53" s="205"/>
      <c r="J53" s="205"/>
      <c r="K53" s="205"/>
      <c r="L53" s="205"/>
      <c r="M53" s="205"/>
      <c r="N53" s="205"/>
      <c r="O53" s="205"/>
      <c r="P53" s="116"/>
      <c r="Q53" s="116"/>
      <c r="R53" s="97"/>
      <c r="S53" s="97"/>
      <c r="T53" s="97"/>
      <c r="U53" s="97"/>
      <c r="V53" s="97"/>
      <c r="W53" s="207"/>
      <c r="X53" s="97"/>
      <c r="Y53" s="207"/>
      <c r="Z53" s="120"/>
    </row>
    <row r="54" spans="2:26" ht="20.149999999999999" customHeight="1" x14ac:dyDescent="0.3">
      <c r="H54" s="205"/>
      <c r="I54" s="205"/>
      <c r="J54" s="205"/>
      <c r="K54" s="205"/>
      <c r="L54" s="205"/>
      <c r="M54" s="205"/>
      <c r="N54" s="205"/>
      <c r="O54" s="205"/>
      <c r="P54" s="116"/>
      <c r="Q54" s="116"/>
      <c r="R54" s="97"/>
      <c r="S54" s="97"/>
      <c r="T54" s="97"/>
      <c r="U54" s="97"/>
      <c r="V54" s="97"/>
      <c r="W54" s="207"/>
      <c r="X54" s="97"/>
      <c r="Y54" s="207"/>
      <c r="Z54" s="97"/>
    </row>
    <row r="55" spans="2:26" ht="20.149999999999999" customHeight="1" x14ac:dyDescent="0.3">
      <c r="H55" s="205"/>
      <c r="I55" s="205"/>
      <c r="J55" s="205"/>
      <c r="K55" s="205"/>
      <c r="L55" s="205"/>
      <c r="M55" s="205"/>
      <c r="N55" s="205"/>
      <c r="O55" s="205"/>
      <c r="P55" s="116"/>
      <c r="Q55" s="116"/>
    </row>
    <row r="56" spans="2:26" ht="20.149999999999999" customHeight="1" x14ac:dyDescent="0.3">
      <c r="C56" s="212" t="s">
        <v>292</v>
      </c>
      <c r="D56" s="213"/>
      <c r="E56" s="213"/>
      <c r="H56" s="205"/>
      <c r="I56" s="205"/>
      <c r="J56" s="205"/>
      <c r="K56" s="205"/>
      <c r="L56" s="205"/>
      <c r="M56" s="205"/>
      <c r="N56" s="205"/>
      <c r="O56" s="205"/>
      <c r="P56" s="116"/>
      <c r="Q56" s="116"/>
    </row>
    <row r="57" spans="2:26" ht="20.149999999999999" customHeight="1" x14ac:dyDescent="0.3">
      <c r="C57" s="212" t="s">
        <v>293</v>
      </c>
      <c r="D57" s="213"/>
      <c r="E57" s="213"/>
      <c r="H57" s="205"/>
      <c r="I57" s="205"/>
      <c r="J57" s="205"/>
      <c r="K57" s="205"/>
      <c r="L57" s="205"/>
      <c r="M57" s="205"/>
      <c r="N57" s="205"/>
      <c r="O57" s="205"/>
      <c r="P57" s="116"/>
      <c r="Q57" s="116"/>
    </row>
    <row r="58" spans="2:26" ht="20.149999999999999" customHeight="1" x14ac:dyDescent="0.3">
      <c r="C58" s="209" t="s">
        <v>294</v>
      </c>
      <c r="D58" s="209"/>
      <c r="E58" s="209"/>
      <c r="F58" s="209"/>
      <c r="H58" s="205"/>
      <c r="I58" s="205"/>
      <c r="J58" s="205"/>
      <c r="K58" s="205"/>
      <c r="L58" s="205"/>
      <c r="M58" s="205"/>
      <c r="N58" s="205"/>
      <c r="O58" s="205"/>
      <c r="P58" s="116"/>
      <c r="Q58" s="116"/>
    </row>
    <row r="59" spans="2:26" ht="20.149999999999999" customHeight="1" x14ac:dyDescent="0.3">
      <c r="C59" s="209"/>
      <c r="D59" s="209"/>
      <c r="E59" s="209"/>
      <c r="F59" s="209"/>
      <c r="H59" s="206" t="s">
        <v>675</v>
      </c>
      <c r="I59" s="206"/>
      <c r="J59" s="206"/>
      <c r="K59" s="206"/>
      <c r="L59" s="206"/>
      <c r="M59" s="206"/>
      <c r="N59" s="206"/>
      <c r="O59" s="206"/>
      <c r="P59" s="116"/>
      <c r="Q59" s="116"/>
    </row>
    <row r="60" spans="2:26" ht="20.149999999999999" customHeight="1" x14ac:dyDescent="0.3">
      <c r="C60" s="209"/>
      <c r="D60" s="209"/>
      <c r="E60" s="209"/>
      <c r="F60" s="209"/>
      <c r="H60" s="206"/>
      <c r="I60" s="206"/>
      <c r="J60" s="206"/>
      <c r="K60" s="206"/>
      <c r="L60" s="206"/>
      <c r="M60" s="206"/>
      <c r="N60" s="206"/>
      <c r="O60" s="206"/>
      <c r="P60" s="116"/>
      <c r="Q60" s="116"/>
    </row>
    <row r="61" spans="2:26" ht="20.149999999999999" customHeight="1" x14ac:dyDescent="0.3">
      <c r="C61" s="209"/>
      <c r="D61" s="209"/>
      <c r="E61" s="209"/>
      <c r="F61" s="209"/>
      <c r="H61" s="206"/>
      <c r="I61" s="206"/>
      <c r="J61" s="206"/>
      <c r="K61" s="206"/>
      <c r="L61" s="206"/>
      <c r="M61" s="206"/>
      <c r="N61" s="206"/>
      <c r="O61" s="206"/>
      <c r="P61" s="116"/>
      <c r="Q61" s="116"/>
    </row>
    <row r="62" spans="2:26" ht="20.149999999999999" customHeight="1" x14ac:dyDescent="0.3">
      <c r="C62" s="209"/>
      <c r="D62" s="209"/>
      <c r="E62" s="209"/>
      <c r="F62" s="209"/>
      <c r="H62" s="206"/>
      <c r="I62" s="206"/>
      <c r="J62" s="206"/>
      <c r="K62" s="206"/>
      <c r="L62" s="206"/>
      <c r="M62" s="206"/>
      <c r="N62" s="206"/>
      <c r="O62" s="206"/>
      <c r="P62" s="116"/>
      <c r="Q62" s="116"/>
    </row>
    <row r="63" spans="2:26" ht="20.149999999999999" customHeight="1" x14ac:dyDescent="0.3">
      <c r="B63" s="209" t="s">
        <v>295</v>
      </c>
      <c r="C63" s="209"/>
      <c r="D63" s="209"/>
      <c r="E63" s="209"/>
      <c r="F63" s="209"/>
      <c r="H63" s="206"/>
      <c r="I63" s="206"/>
      <c r="J63" s="206"/>
      <c r="K63" s="206"/>
      <c r="L63" s="206"/>
      <c r="M63" s="206"/>
      <c r="N63" s="206"/>
      <c r="O63" s="206"/>
      <c r="P63" s="116"/>
      <c r="Q63" s="116"/>
    </row>
    <row r="64" spans="2:26" ht="20.149999999999999" customHeight="1" x14ac:dyDescent="0.3">
      <c r="B64" s="209"/>
      <c r="C64" s="209"/>
      <c r="D64" s="209"/>
      <c r="E64" s="209"/>
      <c r="F64" s="209"/>
      <c r="H64" s="205" t="s">
        <v>676</v>
      </c>
      <c r="I64" s="205"/>
      <c r="J64" s="205"/>
      <c r="K64" s="205"/>
      <c r="L64" s="205"/>
      <c r="M64" s="205"/>
      <c r="N64" s="205"/>
      <c r="O64" s="205"/>
      <c r="P64" s="116"/>
      <c r="Q64" s="116"/>
    </row>
    <row r="65" spans="2:17" ht="20.149999999999999" customHeight="1" x14ac:dyDescent="0.3">
      <c r="B65" s="209"/>
      <c r="C65" s="209"/>
      <c r="D65" s="209"/>
      <c r="E65" s="209"/>
      <c r="F65" s="209"/>
      <c r="H65" s="205"/>
      <c r="I65" s="205"/>
      <c r="J65" s="205"/>
      <c r="K65" s="205"/>
      <c r="L65" s="205"/>
      <c r="M65" s="205"/>
      <c r="N65" s="205"/>
      <c r="O65" s="205"/>
      <c r="P65" s="116"/>
      <c r="Q65" s="116"/>
    </row>
    <row r="66" spans="2:17" ht="20.149999999999999" customHeight="1" x14ac:dyDescent="0.3">
      <c r="H66" s="205"/>
      <c r="I66" s="205"/>
      <c r="J66" s="205"/>
      <c r="K66" s="205"/>
      <c r="L66" s="205"/>
      <c r="M66" s="205"/>
      <c r="N66" s="205"/>
      <c r="O66" s="205"/>
      <c r="P66" s="116"/>
      <c r="Q66" s="116"/>
    </row>
    <row r="67" spans="2:17" ht="20.149999999999999" customHeight="1" x14ac:dyDescent="0.3">
      <c r="H67" s="205"/>
      <c r="I67" s="205"/>
      <c r="J67" s="205"/>
      <c r="K67" s="205"/>
      <c r="L67" s="205"/>
      <c r="M67" s="205"/>
      <c r="N67" s="205"/>
      <c r="O67" s="205"/>
      <c r="P67" s="116"/>
      <c r="Q67" s="116"/>
    </row>
    <row r="68" spans="2:17" ht="20.149999999999999" customHeight="1" x14ac:dyDescent="0.3">
      <c r="H68" s="205" t="s">
        <v>677</v>
      </c>
      <c r="I68" s="205"/>
      <c r="J68" s="205"/>
      <c r="K68" s="205"/>
      <c r="L68" s="205"/>
      <c r="M68" s="205"/>
      <c r="N68" s="205"/>
      <c r="O68" s="205"/>
      <c r="P68" s="116"/>
      <c r="Q68" s="116"/>
    </row>
    <row r="69" spans="2:17" ht="20.149999999999999" customHeight="1" x14ac:dyDescent="0.3">
      <c r="H69" s="205"/>
      <c r="I69" s="205"/>
      <c r="J69" s="205"/>
      <c r="K69" s="205"/>
      <c r="L69" s="205"/>
      <c r="M69" s="205"/>
      <c r="N69" s="205"/>
      <c r="O69" s="205"/>
      <c r="P69" s="116"/>
      <c r="Q69" s="116"/>
    </row>
    <row r="70" spans="2:17" ht="20.149999999999999" customHeight="1" x14ac:dyDescent="0.3">
      <c r="H70" s="205"/>
      <c r="I70" s="205"/>
      <c r="J70" s="205"/>
      <c r="K70" s="205"/>
      <c r="L70" s="205"/>
      <c r="M70" s="205"/>
      <c r="N70" s="205"/>
      <c r="O70" s="205"/>
      <c r="P70" s="116"/>
      <c r="Q70" s="116"/>
    </row>
    <row r="71" spans="2:17" ht="20.149999999999999" customHeight="1" x14ac:dyDescent="0.3">
      <c r="H71" s="205"/>
      <c r="I71" s="205"/>
      <c r="J71" s="205"/>
      <c r="K71" s="205"/>
      <c r="L71" s="205"/>
      <c r="M71" s="205"/>
      <c r="N71" s="205"/>
      <c r="O71" s="205"/>
      <c r="P71" s="116"/>
      <c r="Q71" s="116"/>
    </row>
    <row r="72" spans="2:17" ht="20.149999999999999" customHeight="1" x14ac:dyDescent="0.3">
      <c r="H72" s="205" t="s">
        <v>678</v>
      </c>
      <c r="I72" s="205"/>
      <c r="J72" s="205"/>
      <c r="K72" s="205"/>
      <c r="L72" s="205"/>
      <c r="M72" s="205"/>
      <c r="N72" s="205"/>
      <c r="O72" s="205"/>
      <c r="P72" s="116"/>
      <c r="Q72" s="116"/>
    </row>
    <row r="73" spans="2:17" ht="20.149999999999999" customHeight="1" x14ac:dyDescent="0.3">
      <c r="H73" s="205"/>
      <c r="I73" s="205"/>
      <c r="J73" s="205"/>
      <c r="K73" s="205"/>
      <c r="L73" s="205"/>
      <c r="M73" s="205"/>
      <c r="N73" s="205"/>
      <c r="O73" s="205"/>
      <c r="P73" s="116"/>
      <c r="Q73" s="116"/>
    </row>
    <row r="74" spans="2:17" ht="20.149999999999999" customHeight="1" x14ac:dyDescent="0.3">
      <c r="H74" s="205"/>
      <c r="I74" s="205"/>
      <c r="J74" s="205"/>
      <c r="K74" s="205"/>
      <c r="L74" s="205"/>
      <c r="M74" s="205"/>
      <c r="N74" s="205"/>
      <c r="O74" s="205"/>
      <c r="P74" s="116"/>
      <c r="Q74" s="116"/>
    </row>
    <row r="75" spans="2:17" ht="20.149999999999999" customHeight="1" x14ac:dyDescent="0.3">
      <c r="H75" s="205" t="s">
        <v>679</v>
      </c>
      <c r="I75" s="205"/>
      <c r="J75" s="205"/>
      <c r="K75" s="205"/>
      <c r="L75" s="205"/>
      <c r="M75" s="205"/>
      <c r="N75" s="205"/>
      <c r="O75" s="205"/>
      <c r="P75" s="116"/>
      <c r="Q75" s="116"/>
    </row>
    <row r="76" spans="2:17" ht="20.149999999999999" customHeight="1" x14ac:dyDescent="0.3">
      <c r="H76" s="205"/>
      <c r="I76" s="205"/>
      <c r="J76" s="205"/>
      <c r="K76" s="205"/>
      <c r="L76" s="205"/>
      <c r="M76" s="205"/>
      <c r="N76" s="205"/>
      <c r="O76" s="205"/>
      <c r="P76" s="116"/>
      <c r="Q76" s="116"/>
    </row>
    <row r="77" spans="2:17" ht="20.149999999999999" customHeight="1" x14ac:dyDescent="0.3">
      <c r="B77" s="209" t="s">
        <v>696</v>
      </c>
      <c r="C77" s="209"/>
      <c r="D77" s="209"/>
      <c r="E77" s="209"/>
      <c r="F77" s="209"/>
      <c r="H77" s="205"/>
      <c r="I77" s="205"/>
      <c r="J77" s="205"/>
      <c r="K77" s="205"/>
      <c r="L77" s="205"/>
      <c r="M77" s="205"/>
      <c r="N77" s="205"/>
      <c r="O77" s="205"/>
      <c r="P77" s="116"/>
      <c r="Q77" s="116"/>
    </row>
    <row r="78" spans="2:17" ht="20.149999999999999" customHeight="1" x14ac:dyDescent="0.3">
      <c r="B78" s="209"/>
      <c r="C78" s="209"/>
      <c r="D78" s="209"/>
      <c r="E78" s="209"/>
      <c r="F78" s="209"/>
      <c r="H78" s="205"/>
      <c r="I78" s="205"/>
      <c r="J78" s="205"/>
      <c r="K78" s="205"/>
      <c r="L78" s="205"/>
      <c r="M78" s="205"/>
      <c r="N78" s="205"/>
      <c r="O78" s="205"/>
      <c r="P78" s="116"/>
      <c r="Q78" s="116"/>
    </row>
    <row r="79" spans="2:17" ht="20.149999999999999" customHeight="1" x14ac:dyDescent="0.3">
      <c r="B79" s="209"/>
      <c r="C79" s="209"/>
      <c r="D79" s="209"/>
      <c r="E79" s="209"/>
      <c r="F79" s="209"/>
      <c r="H79" s="205"/>
      <c r="I79" s="205"/>
      <c r="J79" s="205"/>
      <c r="K79" s="205"/>
      <c r="L79" s="205"/>
      <c r="M79" s="205"/>
      <c r="N79" s="205"/>
      <c r="O79" s="205"/>
      <c r="P79" s="116"/>
      <c r="Q79" s="116"/>
    </row>
    <row r="80" spans="2:17" ht="20.149999999999999" customHeight="1" x14ac:dyDescent="0.3">
      <c r="B80" s="209"/>
      <c r="C80" s="209"/>
      <c r="D80" s="209"/>
      <c r="E80" s="209"/>
      <c r="F80" s="209"/>
      <c r="H80" s="205" t="s">
        <v>680</v>
      </c>
      <c r="I80" s="205"/>
      <c r="J80" s="205"/>
      <c r="K80" s="205"/>
      <c r="L80" s="205"/>
      <c r="M80" s="205"/>
      <c r="N80" s="205"/>
      <c r="O80" s="205"/>
      <c r="P80" s="116"/>
      <c r="Q80" s="116"/>
    </row>
    <row r="81" spans="8:17" ht="20.149999999999999" customHeight="1" x14ac:dyDescent="0.3">
      <c r="H81" s="205"/>
      <c r="I81" s="205"/>
      <c r="J81" s="205"/>
      <c r="K81" s="205"/>
      <c r="L81" s="205"/>
      <c r="M81" s="205"/>
      <c r="N81" s="205"/>
      <c r="O81" s="205"/>
      <c r="P81" s="116"/>
      <c r="Q81" s="116"/>
    </row>
    <row r="82" spans="8:17" ht="20.149999999999999" customHeight="1" x14ac:dyDescent="0.3">
      <c r="H82" s="205"/>
      <c r="I82" s="205"/>
      <c r="J82" s="205"/>
      <c r="K82" s="205"/>
      <c r="L82" s="205"/>
      <c r="M82" s="205"/>
      <c r="N82" s="205"/>
      <c r="O82" s="205"/>
      <c r="P82" s="116"/>
      <c r="Q82" s="116"/>
    </row>
    <row r="83" spans="8:17" ht="20.149999999999999" customHeight="1" x14ac:dyDescent="0.3">
      <c r="H83" s="205"/>
      <c r="I83" s="205"/>
      <c r="J83" s="205"/>
      <c r="K83" s="205"/>
      <c r="L83" s="205"/>
      <c r="M83" s="205"/>
      <c r="N83" s="205"/>
      <c r="O83" s="205"/>
      <c r="P83" s="116"/>
      <c r="Q83" s="116"/>
    </row>
    <row r="84" spans="8:17" ht="20.149999999999999" customHeight="1" x14ac:dyDescent="0.3">
      <c r="H84" s="205"/>
      <c r="I84" s="205"/>
      <c r="J84" s="205"/>
      <c r="K84" s="205"/>
      <c r="L84" s="205"/>
      <c r="M84" s="205"/>
      <c r="N84" s="205"/>
      <c r="O84" s="205"/>
      <c r="P84" s="116"/>
      <c r="Q84" s="116"/>
    </row>
    <row r="85" spans="8:17" ht="20.149999999999999" customHeight="1" x14ac:dyDescent="0.3">
      <c r="H85" s="205"/>
      <c r="I85" s="205"/>
      <c r="J85" s="205"/>
      <c r="K85" s="205"/>
      <c r="L85" s="205"/>
      <c r="M85" s="205"/>
      <c r="N85" s="205"/>
      <c r="O85" s="205"/>
      <c r="P85" s="116"/>
      <c r="Q85" s="116"/>
    </row>
    <row r="86" spans="8:17" ht="20.149999999999999" customHeight="1" x14ac:dyDescent="0.3">
      <c r="H86" s="205" t="s">
        <v>681</v>
      </c>
      <c r="I86" s="205"/>
      <c r="J86" s="205"/>
      <c r="K86" s="205"/>
      <c r="L86" s="205"/>
      <c r="M86" s="205"/>
      <c r="N86" s="205"/>
      <c r="O86" s="205"/>
      <c r="P86" s="116"/>
      <c r="Q86" s="116"/>
    </row>
    <row r="87" spans="8:17" ht="20.149999999999999" customHeight="1" x14ac:dyDescent="0.3">
      <c r="H87" s="205"/>
      <c r="I87" s="205"/>
      <c r="J87" s="205"/>
      <c r="K87" s="205"/>
      <c r="L87" s="205"/>
      <c r="M87" s="205"/>
      <c r="N87" s="205"/>
      <c r="O87" s="205"/>
      <c r="P87" s="116"/>
      <c r="Q87" s="116"/>
    </row>
    <row r="88" spans="8:17" ht="20.149999999999999" customHeight="1" x14ac:dyDescent="0.3">
      <c r="H88" s="205"/>
      <c r="I88" s="205"/>
      <c r="J88" s="205"/>
      <c r="K88" s="205"/>
      <c r="L88" s="205"/>
      <c r="M88" s="205"/>
      <c r="N88" s="205"/>
      <c r="O88" s="205"/>
      <c r="P88" s="116"/>
      <c r="Q88" s="116"/>
    </row>
    <row r="89" spans="8:17" ht="20.149999999999999" customHeight="1" x14ac:dyDescent="0.3">
      <c r="H89" s="205"/>
      <c r="I89" s="205"/>
      <c r="J89" s="205"/>
      <c r="K89" s="205"/>
      <c r="L89" s="205"/>
      <c r="M89" s="205"/>
      <c r="N89" s="205"/>
      <c r="O89" s="205"/>
      <c r="P89" s="116"/>
      <c r="Q89" s="116"/>
    </row>
    <row r="90" spans="8:17" ht="20.149999999999999" customHeight="1" x14ac:dyDescent="0.3">
      <c r="H90" s="205"/>
      <c r="I90" s="205"/>
      <c r="J90" s="205"/>
      <c r="K90" s="205"/>
      <c r="L90" s="205"/>
      <c r="M90" s="205"/>
      <c r="N90" s="205"/>
      <c r="O90" s="205"/>
      <c r="P90" s="116"/>
      <c r="Q90" s="116"/>
    </row>
    <row r="91" spans="8:17" ht="20.149999999999999" customHeight="1" x14ac:dyDescent="0.3">
      <c r="H91" s="205"/>
      <c r="I91" s="205"/>
      <c r="J91" s="205"/>
      <c r="K91" s="205"/>
      <c r="L91" s="205"/>
      <c r="M91" s="205"/>
      <c r="N91" s="205"/>
      <c r="O91" s="205"/>
      <c r="P91" s="116"/>
      <c r="Q91" s="116"/>
    </row>
    <row r="92" spans="8:17" ht="20.149999999999999" customHeight="1" x14ac:dyDescent="0.3">
      <c r="H92" s="205"/>
      <c r="I92" s="205"/>
      <c r="J92" s="205"/>
      <c r="K92" s="205"/>
      <c r="L92" s="205"/>
      <c r="M92" s="205"/>
      <c r="N92" s="205"/>
      <c r="O92" s="205"/>
      <c r="P92" s="116"/>
      <c r="Q92" s="116"/>
    </row>
    <row r="93" spans="8:17" ht="20.149999999999999" customHeight="1" x14ac:dyDescent="0.3">
      <c r="H93" s="205" t="s">
        <v>682</v>
      </c>
      <c r="I93" s="205"/>
      <c r="J93" s="205"/>
      <c r="K93" s="205"/>
      <c r="L93" s="205"/>
      <c r="M93" s="205"/>
      <c r="N93" s="205"/>
      <c r="O93" s="205"/>
      <c r="P93" s="116"/>
      <c r="Q93" s="116"/>
    </row>
    <row r="94" spans="8:17" ht="20.149999999999999" customHeight="1" x14ac:dyDescent="0.3">
      <c r="H94" s="205"/>
      <c r="I94" s="205"/>
      <c r="J94" s="205"/>
      <c r="K94" s="205"/>
      <c r="L94" s="205"/>
      <c r="M94" s="205"/>
      <c r="N94" s="205"/>
      <c r="O94" s="205"/>
      <c r="P94" s="116"/>
      <c r="Q94" s="116"/>
    </row>
    <row r="95" spans="8:17" ht="20.149999999999999" customHeight="1" x14ac:dyDescent="0.3">
      <c r="H95" s="205"/>
      <c r="I95" s="205"/>
      <c r="J95" s="205"/>
      <c r="K95" s="205"/>
      <c r="L95" s="205"/>
      <c r="M95" s="205"/>
      <c r="N95" s="205"/>
      <c r="O95" s="205"/>
      <c r="P95" s="116"/>
      <c r="Q95" s="116"/>
    </row>
    <row r="96" spans="8:17" ht="20.149999999999999" customHeight="1" x14ac:dyDescent="0.3">
      <c r="H96" s="205"/>
      <c r="I96" s="205"/>
      <c r="J96" s="205"/>
      <c r="K96" s="205"/>
      <c r="L96" s="205"/>
      <c r="M96" s="205"/>
      <c r="N96" s="205"/>
      <c r="O96" s="205"/>
      <c r="P96" s="116"/>
      <c r="Q96" s="116"/>
    </row>
    <row r="97" spans="2:17" ht="20.149999999999999" customHeight="1" x14ac:dyDescent="0.3">
      <c r="H97" s="205"/>
      <c r="I97" s="205"/>
      <c r="J97" s="205"/>
      <c r="K97" s="205"/>
      <c r="L97" s="205"/>
      <c r="M97" s="205"/>
      <c r="N97" s="205"/>
      <c r="O97" s="205"/>
      <c r="P97" s="116"/>
      <c r="Q97" s="116"/>
    </row>
    <row r="98" spans="2:17" ht="20.149999999999999" customHeight="1" x14ac:dyDescent="0.3">
      <c r="B98" s="209" t="s">
        <v>296</v>
      </c>
      <c r="C98" s="209"/>
      <c r="D98" s="209"/>
      <c r="E98" s="209"/>
      <c r="F98" s="209"/>
      <c r="H98" s="205" t="s">
        <v>683</v>
      </c>
      <c r="I98" s="205"/>
      <c r="J98" s="205"/>
      <c r="K98" s="205"/>
      <c r="L98" s="205"/>
      <c r="M98" s="205"/>
      <c r="N98" s="205"/>
      <c r="O98" s="205"/>
      <c r="P98" s="116"/>
      <c r="Q98" s="116"/>
    </row>
    <row r="99" spans="2:17" ht="20.149999999999999" customHeight="1" x14ac:dyDescent="0.3">
      <c r="B99" s="209"/>
      <c r="C99" s="209"/>
      <c r="D99" s="209"/>
      <c r="E99" s="209"/>
      <c r="F99" s="209"/>
      <c r="H99" s="205"/>
      <c r="I99" s="205"/>
      <c r="J99" s="205"/>
      <c r="K99" s="205"/>
      <c r="L99" s="205"/>
      <c r="M99" s="205"/>
      <c r="N99" s="205"/>
      <c r="O99" s="205"/>
      <c r="P99" s="116"/>
      <c r="Q99" s="116"/>
    </row>
    <row r="100" spans="2:17" ht="20.149999999999999" customHeight="1" x14ac:dyDescent="0.3">
      <c r="B100" s="209"/>
      <c r="C100" s="209"/>
      <c r="D100" s="209"/>
      <c r="E100" s="209"/>
      <c r="F100" s="209"/>
      <c r="H100" s="205"/>
      <c r="I100" s="205"/>
      <c r="J100" s="205"/>
      <c r="K100" s="205"/>
      <c r="L100" s="205"/>
      <c r="M100" s="205"/>
      <c r="N100" s="205"/>
      <c r="O100" s="205"/>
      <c r="P100" s="116"/>
      <c r="Q100" s="116"/>
    </row>
    <row r="101" spans="2:17" ht="20.149999999999999" customHeight="1" x14ac:dyDescent="0.3">
      <c r="B101" s="209"/>
      <c r="C101" s="209"/>
      <c r="D101" s="209"/>
      <c r="E101" s="209"/>
      <c r="F101" s="209"/>
      <c r="H101" s="205"/>
      <c r="I101" s="205"/>
      <c r="J101" s="205"/>
      <c r="K101" s="205"/>
      <c r="L101" s="205"/>
      <c r="M101" s="205"/>
      <c r="N101" s="205"/>
      <c r="O101" s="205"/>
      <c r="P101" s="116"/>
      <c r="Q101" s="116"/>
    </row>
    <row r="102" spans="2:17" ht="20.149999999999999" customHeight="1" x14ac:dyDescent="0.3">
      <c r="H102" s="205" t="s">
        <v>684</v>
      </c>
      <c r="I102" s="205"/>
      <c r="J102" s="205"/>
      <c r="K102" s="205"/>
      <c r="L102" s="205"/>
      <c r="M102" s="205"/>
      <c r="N102" s="205"/>
      <c r="O102" s="205"/>
      <c r="P102" s="116"/>
      <c r="Q102" s="116"/>
    </row>
    <row r="103" spans="2:17" ht="20.149999999999999" customHeight="1" x14ac:dyDescent="0.3">
      <c r="H103" s="205"/>
      <c r="I103" s="205"/>
      <c r="J103" s="205"/>
      <c r="K103" s="205"/>
      <c r="L103" s="205"/>
      <c r="M103" s="205"/>
      <c r="N103" s="205"/>
      <c r="O103" s="205"/>
      <c r="P103" s="116"/>
      <c r="Q103" s="116"/>
    </row>
    <row r="104" spans="2:17" ht="20.149999999999999" customHeight="1" x14ac:dyDescent="0.3">
      <c r="H104" s="205"/>
      <c r="I104" s="205"/>
      <c r="J104" s="205"/>
      <c r="K104" s="205"/>
      <c r="L104" s="205"/>
      <c r="M104" s="205"/>
      <c r="N104" s="205"/>
      <c r="O104" s="205"/>
      <c r="P104" s="116"/>
      <c r="Q104" s="116"/>
    </row>
    <row r="105" spans="2:17" ht="20.149999999999999" customHeight="1" x14ac:dyDescent="0.3">
      <c r="H105" s="205"/>
      <c r="I105" s="205"/>
      <c r="J105" s="205"/>
      <c r="K105" s="205"/>
      <c r="L105" s="205"/>
      <c r="M105" s="205"/>
      <c r="N105" s="205"/>
      <c r="O105" s="205"/>
      <c r="P105" s="116"/>
      <c r="Q105" s="116"/>
    </row>
    <row r="106" spans="2:17" ht="20.149999999999999" customHeight="1" x14ac:dyDescent="0.3">
      <c r="H106" s="205"/>
      <c r="I106" s="205"/>
      <c r="J106" s="205"/>
      <c r="K106" s="205"/>
      <c r="L106" s="205"/>
      <c r="M106" s="205"/>
      <c r="N106" s="205"/>
      <c r="O106" s="205"/>
      <c r="P106" s="116"/>
      <c r="Q106" s="116"/>
    </row>
    <row r="107" spans="2:17" ht="20.149999999999999" customHeight="1" x14ac:dyDescent="0.3">
      <c r="H107" s="205"/>
      <c r="I107" s="205"/>
      <c r="J107" s="205"/>
      <c r="K107" s="205"/>
      <c r="L107" s="205"/>
      <c r="M107" s="205"/>
      <c r="N107" s="205"/>
      <c r="O107" s="205"/>
      <c r="P107" s="116"/>
      <c r="Q107" s="116"/>
    </row>
    <row r="108" spans="2:17" ht="20.149999999999999" customHeight="1" x14ac:dyDescent="0.3">
      <c r="H108" s="205"/>
      <c r="I108" s="205"/>
      <c r="J108" s="205"/>
      <c r="K108" s="205"/>
      <c r="L108" s="205"/>
      <c r="M108" s="205"/>
      <c r="N108" s="205"/>
      <c r="O108" s="205"/>
      <c r="P108" s="116"/>
      <c r="Q108" s="116"/>
    </row>
    <row r="109" spans="2:17" ht="20.149999999999999" customHeight="1" x14ac:dyDescent="0.3">
      <c r="H109" s="205" t="s">
        <v>685</v>
      </c>
      <c r="I109" s="205"/>
      <c r="J109" s="205"/>
      <c r="K109" s="205"/>
      <c r="L109" s="205"/>
      <c r="M109" s="205"/>
      <c r="N109" s="205"/>
      <c r="O109" s="205"/>
      <c r="P109" s="116"/>
      <c r="Q109" s="116"/>
    </row>
    <row r="110" spans="2:17" ht="20.149999999999999" customHeight="1" x14ac:dyDescent="0.3">
      <c r="H110" s="205"/>
      <c r="I110" s="205"/>
      <c r="J110" s="205"/>
      <c r="K110" s="205"/>
      <c r="L110" s="205"/>
      <c r="M110" s="205"/>
      <c r="N110" s="205"/>
      <c r="O110" s="205"/>
      <c r="P110" s="116"/>
      <c r="Q110" s="116"/>
    </row>
    <row r="111" spans="2:17" ht="20.149999999999999" customHeight="1" x14ac:dyDescent="0.3">
      <c r="H111" s="205"/>
      <c r="I111" s="205"/>
      <c r="J111" s="205"/>
      <c r="K111" s="205"/>
      <c r="L111" s="205"/>
      <c r="M111" s="205"/>
      <c r="N111" s="205"/>
      <c r="O111" s="205"/>
      <c r="P111" s="116"/>
      <c r="Q111" s="116"/>
    </row>
    <row r="112" spans="2:17" ht="20.149999999999999" customHeight="1" x14ac:dyDescent="0.3">
      <c r="H112" s="205"/>
      <c r="I112" s="205"/>
      <c r="J112" s="205"/>
      <c r="K112" s="205"/>
      <c r="L112" s="205"/>
      <c r="M112" s="205"/>
      <c r="N112" s="205"/>
      <c r="O112" s="205"/>
      <c r="P112" s="116"/>
      <c r="Q112" s="116"/>
    </row>
    <row r="113" spans="2:17" ht="20.149999999999999" customHeight="1" x14ac:dyDescent="0.3">
      <c r="H113" s="205" t="s">
        <v>686</v>
      </c>
      <c r="I113" s="205"/>
      <c r="J113" s="205"/>
      <c r="K113" s="205"/>
      <c r="L113" s="205"/>
      <c r="M113" s="205"/>
      <c r="N113" s="205"/>
      <c r="O113" s="205"/>
      <c r="P113" s="116"/>
      <c r="Q113" s="116"/>
    </row>
    <row r="114" spans="2:17" ht="20.149999999999999" customHeight="1" x14ac:dyDescent="0.3">
      <c r="H114" s="205"/>
      <c r="I114" s="205"/>
      <c r="J114" s="205"/>
      <c r="K114" s="205"/>
      <c r="L114" s="205"/>
      <c r="M114" s="205"/>
      <c r="N114" s="205"/>
      <c r="O114" s="205"/>
      <c r="P114" s="116"/>
      <c r="Q114" s="116"/>
    </row>
    <row r="115" spans="2:17" ht="20.149999999999999" customHeight="1" x14ac:dyDescent="0.3">
      <c r="H115" s="205"/>
      <c r="I115" s="205"/>
      <c r="J115" s="205"/>
      <c r="K115" s="205"/>
      <c r="L115" s="205"/>
      <c r="M115" s="205"/>
      <c r="N115" s="205"/>
      <c r="O115" s="205"/>
      <c r="P115" s="116"/>
      <c r="Q115" s="116"/>
    </row>
    <row r="116" spans="2:17" ht="20.149999999999999" customHeight="1" x14ac:dyDescent="0.3">
      <c r="B116" s="209" t="s">
        <v>697</v>
      </c>
      <c r="C116" s="209"/>
      <c r="D116" s="209"/>
      <c r="E116" s="209"/>
      <c r="F116" s="209"/>
      <c r="H116" s="205"/>
      <c r="I116" s="205"/>
      <c r="J116" s="205"/>
      <c r="K116" s="205"/>
      <c r="L116" s="205"/>
      <c r="M116" s="205"/>
      <c r="N116" s="205"/>
      <c r="O116" s="205"/>
      <c r="P116" s="116"/>
      <c r="Q116" s="116"/>
    </row>
    <row r="117" spans="2:17" ht="20.149999999999999" customHeight="1" x14ac:dyDescent="0.3">
      <c r="B117" s="209"/>
      <c r="C117" s="209"/>
      <c r="D117" s="209"/>
      <c r="E117" s="209"/>
      <c r="F117" s="209"/>
      <c r="H117" s="205"/>
      <c r="I117" s="205"/>
      <c r="J117" s="205"/>
      <c r="K117" s="205"/>
      <c r="L117" s="205"/>
      <c r="M117" s="205"/>
      <c r="N117" s="205"/>
      <c r="O117" s="205"/>
      <c r="P117" s="116"/>
      <c r="Q117" s="116"/>
    </row>
    <row r="118" spans="2:17" ht="20.149999999999999" customHeight="1" x14ac:dyDescent="0.3">
      <c r="B118" s="209"/>
      <c r="C118" s="209"/>
      <c r="D118" s="209"/>
      <c r="E118" s="209"/>
      <c r="F118" s="209"/>
      <c r="H118" s="205"/>
      <c r="I118" s="205"/>
      <c r="J118" s="205"/>
      <c r="K118" s="205"/>
      <c r="L118" s="205"/>
      <c r="M118" s="205"/>
      <c r="N118" s="205"/>
      <c r="O118" s="205"/>
      <c r="P118" s="116"/>
      <c r="Q118" s="116"/>
    </row>
    <row r="119" spans="2:17" ht="20.149999999999999" customHeight="1" x14ac:dyDescent="0.3">
      <c r="B119" s="209"/>
      <c r="C119" s="209"/>
      <c r="D119" s="209"/>
      <c r="E119" s="209"/>
      <c r="F119" s="209"/>
      <c r="H119" s="205" t="s">
        <v>687</v>
      </c>
      <c r="I119" s="205"/>
      <c r="J119" s="205"/>
      <c r="K119" s="205"/>
      <c r="L119" s="205"/>
      <c r="M119" s="205"/>
      <c r="N119" s="205"/>
      <c r="O119" s="205"/>
      <c r="P119" s="116"/>
      <c r="Q119" s="116"/>
    </row>
    <row r="120" spans="2:17" ht="20.149999999999999" customHeight="1" x14ac:dyDescent="0.3">
      <c r="B120" s="209" t="s">
        <v>699</v>
      </c>
      <c r="C120" s="209"/>
      <c r="D120" s="209"/>
      <c r="E120" s="209"/>
      <c r="F120" s="209"/>
      <c r="H120" s="205"/>
      <c r="I120" s="205"/>
      <c r="J120" s="205"/>
      <c r="K120" s="205"/>
      <c r="L120" s="205"/>
      <c r="M120" s="205"/>
      <c r="N120" s="205"/>
      <c r="O120" s="205"/>
      <c r="P120" s="116"/>
      <c r="Q120" s="116"/>
    </row>
    <row r="121" spans="2:17" ht="20.149999999999999" customHeight="1" x14ac:dyDescent="0.3">
      <c r="B121" s="209"/>
      <c r="C121" s="209"/>
      <c r="D121" s="209"/>
      <c r="E121" s="209"/>
      <c r="F121" s="209"/>
      <c r="H121" s="205"/>
      <c r="I121" s="205"/>
      <c r="J121" s="205"/>
      <c r="K121" s="205"/>
      <c r="L121" s="205"/>
      <c r="M121" s="205"/>
      <c r="N121" s="205"/>
      <c r="O121" s="205"/>
      <c r="P121" s="116"/>
      <c r="Q121" s="116"/>
    </row>
    <row r="122" spans="2:17" ht="20.149999999999999" customHeight="1" x14ac:dyDescent="0.3">
      <c r="B122" s="209"/>
      <c r="C122" s="209"/>
      <c r="D122" s="209"/>
      <c r="E122" s="209"/>
      <c r="F122" s="209"/>
      <c r="H122" s="205"/>
      <c r="I122" s="205"/>
      <c r="J122" s="205"/>
      <c r="K122" s="205"/>
      <c r="L122" s="205"/>
      <c r="M122" s="205"/>
      <c r="N122" s="205"/>
      <c r="O122" s="205"/>
      <c r="P122" s="116"/>
      <c r="Q122" s="116"/>
    </row>
    <row r="123" spans="2:17" ht="20.149999999999999" customHeight="1" x14ac:dyDescent="0.3">
      <c r="B123" s="209" t="s">
        <v>698</v>
      </c>
      <c r="C123" s="209"/>
      <c r="D123" s="209"/>
      <c r="E123" s="209"/>
      <c r="F123" s="209"/>
      <c r="H123" s="205"/>
      <c r="I123" s="205"/>
      <c r="J123" s="205"/>
      <c r="K123" s="205"/>
      <c r="L123" s="205"/>
      <c r="M123" s="205"/>
      <c r="N123" s="205"/>
      <c r="O123" s="205"/>
      <c r="P123" s="116"/>
      <c r="Q123" s="116"/>
    </row>
    <row r="124" spans="2:17" ht="20.149999999999999" customHeight="1" x14ac:dyDescent="0.3">
      <c r="B124" s="209"/>
      <c r="C124" s="209"/>
      <c r="D124" s="209"/>
      <c r="E124" s="209"/>
      <c r="F124" s="209"/>
      <c r="H124" s="214" t="s">
        <v>297</v>
      </c>
      <c r="I124" s="214"/>
      <c r="J124" s="214"/>
      <c r="K124" s="214"/>
      <c r="L124" s="214"/>
      <c r="M124" s="214"/>
      <c r="N124" s="214"/>
      <c r="O124" s="214"/>
      <c r="P124" s="116"/>
      <c r="Q124" s="116"/>
    </row>
    <row r="125" spans="2:17" ht="20.149999999999999" customHeight="1" x14ac:dyDescent="0.3">
      <c r="B125" s="209"/>
      <c r="C125" s="209"/>
      <c r="D125" s="209"/>
      <c r="E125" s="209"/>
      <c r="F125" s="209"/>
      <c r="P125" s="116"/>
      <c r="Q125" s="116"/>
    </row>
    <row r="126" spans="2:17" ht="20.149999999999999" customHeight="1" x14ac:dyDescent="0.3">
      <c r="B126" s="209"/>
      <c r="C126" s="209"/>
      <c r="D126" s="209"/>
      <c r="E126" s="209"/>
      <c r="F126" s="209"/>
      <c r="P126" s="116"/>
      <c r="Q126" s="116"/>
    </row>
    <row r="127" spans="2:17" ht="20.149999999999999" customHeight="1" x14ac:dyDescent="0.3">
      <c r="B127" s="209"/>
      <c r="C127" s="209"/>
      <c r="D127" s="209"/>
      <c r="E127" s="209"/>
      <c r="F127" s="209"/>
      <c r="P127" s="116"/>
      <c r="Q127" s="116"/>
    </row>
    <row r="128" spans="2:17" ht="20.149999999999999" customHeight="1" x14ac:dyDescent="0.3">
      <c r="B128" s="209"/>
      <c r="C128" s="209"/>
      <c r="D128" s="209"/>
      <c r="E128" s="209"/>
      <c r="F128" s="209"/>
      <c r="P128" s="116"/>
      <c r="Q128" s="116"/>
    </row>
    <row r="129" spans="2:17" ht="20.149999999999999" customHeight="1" x14ac:dyDescent="0.3">
      <c r="B129" s="209"/>
      <c r="C129" s="209"/>
      <c r="D129" s="209"/>
      <c r="E129" s="209"/>
      <c r="F129" s="209"/>
      <c r="H129" s="205" t="s">
        <v>688</v>
      </c>
      <c r="I129" s="205"/>
      <c r="J129" s="205"/>
      <c r="K129" s="205"/>
      <c r="L129" s="205"/>
      <c r="M129" s="205"/>
      <c r="N129" s="205"/>
      <c r="O129" s="205"/>
      <c r="P129" s="116"/>
      <c r="Q129" s="116"/>
    </row>
    <row r="130" spans="2:17" ht="20.149999999999999" customHeight="1" x14ac:dyDescent="0.3">
      <c r="H130" s="205"/>
      <c r="I130" s="205"/>
      <c r="J130" s="205"/>
      <c r="K130" s="205"/>
      <c r="L130" s="205"/>
      <c r="M130" s="205"/>
      <c r="N130" s="205"/>
      <c r="O130" s="205"/>
      <c r="P130" s="116"/>
      <c r="Q130" s="116"/>
    </row>
    <row r="131" spans="2:17" ht="20.149999999999999" customHeight="1" x14ac:dyDescent="0.3">
      <c r="H131" s="205"/>
      <c r="I131" s="205"/>
      <c r="J131" s="205"/>
      <c r="K131" s="205"/>
      <c r="L131" s="205"/>
      <c r="M131" s="205"/>
      <c r="N131" s="205"/>
      <c r="O131" s="205"/>
      <c r="P131" s="116"/>
      <c r="Q131" s="116"/>
    </row>
    <row r="132" spans="2:17" ht="20.149999999999999" customHeight="1" x14ac:dyDescent="0.3">
      <c r="H132" s="205"/>
      <c r="I132" s="205"/>
      <c r="J132" s="205"/>
      <c r="K132" s="205"/>
      <c r="L132" s="205"/>
      <c r="M132" s="205"/>
      <c r="N132" s="205"/>
      <c r="O132" s="205"/>
      <c r="P132" s="116"/>
      <c r="Q132" s="116"/>
    </row>
    <row r="133" spans="2:17" ht="20.149999999999999" customHeight="1" x14ac:dyDescent="0.3">
      <c r="P133" s="116"/>
      <c r="Q133" s="116"/>
    </row>
    <row r="134" spans="2:17" ht="20.149999999999999" customHeight="1" x14ac:dyDescent="0.3">
      <c r="P134" s="116"/>
      <c r="Q134" s="116"/>
    </row>
    <row r="135" spans="2:17" ht="20.149999999999999" customHeight="1" x14ac:dyDescent="0.3">
      <c r="P135" s="116"/>
      <c r="Q135" s="116"/>
    </row>
    <row r="136" spans="2:17" ht="20.149999999999999" customHeight="1" x14ac:dyDescent="0.3">
      <c r="H136" s="205" t="s">
        <v>689</v>
      </c>
      <c r="I136" s="205"/>
      <c r="J136" s="205"/>
      <c r="K136" s="205"/>
      <c r="L136" s="205"/>
      <c r="M136" s="205"/>
      <c r="N136" s="205"/>
      <c r="O136" s="205"/>
      <c r="P136" s="116"/>
      <c r="Q136" s="116"/>
    </row>
    <row r="137" spans="2:17" ht="20.149999999999999" customHeight="1" x14ac:dyDescent="0.3">
      <c r="H137" s="205"/>
      <c r="I137" s="205"/>
      <c r="J137" s="205"/>
      <c r="K137" s="205"/>
      <c r="L137" s="205"/>
      <c r="M137" s="205"/>
      <c r="N137" s="205"/>
      <c r="O137" s="205"/>
      <c r="P137" s="116"/>
      <c r="Q137" s="116"/>
    </row>
    <row r="138" spans="2:17" ht="20.149999999999999" customHeight="1" x14ac:dyDescent="0.3">
      <c r="H138" s="205"/>
      <c r="I138" s="205"/>
      <c r="J138" s="205"/>
      <c r="K138" s="205"/>
      <c r="L138" s="205"/>
      <c r="M138" s="205"/>
      <c r="N138" s="205"/>
      <c r="O138" s="205"/>
      <c r="P138" s="116"/>
      <c r="Q138" s="116"/>
    </row>
    <row r="139" spans="2:17" ht="20.149999999999999" customHeight="1" x14ac:dyDescent="0.3">
      <c r="H139" s="205"/>
      <c r="I139" s="205"/>
      <c r="J139" s="205"/>
      <c r="K139" s="205"/>
      <c r="L139" s="205"/>
      <c r="M139" s="205"/>
      <c r="N139" s="205"/>
      <c r="O139" s="205"/>
      <c r="P139" s="116"/>
      <c r="Q139" s="116"/>
    </row>
    <row r="140" spans="2:17" ht="20.149999999999999" customHeight="1" x14ac:dyDescent="0.3">
      <c r="H140" s="205" t="s">
        <v>690</v>
      </c>
      <c r="I140" s="205"/>
      <c r="J140" s="205"/>
      <c r="K140" s="205"/>
      <c r="L140" s="205"/>
      <c r="M140" s="205"/>
      <c r="N140" s="205"/>
      <c r="O140" s="205"/>
      <c r="P140" s="116"/>
      <c r="Q140" s="116"/>
    </row>
    <row r="141" spans="2:17" ht="20.149999999999999" customHeight="1" x14ac:dyDescent="0.3">
      <c r="H141" s="205"/>
      <c r="I141" s="205"/>
      <c r="J141" s="205"/>
      <c r="K141" s="205"/>
      <c r="L141" s="205"/>
      <c r="M141" s="205"/>
      <c r="N141" s="205"/>
      <c r="O141" s="205"/>
      <c r="P141" s="116"/>
      <c r="Q141" s="116"/>
    </row>
    <row r="142" spans="2:17" ht="20.149999999999999" customHeight="1" x14ac:dyDescent="0.3">
      <c r="H142" s="205"/>
      <c r="I142" s="205"/>
      <c r="J142" s="205"/>
      <c r="K142" s="205"/>
      <c r="L142" s="205"/>
      <c r="M142" s="205"/>
      <c r="N142" s="205"/>
      <c r="O142" s="205"/>
      <c r="P142" s="116"/>
      <c r="Q142" s="116"/>
    </row>
    <row r="143" spans="2:17" ht="20.149999999999999" customHeight="1" x14ac:dyDescent="0.3">
      <c r="H143" s="205"/>
      <c r="I143" s="205"/>
      <c r="J143" s="205"/>
      <c r="K143" s="205"/>
      <c r="L143" s="205"/>
      <c r="M143" s="205"/>
      <c r="N143" s="205"/>
      <c r="O143" s="205"/>
      <c r="P143" s="116"/>
      <c r="Q143" s="116"/>
    </row>
    <row r="144" spans="2:17" ht="20.149999999999999" customHeight="1" x14ac:dyDescent="0.3">
      <c r="H144" s="205"/>
      <c r="I144" s="205"/>
      <c r="J144" s="205"/>
      <c r="K144" s="205"/>
      <c r="L144" s="205"/>
      <c r="M144" s="205"/>
      <c r="N144" s="205"/>
      <c r="O144" s="205"/>
      <c r="P144" s="116"/>
      <c r="Q144" s="116"/>
    </row>
    <row r="145" spans="8:17" ht="20.149999999999999" customHeight="1" x14ac:dyDescent="0.3">
      <c r="P145" s="116"/>
      <c r="Q145" s="116"/>
    </row>
    <row r="146" spans="8:17" ht="20.149999999999999" customHeight="1" x14ac:dyDescent="0.3">
      <c r="P146" s="116"/>
      <c r="Q146" s="116"/>
    </row>
    <row r="147" spans="8:17" ht="20.149999999999999" customHeight="1" x14ac:dyDescent="0.3">
      <c r="H147" s="205" t="s">
        <v>691</v>
      </c>
      <c r="I147" s="205"/>
      <c r="J147" s="205"/>
      <c r="K147" s="205"/>
      <c r="L147" s="205"/>
      <c r="M147" s="205"/>
      <c r="N147" s="205"/>
      <c r="O147" s="205"/>
      <c r="P147" s="116"/>
      <c r="Q147" s="116"/>
    </row>
    <row r="148" spans="8:17" ht="20.149999999999999" customHeight="1" x14ac:dyDescent="0.3">
      <c r="H148" s="205"/>
      <c r="I148" s="205"/>
      <c r="J148" s="205"/>
      <c r="K148" s="205"/>
      <c r="L148" s="205"/>
      <c r="M148" s="205"/>
      <c r="N148" s="205"/>
      <c r="O148" s="205"/>
      <c r="P148" s="116"/>
      <c r="Q148" s="116"/>
    </row>
    <row r="149" spans="8:17" ht="20.149999999999999" customHeight="1" x14ac:dyDescent="0.3">
      <c r="H149" s="205"/>
      <c r="I149" s="205"/>
      <c r="J149" s="205"/>
      <c r="K149" s="205"/>
      <c r="L149" s="205"/>
      <c r="M149" s="205"/>
      <c r="N149" s="205"/>
      <c r="O149" s="205"/>
      <c r="P149" s="116"/>
      <c r="Q149" s="116"/>
    </row>
    <row r="150" spans="8:17" ht="20.149999999999999" customHeight="1" x14ac:dyDescent="0.3">
      <c r="H150" s="205"/>
      <c r="I150" s="205"/>
      <c r="J150" s="205"/>
      <c r="K150" s="205"/>
      <c r="L150" s="205"/>
      <c r="M150" s="205"/>
      <c r="N150" s="205"/>
      <c r="O150" s="205"/>
      <c r="P150" s="116"/>
      <c r="Q150" s="116"/>
    </row>
    <row r="151" spans="8:17" ht="20.149999999999999" customHeight="1" x14ac:dyDescent="0.3">
      <c r="H151" s="205"/>
      <c r="I151" s="205"/>
      <c r="J151" s="205"/>
      <c r="K151" s="205"/>
      <c r="L151" s="205"/>
      <c r="M151" s="205"/>
      <c r="N151" s="205"/>
      <c r="O151" s="205"/>
      <c r="P151" s="116"/>
      <c r="Q151" s="116"/>
    </row>
    <row r="152" spans="8:17" ht="20.149999999999999" customHeight="1" x14ac:dyDescent="0.3">
      <c r="H152" s="205"/>
      <c r="I152" s="205"/>
      <c r="J152" s="205"/>
      <c r="K152" s="205"/>
      <c r="L152" s="205"/>
      <c r="M152" s="205"/>
      <c r="N152" s="205"/>
      <c r="O152" s="205"/>
      <c r="P152" s="116"/>
      <c r="Q152" s="116"/>
    </row>
    <row r="153" spans="8:17" ht="20.149999999999999" customHeight="1" x14ac:dyDescent="0.3">
      <c r="H153" s="205"/>
      <c r="I153" s="205"/>
      <c r="J153" s="205"/>
      <c r="K153" s="205"/>
      <c r="L153" s="205"/>
      <c r="M153" s="205"/>
      <c r="N153" s="205"/>
      <c r="O153" s="205"/>
      <c r="P153" s="116"/>
      <c r="Q153" s="116"/>
    </row>
    <row r="154" spans="8:17" ht="20.149999999999999" customHeight="1" x14ac:dyDescent="0.3">
      <c r="H154" s="205" t="s">
        <v>298</v>
      </c>
      <c r="I154" s="205"/>
      <c r="J154" s="205"/>
      <c r="K154" s="205"/>
      <c r="L154" s="205"/>
      <c r="M154" s="205"/>
      <c r="N154" s="205"/>
      <c r="O154" s="205"/>
      <c r="P154" s="116"/>
      <c r="Q154" s="116"/>
    </row>
    <row r="155" spans="8:17" ht="20.149999999999999" customHeight="1" x14ac:dyDescent="0.3">
      <c r="H155" s="205"/>
      <c r="I155" s="205"/>
      <c r="J155" s="205"/>
      <c r="K155" s="205"/>
      <c r="L155" s="205"/>
      <c r="M155" s="205"/>
      <c r="N155" s="205"/>
      <c r="O155" s="205"/>
      <c r="P155" s="116"/>
      <c r="Q155" s="116"/>
    </row>
    <row r="156" spans="8:17" ht="20.149999999999999" customHeight="1" x14ac:dyDescent="0.3">
      <c r="H156" s="205"/>
      <c r="I156" s="205"/>
      <c r="J156" s="205"/>
      <c r="K156" s="205"/>
      <c r="L156" s="205"/>
      <c r="M156" s="205"/>
      <c r="N156" s="205"/>
      <c r="O156" s="205"/>
      <c r="P156" s="116"/>
      <c r="Q156" s="116"/>
    </row>
    <row r="157" spans="8:17" ht="20.149999999999999" customHeight="1" x14ac:dyDescent="0.3">
      <c r="H157" s="205"/>
      <c r="I157" s="205"/>
      <c r="J157" s="205"/>
      <c r="K157" s="205"/>
      <c r="L157" s="205"/>
      <c r="M157" s="205"/>
      <c r="N157" s="205"/>
      <c r="O157" s="205"/>
      <c r="P157" s="116"/>
      <c r="Q157" s="116"/>
    </row>
    <row r="158" spans="8:17" ht="20.149999999999999" customHeight="1" x14ac:dyDescent="0.3">
      <c r="H158" s="205" t="s">
        <v>692</v>
      </c>
      <c r="I158" s="205"/>
      <c r="J158" s="205"/>
      <c r="K158" s="205"/>
      <c r="L158" s="205"/>
      <c r="M158" s="205"/>
      <c r="N158" s="205"/>
      <c r="O158" s="205"/>
      <c r="P158" s="116"/>
      <c r="Q158" s="116"/>
    </row>
    <row r="159" spans="8:17" ht="20.149999999999999" customHeight="1" x14ac:dyDescent="0.3">
      <c r="H159" s="205"/>
      <c r="I159" s="205"/>
      <c r="J159" s="205"/>
      <c r="K159" s="205"/>
      <c r="L159" s="205"/>
      <c r="M159" s="205"/>
      <c r="N159" s="205"/>
      <c r="O159" s="205"/>
      <c r="P159" s="116"/>
      <c r="Q159" s="116"/>
    </row>
    <row r="160" spans="8:17" ht="20.149999999999999" customHeight="1" x14ac:dyDescent="0.3">
      <c r="H160" s="205"/>
      <c r="I160" s="205"/>
      <c r="J160" s="205"/>
      <c r="K160" s="205"/>
      <c r="L160" s="205"/>
      <c r="M160" s="205"/>
      <c r="N160" s="205"/>
      <c r="O160" s="205"/>
      <c r="P160" s="116"/>
      <c r="Q160" s="116"/>
    </row>
    <row r="161" spans="1:17" ht="20.149999999999999" customHeight="1" x14ac:dyDescent="0.3">
      <c r="H161" s="205"/>
      <c r="I161" s="205"/>
      <c r="J161" s="205"/>
      <c r="K161" s="205"/>
      <c r="L161" s="205"/>
      <c r="M161" s="205"/>
      <c r="N161" s="205"/>
      <c r="O161" s="205"/>
      <c r="P161" s="116"/>
      <c r="Q161" s="116"/>
    </row>
    <row r="162" spans="1:17" ht="20.149999999999999" customHeight="1" x14ac:dyDescent="0.3">
      <c r="H162" s="205" t="s">
        <v>693</v>
      </c>
      <c r="I162" s="205"/>
      <c r="J162" s="205"/>
      <c r="K162" s="205"/>
      <c r="L162" s="205"/>
      <c r="M162" s="205"/>
      <c r="N162" s="205"/>
      <c r="O162" s="205"/>
      <c r="P162" s="116"/>
      <c r="Q162" s="116"/>
    </row>
    <row r="163" spans="1:17" ht="20.149999999999999" customHeight="1" x14ac:dyDescent="0.3">
      <c r="H163" s="205"/>
      <c r="I163" s="205"/>
      <c r="J163" s="205"/>
      <c r="K163" s="205"/>
      <c r="L163" s="205"/>
      <c r="M163" s="205"/>
      <c r="N163" s="205"/>
      <c r="O163" s="205"/>
      <c r="P163" s="116"/>
      <c r="Q163" s="116"/>
    </row>
    <row r="164" spans="1:17" ht="20.149999999999999" customHeight="1" x14ac:dyDescent="0.3">
      <c r="H164" s="205"/>
      <c r="I164" s="205"/>
      <c r="J164" s="205"/>
      <c r="K164" s="205"/>
      <c r="L164" s="205"/>
      <c r="M164" s="205"/>
      <c r="N164" s="205"/>
      <c r="O164" s="205"/>
      <c r="P164" s="116"/>
      <c r="Q164" s="116"/>
    </row>
    <row r="165" spans="1:17" ht="20.149999999999999" customHeight="1" x14ac:dyDescent="0.3">
      <c r="H165" s="205"/>
      <c r="I165" s="205"/>
      <c r="J165" s="205"/>
      <c r="K165" s="205"/>
      <c r="L165" s="205"/>
      <c r="M165" s="205"/>
      <c r="N165" s="205"/>
      <c r="O165" s="205"/>
      <c r="P165" s="116"/>
      <c r="Q165" s="116"/>
    </row>
    <row r="166" spans="1:17" ht="20.149999999999999" customHeight="1" x14ac:dyDescent="0.3">
      <c r="H166" s="205"/>
      <c r="I166" s="205"/>
      <c r="J166" s="205"/>
      <c r="K166" s="205"/>
      <c r="L166" s="205"/>
      <c r="M166" s="205"/>
      <c r="N166" s="205"/>
      <c r="O166" s="205"/>
      <c r="P166" s="116"/>
      <c r="Q166" s="116"/>
    </row>
    <row r="167" spans="1:17" ht="20.149999999999999" customHeight="1" x14ac:dyDescent="0.3">
      <c r="P167" s="116"/>
      <c r="Q167" s="116"/>
    </row>
    <row r="168" spans="1:17" ht="20.149999999999999" customHeight="1" x14ac:dyDescent="0.3">
      <c r="A168" s="116"/>
      <c r="B168" s="116"/>
      <c r="C168" s="116"/>
      <c r="D168" s="116"/>
      <c r="E168" s="116"/>
      <c r="F168" s="116"/>
      <c r="G168" s="116"/>
      <c r="H168" s="116"/>
      <c r="I168" s="116"/>
      <c r="J168" s="216" t="s">
        <v>299</v>
      </c>
      <c r="K168" s="216"/>
      <c r="L168" s="216"/>
      <c r="M168" s="216"/>
      <c r="N168" s="216"/>
      <c r="O168" s="216"/>
      <c r="P168" s="116"/>
      <c r="Q168" s="116"/>
    </row>
    <row r="170" spans="1:17" ht="20.149999999999999" customHeight="1" x14ac:dyDescent="0.3">
      <c r="A170" s="217" t="s">
        <v>78</v>
      </c>
      <c r="B170" s="217"/>
      <c r="C170" s="217"/>
    </row>
    <row r="171" spans="1:17" ht="20.149999999999999" customHeight="1" x14ac:dyDescent="0.3">
      <c r="A171" s="215" t="s">
        <v>300</v>
      </c>
      <c r="B171" s="215"/>
      <c r="C171" s="215"/>
    </row>
  </sheetData>
  <sheetProtection algorithmName="SHA-512" hashValue="q6Q8kq2dJKodn/gs85V5dfmOY2Qo28PQ6ril2aZmNTr1+rqQbVzFwv+N079hp9Ivty57rFNQ/YBiOR0V27pGLA==" saltValue="4Qrz8kXdVM0WVp6SuUpYPA==" spinCount="100000" sheet="1" objects="1" scenarios="1"/>
  <mergeCells count="57">
    <mergeCell ref="A171:C171"/>
    <mergeCell ref="H129:O132"/>
    <mergeCell ref="H136:O139"/>
    <mergeCell ref="H140:O144"/>
    <mergeCell ref="H147:O153"/>
    <mergeCell ref="H154:O157"/>
    <mergeCell ref="H158:O161"/>
    <mergeCell ref="H162:O166"/>
    <mergeCell ref="J168:O168"/>
    <mergeCell ref="A170:C170"/>
    <mergeCell ref="H93:O97"/>
    <mergeCell ref="B98:F101"/>
    <mergeCell ref="H98:O101"/>
    <mergeCell ref="H102:O108"/>
    <mergeCell ref="H109:O112"/>
    <mergeCell ref="H113:O118"/>
    <mergeCell ref="B116:F119"/>
    <mergeCell ref="B120:F122"/>
    <mergeCell ref="H119:O123"/>
    <mergeCell ref="B123:F129"/>
    <mergeCell ref="H124:O124"/>
    <mergeCell ref="W50:W54"/>
    <mergeCell ref="H86:O92"/>
    <mergeCell ref="C56:E56"/>
    <mergeCell ref="C57:E57"/>
    <mergeCell ref="C58:F62"/>
    <mergeCell ref="H59:O63"/>
    <mergeCell ref="B63:F65"/>
    <mergeCell ref="H64:O67"/>
    <mergeCell ref="H68:O71"/>
    <mergeCell ref="H72:O74"/>
    <mergeCell ref="H75:O79"/>
    <mergeCell ref="B77:F80"/>
    <mergeCell ref="H80:O85"/>
    <mergeCell ref="Y50:Y54"/>
    <mergeCell ref="H52:O58"/>
    <mergeCell ref="I18:O20"/>
    <mergeCell ref="A21:A22"/>
    <mergeCell ref="B21:F22"/>
    <mergeCell ref="I21:O26"/>
    <mergeCell ref="B23:F25"/>
    <mergeCell ref="B26:F38"/>
    <mergeCell ref="H27:O30"/>
    <mergeCell ref="H31:O33"/>
    <mergeCell ref="H34:O36"/>
    <mergeCell ref="H37:O40"/>
    <mergeCell ref="H41:O47"/>
    <mergeCell ref="H48:O49"/>
    <mergeCell ref="H50:O51"/>
    <mergeCell ref="R50:R51"/>
    <mergeCell ref="A4:G5"/>
    <mergeCell ref="H6:J6"/>
    <mergeCell ref="A7:G16"/>
    <mergeCell ref="H7:O10"/>
    <mergeCell ref="H11:O12"/>
    <mergeCell ref="I13:O15"/>
    <mergeCell ref="I16:O17"/>
  </mergeCells>
  <hyperlinks>
    <hyperlink ref="A171:C171" r:id="rId1" location="ηλεκτρολύτες!A1" display="… στην αρχή της σελίδας"/>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9"/>
  <sheetViews>
    <sheetView workbookViewId="0"/>
  </sheetViews>
  <sheetFormatPr defaultColWidth="9.1796875" defaultRowHeight="16" customHeight="1" x14ac:dyDescent="0.3"/>
  <cols>
    <col min="1" max="16384" width="9.1796875" style="96"/>
  </cols>
  <sheetData>
    <row r="1" spans="1:17" ht="16" customHeight="1" x14ac:dyDescent="0.3">
      <c r="A1" s="124"/>
      <c r="B1" s="124"/>
      <c r="C1" s="124"/>
      <c r="D1" s="124"/>
      <c r="E1" s="124"/>
      <c r="F1" s="124"/>
      <c r="G1" s="124"/>
      <c r="H1" s="124"/>
      <c r="I1" s="124"/>
      <c r="J1" s="124"/>
      <c r="K1" s="124"/>
      <c r="L1" s="124"/>
      <c r="P1" s="125"/>
      <c r="Q1" s="125"/>
    </row>
    <row r="2" spans="1:17" ht="16" customHeight="1" x14ac:dyDescent="0.3">
      <c r="A2" s="125"/>
      <c r="B2" s="125"/>
      <c r="C2" s="125"/>
      <c r="D2" s="125"/>
      <c r="E2" s="125"/>
      <c r="F2" s="125"/>
      <c r="G2" s="125"/>
      <c r="H2" s="125"/>
      <c r="I2" s="125"/>
      <c r="J2" s="125"/>
      <c r="K2" s="125"/>
      <c r="L2" s="125"/>
      <c r="M2" s="125"/>
      <c r="N2" s="125"/>
      <c r="O2" s="122" t="s">
        <v>282</v>
      </c>
      <c r="P2" s="125"/>
      <c r="Q2" s="125"/>
    </row>
    <row r="3" spans="1:17" ht="16" customHeight="1" x14ac:dyDescent="0.3">
      <c r="A3" s="124"/>
      <c r="B3" s="124"/>
      <c r="C3" s="124"/>
      <c r="D3" s="124"/>
      <c r="E3" s="124"/>
      <c r="F3" s="124"/>
      <c r="G3" s="124"/>
      <c r="H3" s="124"/>
      <c r="I3" s="124"/>
      <c r="J3" s="124"/>
      <c r="K3" s="124"/>
      <c r="L3" s="124"/>
      <c r="M3" s="124"/>
      <c r="N3" s="124"/>
      <c r="O3" s="124"/>
      <c r="P3" s="125"/>
      <c r="Q3" s="125"/>
    </row>
    <row r="4" spans="1:17" ht="16" customHeight="1" x14ac:dyDescent="0.3">
      <c r="A4" s="202" t="s">
        <v>338</v>
      </c>
      <c r="B4" s="202"/>
      <c r="C4" s="202"/>
      <c r="D4" s="202"/>
      <c r="E4" s="202"/>
      <c r="F4" s="202"/>
      <c r="G4" s="202"/>
      <c r="H4" s="124"/>
      <c r="I4" s="124"/>
      <c r="J4" s="124"/>
      <c r="K4" s="124"/>
      <c r="L4" s="124"/>
      <c r="M4" s="124"/>
      <c r="N4" s="124"/>
      <c r="O4" s="124"/>
      <c r="P4" s="125"/>
      <c r="Q4" s="125"/>
    </row>
    <row r="5" spans="1:17" ht="16" customHeight="1" x14ac:dyDescent="0.3">
      <c r="A5" s="202"/>
      <c r="B5" s="202"/>
      <c r="C5" s="202"/>
      <c r="D5" s="202"/>
      <c r="E5" s="202"/>
      <c r="F5" s="202"/>
      <c r="G5" s="202"/>
      <c r="H5" s="124"/>
      <c r="I5" s="124"/>
      <c r="J5" s="124"/>
      <c r="K5" s="124"/>
      <c r="L5" s="124"/>
      <c r="P5" s="125"/>
      <c r="Q5" s="125"/>
    </row>
    <row r="6" spans="1:17" ht="16" customHeight="1" x14ac:dyDescent="0.3">
      <c r="A6" s="124"/>
      <c r="B6" s="124"/>
      <c r="C6" s="124"/>
      <c r="D6" s="124"/>
      <c r="E6" s="124"/>
      <c r="F6" s="124"/>
      <c r="G6" s="124"/>
      <c r="H6" s="240" t="s">
        <v>284</v>
      </c>
      <c r="I6" s="240"/>
      <c r="J6" s="240"/>
      <c r="K6" s="124"/>
      <c r="L6" s="124"/>
      <c r="P6" s="125"/>
      <c r="Q6" s="125"/>
    </row>
    <row r="7" spans="1:17" ht="16" customHeight="1" x14ac:dyDescent="0.3">
      <c r="A7" s="241" t="s">
        <v>700</v>
      </c>
      <c r="B7" s="241"/>
      <c r="C7" s="241"/>
      <c r="D7" s="241"/>
      <c r="E7" s="241"/>
      <c r="F7" s="241"/>
      <c r="G7" s="241"/>
      <c r="H7" s="205" t="s">
        <v>702</v>
      </c>
      <c r="I7" s="205"/>
      <c r="J7" s="205"/>
      <c r="K7" s="205"/>
      <c r="L7" s="205"/>
      <c r="M7" s="205"/>
      <c r="N7" s="205"/>
      <c r="O7" s="205"/>
      <c r="P7" s="125"/>
      <c r="Q7" s="125"/>
    </row>
    <row r="8" spans="1:17" ht="16" customHeight="1" x14ac:dyDescent="0.3">
      <c r="A8" s="241"/>
      <c r="B8" s="241"/>
      <c r="C8" s="241"/>
      <c r="D8" s="241"/>
      <c r="E8" s="241"/>
      <c r="F8" s="241"/>
      <c r="G8" s="241"/>
      <c r="H8" s="205"/>
      <c r="I8" s="205"/>
      <c r="J8" s="205"/>
      <c r="K8" s="205"/>
      <c r="L8" s="205"/>
      <c r="M8" s="205"/>
      <c r="N8" s="205"/>
      <c r="O8" s="205"/>
      <c r="P8" s="125"/>
      <c r="Q8" s="125"/>
    </row>
    <row r="9" spans="1:17" ht="16" customHeight="1" x14ac:dyDescent="0.3">
      <c r="A9" s="241"/>
      <c r="B9" s="241"/>
      <c r="C9" s="241"/>
      <c r="D9" s="241"/>
      <c r="E9" s="241"/>
      <c r="F9" s="241"/>
      <c r="G9" s="241"/>
      <c r="H9" s="205"/>
      <c r="I9" s="205"/>
      <c r="J9" s="205"/>
      <c r="K9" s="205"/>
      <c r="L9" s="205"/>
      <c r="M9" s="205"/>
      <c r="N9" s="205"/>
      <c r="O9" s="205"/>
      <c r="P9" s="125"/>
      <c r="Q9" s="125"/>
    </row>
    <row r="10" spans="1:17" ht="16" customHeight="1" x14ac:dyDescent="0.3">
      <c r="A10" s="241"/>
      <c r="B10" s="241"/>
      <c r="C10" s="241"/>
      <c r="D10" s="241"/>
      <c r="E10" s="241"/>
      <c r="F10" s="241"/>
      <c r="G10" s="241"/>
      <c r="H10" s="205"/>
      <c r="I10" s="205"/>
      <c r="J10" s="205"/>
      <c r="K10" s="205"/>
      <c r="L10" s="205"/>
      <c r="M10" s="205"/>
      <c r="N10" s="205"/>
      <c r="O10" s="205"/>
      <c r="P10" s="125"/>
      <c r="Q10" s="125"/>
    </row>
    <row r="11" spans="1:17" ht="16" customHeight="1" x14ac:dyDescent="0.3">
      <c r="A11" s="241"/>
      <c r="B11" s="241"/>
      <c r="C11" s="241"/>
      <c r="D11" s="241"/>
      <c r="E11" s="241"/>
      <c r="F11" s="241"/>
      <c r="G11" s="241"/>
      <c r="H11" s="205" t="s">
        <v>703</v>
      </c>
      <c r="I11" s="205"/>
      <c r="J11" s="205"/>
      <c r="K11" s="205"/>
      <c r="L11" s="205"/>
      <c r="M11" s="205"/>
      <c r="N11" s="205"/>
      <c r="O11" s="205"/>
      <c r="P11" s="125"/>
      <c r="Q11" s="125"/>
    </row>
    <row r="12" spans="1:17" ht="16" customHeight="1" x14ac:dyDescent="0.3">
      <c r="A12" s="241"/>
      <c r="B12" s="241"/>
      <c r="C12" s="241"/>
      <c r="D12" s="241"/>
      <c r="E12" s="241"/>
      <c r="F12" s="241"/>
      <c r="G12" s="241"/>
      <c r="H12" s="205"/>
      <c r="I12" s="205"/>
      <c r="J12" s="205"/>
      <c r="K12" s="205"/>
      <c r="L12" s="205"/>
      <c r="M12" s="205"/>
      <c r="N12" s="205"/>
      <c r="O12" s="205"/>
      <c r="P12" s="125"/>
      <c r="Q12" s="125"/>
    </row>
    <row r="13" spans="1:17" ht="16" customHeight="1" x14ac:dyDescent="0.3">
      <c r="A13" s="241"/>
      <c r="B13" s="241"/>
      <c r="C13" s="241"/>
      <c r="D13" s="241"/>
      <c r="E13" s="241"/>
      <c r="F13" s="241"/>
      <c r="G13" s="241"/>
      <c r="H13" s="205"/>
      <c r="I13" s="205"/>
      <c r="J13" s="205"/>
      <c r="K13" s="205"/>
      <c r="L13" s="205"/>
      <c r="M13" s="205"/>
      <c r="N13" s="205"/>
      <c r="O13" s="205"/>
      <c r="P13" s="125"/>
      <c r="Q13" s="125"/>
    </row>
    <row r="14" spans="1:17" ht="16" customHeight="1" x14ac:dyDescent="0.3">
      <c r="A14" s="241"/>
      <c r="B14" s="241"/>
      <c r="C14" s="241"/>
      <c r="D14" s="241"/>
      <c r="E14" s="241"/>
      <c r="F14" s="241"/>
      <c r="G14" s="241"/>
      <c r="H14" s="205"/>
      <c r="I14" s="205"/>
      <c r="J14" s="205"/>
      <c r="K14" s="205"/>
      <c r="L14" s="205"/>
      <c r="M14" s="205"/>
      <c r="N14" s="205"/>
      <c r="O14" s="205"/>
      <c r="P14" s="125"/>
      <c r="Q14" s="125"/>
    </row>
    <row r="15" spans="1:17" ht="16" customHeight="1" x14ac:dyDescent="0.3">
      <c r="A15" s="241"/>
      <c r="B15" s="241"/>
      <c r="C15" s="241"/>
      <c r="D15" s="241"/>
      <c r="E15" s="241"/>
      <c r="F15" s="241"/>
      <c r="G15" s="241"/>
      <c r="H15" s="205"/>
      <c r="I15" s="205"/>
      <c r="J15" s="205"/>
      <c r="K15" s="205"/>
      <c r="L15" s="205"/>
      <c r="M15" s="205"/>
      <c r="N15" s="205"/>
      <c r="O15" s="205"/>
      <c r="P15" s="125"/>
      <c r="Q15" s="125"/>
    </row>
    <row r="16" spans="1:17" ht="16" customHeight="1" x14ac:dyDescent="0.3">
      <c r="A16" s="241"/>
      <c r="B16" s="241"/>
      <c r="C16" s="241"/>
      <c r="D16" s="241"/>
      <c r="E16" s="241"/>
      <c r="F16" s="241"/>
      <c r="G16" s="241"/>
      <c r="H16" s="205"/>
      <c r="I16" s="205"/>
      <c r="J16" s="205"/>
      <c r="K16" s="205"/>
      <c r="L16" s="205"/>
      <c r="M16" s="205"/>
      <c r="N16" s="205"/>
      <c r="O16" s="205"/>
      <c r="P16" s="125"/>
      <c r="Q16" s="125"/>
    </row>
    <row r="17" spans="1:17" ht="16" customHeight="1" x14ac:dyDescent="0.3">
      <c r="A17" s="241"/>
      <c r="B17" s="241"/>
      <c r="C17" s="241"/>
      <c r="D17" s="241"/>
      <c r="E17" s="241"/>
      <c r="F17" s="241"/>
      <c r="G17" s="241"/>
      <c r="H17" s="205"/>
      <c r="I17" s="205"/>
      <c r="J17" s="205"/>
      <c r="K17" s="205"/>
      <c r="L17" s="205"/>
      <c r="M17" s="205"/>
      <c r="N17" s="205"/>
      <c r="O17" s="205"/>
      <c r="P17" s="125"/>
      <c r="Q17" s="125"/>
    </row>
    <row r="18" spans="1:17" ht="16" customHeight="1" x14ac:dyDescent="0.3">
      <c r="A18" s="241"/>
      <c r="B18" s="241"/>
      <c r="C18" s="241"/>
      <c r="D18" s="241"/>
      <c r="E18" s="241"/>
      <c r="F18" s="241"/>
      <c r="G18" s="241"/>
      <c r="H18" s="205"/>
      <c r="I18" s="205"/>
      <c r="J18" s="205"/>
      <c r="K18" s="205"/>
      <c r="L18" s="205"/>
      <c r="M18" s="205"/>
      <c r="N18" s="205"/>
      <c r="O18" s="205"/>
      <c r="P18" s="125"/>
      <c r="Q18" s="125"/>
    </row>
    <row r="19" spans="1:17" ht="16" customHeight="1" x14ac:dyDescent="0.3">
      <c r="A19" s="241"/>
      <c r="B19" s="241"/>
      <c r="C19" s="241"/>
      <c r="D19" s="241"/>
      <c r="E19" s="241"/>
      <c r="F19" s="241"/>
      <c r="G19" s="241"/>
      <c r="H19" s="205"/>
      <c r="I19" s="205"/>
      <c r="J19" s="205"/>
      <c r="K19" s="205"/>
      <c r="L19" s="205"/>
      <c r="M19" s="205"/>
      <c r="N19" s="205"/>
      <c r="O19" s="205"/>
      <c r="P19" s="125"/>
      <c r="Q19" s="125"/>
    </row>
    <row r="20" spans="1:17" ht="16" customHeight="1" x14ac:dyDescent="0.3">
      <c r="A20" s="204" t="s">
        <v>379</v>
      </c>
      <c r="B20" s="204"/>
      <c r="C20" s="204"/>
      <c r="D20" s="204"/>
      <c r="E20" s="204"/>
      <c r="F20" s="204"/>
      <c r="G20" s="204"/>
      <c r="H20" s="205"/>
      <c r="I20" s="205"/>
      <c r="J20" s="205"/>
      <c r="K20" s="205"/>
      <c r="L20" s="205"/>
      <c r="M20" s="205"/>
      <c r="N20" s="205"/>
      <c r="O20" s="205"/>
      <c r="P20" s="125"/>
      <c r="Q20" s="125"/>
    </row>
    <row r="21" spans="1:17" ht="16" customHeight="1" x14ac:dyDescent="0.3">
      <c r="A21" s="204"/>
      <c r="B21" s="204"/>
      <c r="C21" s="204"/>
      <c r="D21" s="204"/>
      <c r="E21" s="204"/>
      <c r="F21" s="204"/>
      <c r="G21" s="204"/>
      <c r="H21" s="205" t="s">
        <v>380</v>
      </c>
      <c r="I21" s="205"/>
      <c r="J21" s="205"/>
      <c r="K21" s="205"/>
      <c r="L21" s="205"/>
      <c r="M21" s="205"/>
      <c r="N21" s="205"/>
      <c r="O21" s="205"/>
      <c r="P21" s="125"/>
      <c r="Q21" s="125"/>
    </row>
    <row r="22" spans="1:17" ht="16" customHeight="1" x14ac:dyDescent="0.3">
      <c r="A22" s="204"/>
      <c r="B22" s="204"/>
      <c r="C22" s="204"/>
      <c r="D22" s="204"/>
      <c r="E22" s="204"/>
      <c r="F22" s="204"/>
      <c r="G22" s="204"/>
      <c r="H22" s="205"/>
      <c r="I22" s="205"/>
      <c r="J22" s="205"/>
      <c r="K22" s="205"/>
      <c r="L22" s="205"/>
      <c r="M22" s="205"/>
      <c r="N22" s="205"/>
      <c r="O22" s="205"/>
      <c r="P22" s="125"/>
      <c r="Q22" s="125"/>
    </row>
    <row r="23" spans="1:17" ht="16" customHeight="1" x14ac:dyDescent="0.3">
      <c r="A23" s="204"/>
      <c r="B23" s="204"/>
      <c r="C23" s="204"/>
      <c r="D23" s="204"/>
      <c r="E23" s="204"/>
      <c r="F23" s="204"/>
      <c r="G23" s="204"/>
      <c r="P23" s="125"/>
      <c r="Q23" s="125"/>
    </row>
    <row r="24" spans="1:17" ht="16" customHeight="1" x14ac:dyDescent="0.3">
      <c r="A24" s="204"/>
      <c r="B24" s="204"/>
      <c r="C24" s="204"/>
      <c r="D24" s="204"/>
      <c r="E24" s="204"/>
      <c r="F24" s="204"/>
      <c r="G24" s="204"/>
      <c r="P24" s="125"/>
      <c r="Q24" s="125"/>
    </row>
    <row r="25" spans="1:17" ht="16" customHeight="1" x14ac:dyDescent="0.3">
      <c r="A25" s="239" t="s">
        <v>701</v>
      </c>
      <c r="B25" s="239"/>
      <c r="C25" s="239"/>
      <c r="D25" s="239"/>
      <c r="E25" s="239"/>
      <c r="F25" s="239"/>
      <c r="G25" s="239"/>
      <c r="H25" s="205" t="s">
        <v>381</v>
      </c>
      <c r="I25" s="205"/>
      <c r="J25" s="205"/>
      <c r="K25" s="205"/>
      <c r="L25" s="205"/>
      <c r="M25" s="205"/>
      <c r="N25" s="205"/>
      <c r="O25" s="205"/>
      <c r="P25" s="125"/>
      <c r="Q25" s="125"/>
    </row>
    <row r="26" spans="1:17" ht="16" customHeight="1" x14ac:dyDescent="0.3">
      <c r="A26" s="239"/>
      <c r="B26" s="239"/>
      <c r="C26" s="239"/>
      <c r="D26" s="239"/>
      <c r="E26" s="239"/>
      <c r="F26" s="239"/>
      <c r="G26" s="239"/>
      <c r="H26" s="205"/>
      <c r="I26" s="205"/>
      <c r="J26" s="205"/>
      <c r="K26" s="205"/>
      <c r="L26" s="205"/>
      <c r="M26" s="205"/>
      <c r="N26" s="205"/>
      <c r="O26" s="205"/>
      <c r="P26" s="125"/>
      <c r="Q26" s="125"/>
    </row>
    <row r="27" spans="1:17" ht="16" customHeight="1" x14ac:dyDescent="0.3">
      <c r="A27" s="239"/>
      <c r="B27" s="239"/>
      <c r="C27" s="239"/>
      <c r="D27" s="239"/>
      <c r="E27" s="239"/>
      <c r="F27" s="239"/>
      <c r="G27" s="239"/>
      <c r="H27" s="205"/>
      <c r="I27" s="205"/>
      <c r="J27" s="205"/>
      <c r="K27" s="205"/>
      <c r="L27" s="205"/>
      <c r="M27" s="205"/>
      <c r="N27" s="205"/>
      <c r="O27" s="205"/>
      <c r="P27" s="125"/>
      <c r="Q27" s="125"/>
    </row>
    <row r="28" spans="1:17" ht="16" customHeight="1" x14ac:dyDescent="0.3">
      <c r="A28" s="239"/>
      <c r="B28" s="239"/>
      <c r="C28" s="239"/>
      <c r="D28" s="239"/>
      <c r="E28" s="239"/>
      <c r="F28" s="239"/>
      <c r="G28" s="239"/>
      <c r="H28" s="205"/>
      <c r="I28" s="205"/>
      <c r="J28" s="205"/>
      <c r="K28" s="205"/>
      <c r="L28" s="205"/>
      <c r="M28" s="205"/>
      <c r="N28" s="205"/>
      <c r="O28" s="205"/>
      <c r="P28" s="125"/>
      <c r="Q28" s="125"/>
    </row>
    <row r="29" spans="1:17" ht="16" customHeight="1" x14ac:dyDescent="0.45">
      <c r="A29" s="239"/>
      <c r="B29" s="239"/>
      <c r="C29" s="239"/>
      <c r="D29" s="239"/>
      <c r="E29" s="239"/>
      <c r="F29" s="239"/>
      <c r="G29" s="239"/>
      <c r="I29" s="95" t="s">
        <v>382</v>
      </c>
      <c r="P29" s="125"/>
      <c r="Q29" s="125"/>
    </row>
    <row r="30" spans="1:17" ht="16" customHeight="1" x14ac:dyDescent="0.3">
      <c r="A30" s="239"/>
      <c r="B30" s="239"/>
      <c r="C30" s="239"/>
      <c r="D30" s="239"/>
      <c r="E30" s="239"/>
      <c r="F30" s="239"/>
      <c r="G30" s="239"/>
      <c r="I30" s="95" t="s">
        <v>383</v>
      </c>
      <c r="P30" s="125"/>
      <c r="Q30" s="125"/>
    </row>
    <row r="31" spans="1:17" ht="16" customHeight="1" x14ac:dyDescent="0.3">
      <c r="A31" s="239"/>
      <c r="B31" s="239"/>
      <c r="C31" s="239"/>
      <c r="D31" s="239"/>
      <c r="E31" s="239"/>
      <c r="F31" s="239"/>
      <c r="G31" s="239"/>
      <c r="I31" s="95" t="s">
        <v>384</v>
      </c>
      <c r="P31" s="125"/>
      <c r="Q31" s="125"/>
    </row>
    <row r="32" spans="1:17" ht="16" customHeight="1" x14ac:dyDescent="0.3">
      <c r="A32" s="239"/>
      <c r="B32" s="239"/>
      <c r="C32" s="239"/>
      <c r="D32" s="239"/>
      <c r="E32" s="239"/>
      <c r="F32" s="239"/>
      <c r="G32" s="239"/>
      <c r="I32" s="95" t="s">
        <v>385</v>
      </c>
      <c r="P32" s="125"/>
      <c r="Q32" s="125"/>
    </row>
    <row r="33" spans="1:17" ht="16" customHeight="1" x14ac:dyDescent="0.3">
      <c r="A33" s="239"/>
      <c r="B33" s="239"/>
      <c r="C33" s="239"/>
      <c r="D33" s="239"/>
      <c r="E33" s="239"/>
      <c r="F33" s="239"/>
      <c r="G33" s="239"/>
      <c r="I33" s="95" t="s">
        <v>386</v>
      </c>
      <c r="P33" s="125"/>
      <c r="Q33" s="125"/>
    </row>
    <row r="34" spans="1:17" ht="16" customHeight="1" x14ac:dyDescent="0.45">
      <c r="I34" s="95" t="s">
        <v>387</v>
      </c>
      <c r="P34" s="125"/>
      <c r="Q34" s="125"/>
    </row>
    <row r="35" spans="1:17" ht="16" customHeight="1" x14ac:dyDescent="0.3">
      <c r="H35" s="205" t="s">
        <v>704</v>
      </c>
      <c r="I35" s="205"/>
      <c r="J35" s="205"/>
      <c r="K35" s="205"/>
      <c r="L35" s="205"/>
      <c r="M35" s="205"/>
      <c r="N35" s="205"/>
      <c r="O35" s="205"/>
      <c r="P35" s="125"/>
      <c r="Q35" s="125"/>
    </row>
    <row r="36" spans="1:17" ht="16" customHeight="1" x14ac:dyDescent="0.3">
      <c r="H36" s="205"/>
      <c r="I36" s="205"/>
      <c r="J36" s="205"/>
      <c r="K36" s="205"/>
      <c r="L36" s="205"/>
      <c r="M36" s="205"/>
      <c r="N36" s="205"/>
      <c r="O36" s="205"/>
      <c r="P36" s="125"/>
      <c r="Q36" s="125"/>
    </row>
    <row r="37" spans="1:17" ht="16" customHeight="1" x14ac:dyDescent="0.3">
      <c r="H37" s="205"/>
      <c r="I37" s="205"/>
      <c r="J37" s="205"/>
      <c r="K37" s="205"/>
      <c r="L37" s="205"/>
      <c r="M37" s="205"/>
      <c r="N37" s="205"/>
      <c r="O37" s="205"/>
      <c r="P37" s="125"/>
      <c r="Q37" s="125"/>
    </row>
    <row r="38" spans="1:17" ht="16" customHeight="1" x14ac:dyDescent="0.3">
      <c r="A38" s="218" t="s">
        <v>283</v>
      </c>
      <c r="B38" s="218"/>
      <c r="H38" s="205"/>
      <c r="I38" s="205"/>
      <c r="J38" s="205"/>
      <c r="K38" s="205"/>
      <c r="L38" s="205"/>
      <c r="M38" s="205"/>
      <c r="N38" s="205"/>
      <c r="O38" s="205"/>
      <c r="P38" s="125"/>
      <c r="Q38" s="125"/>
    </row>
    <row r="39" spans="1:17" ht="16" customHeight="1" x14ac:dyDescent="0.3">
      <c r="A39" s="132"/>
      <c r="B39" s="132"/>
      <c r="H39" s="205"/>
      <c r="I39" s="205"/>
      <c r="J39" s="205"/>
      <c r="K39" s="205"/>
      <c r="L39" s="205"/>
      <c r="M39" s="205"/>
      <c r="N39" s="205"/>
      <c r="O39" s="205"/>
      <c r="P39" s="125"/>
      <c r="Q39" s="125"/>
    </row>
    <row r="40" spans="1:17" ht="16" customHeight="1" x14ac:dyDescent="0.3">
      <c r="H40" s="205"/>
      <c r="I40" s="205"/>
      <c r="J40" s="205"/>
      <c r="K40" s="205"/>
      <c r="L40" s="205"/>
      <c r="M40" s="205"/>
      <c r="N40" s="205"/>
      <c r="O40" s="205"/>
      <c r="P40" s="125"/>
      <c r="Q40" s="125"/>
    </row>
    <row r="41" spans="1:17" ht="16" customHeight="1" x14ac:dyDescent="0.3">
      <c r="H41" s="205" t="s">
        <v>388</v>
      </c>
      <c r="I41" s="205"/>
      <c r="J41" s="205"/>
      <c r="K41" s="205"/>
      <c r="L41" s="205"/>
      <c r="M41" s="205"/>
      <c r="N41" s="205"/>
      <c r="O41" s="205"/>
      <c r="P41" s="125"/>
      <c r="Q41" s="125"/>
    </row>
    <row r="42" spans="1:17" ht="16" customHeight="1" x14ac:dyDescent="0.3">
      <c r="H42" s="205"/>
      <c r="I42" s="205"/>
      <c r="J42" s="205"/>
      <c r="K42" s="205"/>
      <c r="L42" s="205"/>
      <c r="M42" s="205"/>
      <c r="N42" s="205"/>
      <c r="O42" s="205"/>
      <c r="P42" s="125"/>
      <c r="Q42" s="125"/>
    </row>
    <row r="43" spans="1:17" ht="16" customHeight="1" x14ac:dyDescent="0.3">
      <c r="H43" s="205"/>
      <c r="I43" s="205"/>
      <c r="J43" s="205"/>
      <c r="K43" s="205"/>
      <c r="L43" s="205"/>
      <c r="M43" s="205"/>
      <c r="N43" s="205"/>
      <c r="O43" s="205"/>
      <c r="P43" s="125"/>
      <c r="Q43" s="125"/>
    </row>
    <row r="44" spans="1:17" ht="16" customHeight="1" x14ac:dyDescent="0.3">
      <c r="H44" s="205"/>
      <c r="I44" s="205"/>
      <c r="J44" s="205"/>
      <c r="K44" s="205"/>
      <c r="L44" s="205"/>
      <c r="M44" s="205"/>
      <c r="N44" s="205"/>
      <c r="O44" s="205"/>
      <c r="P44" s="125"/>
      <c r="Q44" s="125"/>
    </row>
    <row r="45" spans="1:17" ht="16" customHeight="1" x14ac:dyDescent="0.3">
      <c r="H45" s="205" t="s">
        <v>389</v>
      </c>
      <c r="I45" s="205"/>
      <c r="J45" s="205"/>
      <c r="K45" s="205"/>
      <c r="L45" s="205"/>
      <c r="M45" s="205"/>
      <c r="N45" s="205"/>
      <c r="O45" s="205"/>
      <c r="P45" s="125"/>
      <c r="Q45" s="125"/>
    </row>
    <row r="46" spans="1:17" ht="16" customHeight="1" x14ac:dyDescent="0.3">
      <c r="I46" s="210" t="s">
        <v>390</v>
      </c>
      <c r="J46" s="210"/>
      <c r="K46" s="210"/>
      <c r="L46" s="210"/>
      <c r="M46" s="210"/>
      <c r="N46" s="210"/>
      <c r="O46" s="210"/>
      <c r="P46" s="125"/>
      <c r="Q46" s="125"/>
    </row>
    <row r="47" spans="1:17" ht="16" customHeight="1" x14ac:dyDescent="0.3">
      <c r="I47" s="210"/>
      <c r="J47" s="210"/>
      <c r="K47" s="210"/>
      <c r="L47" s="210"/>
      <c r="M47" s="210"/>
      <c r="N47" s="210"/>
      <c r="O47" s="210"/>
      <c r="P47" s="125"/>
      <c r="Q47" s="125"/>
    </row>
    <row r="48" spans="1:17" ht="16" customHeight="1" x14ac:dyDescent="0.3">
      <c r="I48" s="210"/>
      <c r="J48" s="210"/>
      <c r="K48" s="210"/>
      <c r="L48" s="210"/>
      <c r="M48" s="210"/>
      <c r="N48" s="210"/>
      <c r="O48" s="210"/>
      <c r="P48" s="125"/>
      <c r="Q48" s="125"/>
    </row>
    <row r="49" spans="2:17" ht="16" customHeight="1" x14ac:dyDescent="0.3">
      <c r="I49" s="210"/>
      <c r="J49" s="210"/>
      <c r="K49" s="210"/>
      <c r="L49" s="210"/>
      <c r="M49" s="210"/>
      <c r="N49" s="210"/>
      <c r="O49" s="210"/>
      <c r="P49" s="125"/>
      <c r="Q49" s="125"/>
    </row>
    <row r="50" spans="2:17" ht="16" customHeight="1" x14ac:dyDescent="0.3">
      <c r="I50" s="210" t="s">
        <v>391</v>
      </c>
      <c r="J50" s="210"/>
      <c r="K50" s="210"/>
      <c r="L50" s="210"/>
      <c r="M50" s="210"/>
      <c r="N50" s="210"/>
      <c r="O50" s="210"/>
      <c r="P50" s="125"/>
      <c r="Q50" s="125"/>
    </row>
    <row r="51" spans="2:17" ht="16" customHeight="1" x14ac:dyDescent="0.3">
      <c r="I51" s="210"/>
      <c r="J51" s="210"/>
      <c r="K51" s="210"/>
      <c r="L51" s="210"/>
      <c r="M51" s="210"/>
      <c r="N51" s="210"/>
      <c r="O51" s="210"/>
      <c r="P51" s="125"/>
      <c r="Q51" s="125"/>
    </row>
    <row r="52" spans="2:17" ht="16" customHeight="1" x14ac:dyDescent="0.3">
      <c r="I52" s="210"/>
      <c r="J52" s="210"/>
      <c r="K52" s="210"/>
      <c r="L52" s="210"/>
      <c r="M52" s="210"/>
      <c r="N52" s="210"/>
      <c r="O52" s="210"/>
      <c r="P52" s="125"/>
      <c r="Q52" s="125"/>
    </row>
    <row r="53" spans="2:17" ht="16" customHeight="1" x14ac:dyDescent="0.3">
      <c r="I53" s="210"/>
      <c r="J53" s="210"/>
      <c r="K53" s="210"/>
      <c r="L53" s="210"/>
      <c r="M53" s="210"/>
      <c r="N53" s="210"/>
      <c r="O53" s="210"/>
      <c r="P53" s="125"/>
      <c r="Q53" s="125"/>
    </row>
    <row r="54" spans="2:17" ht="16" customHeight="1" x14ac:dyDescent="0.3">
      <c r="H54" s="205" t="s">
        <v>392</v>
      </c>
      <c r="I54" s="205"/>
      <c r="J54" s="205"/>
      <c r="K54" s="205"/>
      <c r="L54" s="205"/>
      <c r="M54" s="205"/>
      <c r="N54" s="205"/>
      <c r="O54" s="205"/>
      <c r="P54" s="125"/>
      <c r="Q54" s="125"/>
    </row>
    <row r="55" spans="2:17" ht="16" customHeight="1" x14ac:dyDescent="0.3">
      <c r="H55" s="205"/>
      <c r="I55" s="205"/>
      <c r="J55" s="205"/>
      <c r="K55" s="205"/>
      <c r="L55" s="205"/>
      <c r="M55" s="205"/>
      <c r="N55" s="205"/>
      <c r="O55" s="205"/>
      <c r="P55" s="125"/>
      <c r="Q55" s="125"/>
    </row>
    <row r="56" spans="2:17" ht="16" customHeight="1" x14ac:dyDescent="0.3">
      <c r="P56" s="125"/>
      <c r="Q56" s="125"/>
    </row>
    <row r="57" spans="2:17" ht="16" customHeight="1" x14ac:dyDescent="0.3">
      <c r="P57" s="125"/>
      <c r="Q57" s="125"/>
    </row>
    <row r="58" spans="2:17" ht="16" customHeight="1" x14ac:dyDescent="0.3">
      <c r="H58" s="205" t="s">
        <v>393</v>
      </c>
      <c r="I58" s="205"/>
      <c r="J58" s="205"/>
      <c r="K58" s="205"/>
      <c r="L58" s="205"/>
      <c r="M58" s="205"/>
      <c r="N58" s="205"/>
      <c r="O58" s="205"/>
      <c r="P58" s="125"/>
      <c r="Q58" s="125"/>
    </row>
    <row r="59" spans="2:17" ht="16" customHeight="1" x14ac:dyDescent="0.3">
      <c r="B59" s="133"/>
      <c r="C59" s="133"/>
      <c r="D59" s="133"/>
      <c r="E59" s="133"/>
      <c r="F59" s="133"/>
      <c r="H59" s="205"/>
      <c r="I59" s="205"/>
      <c r="J59" s="205"/>
      <c r="K59" s="205"/>
      <c r="L59" s="205"/>
      <c r="M59" s="205"/>
      <c r="N59" s="205"/>
      <c r="O59" s="205"/>
      <c r="P59" s="125"/>
      <c r="Q59" s="125"/>
    </row>
    <row r="60" spans="2:17" ht="16" customHeight="1" x14ac:dyDescent="0.3">
      <c r="B60" s="133"/>
      <c r="C60" s="133"/>
      <c r="D60" s="133"/>
      <c r="E60" s="133"/>
      <c r="F60" s="133"/>
      <c r="I60" s="234" t="s">
        <v>705</v>
      </c>
      <c r="J60" s="234"/>
      <c r="K60" s="234"/>
      <c r="L60" s="234"/>
      <c r="M60" s="234"/>
      <c r="N60" s="234"/>
      <c r="O60" s="234"/>
      <c r="P60" s="125"/>
      <c r="Q60" s="125"/>
    </row>
    <row r="61" spans="2:17" ht="16" customHeight="1" x14ac:dyDescent="0.3">
      <c r="I61" s="234"/>
      <c r="J61" s="234"/>
      <c r="K61" s="234"/>
      <c r="L61" s="234"/>
      <c r="M61" s="234"/>
      <c r="N61" s="234"/>
      <c r="O61" s="234"/>
      <c r="P61" s="125"/>
      <c r="Q61" s="125"/>
    </row>
    <row r="62" spans="2:17" ht="16" customHeight="1" x14ac:dyDescent="0.3">
      <c r="I62" s="205" t="s">
        <v>706</v>
      </c>
      <c r="J62" s="205"/>
      <c r="K62" s="205"/>
      <c r="L62" s="205"/>
      <c r="M62" s="205"/>
      <c r="N62" s="205"/>
      <c r="O62" s="205"/>
      <c r="P62" s="125"/>
      <c r="Q62" s="125"/>
    </row>
    <row r="63" spans="2:17" ht="16" customHeight="1" x14ac:dyDescent="0.3">
      <c r="I63" s="205"/>
      <c r="J63" s="205"/>
      <c r="K63" s="205"/>
      <c r="L63" s="205"/>
      <c r="M63" s="205"/>
      <c r="N63" s="205"/>
      <c r="O63" s="205"/>
      <c r="P63" s="125"/>
      <c r="Q63" s="125"/>
    </row>
    <row r="64" spans="2:17" ht="16" customHeight="1" x14ac:dyDescent="0.3">
      <c r="I64" s="205"/>
      <c r="J64" s="205"/>
      <c r="K64" s="205"/>
      <c r="L64" s="205"/>
      <c r="M64" s="205"/>
      <c r="N64" s="205"/>
      <c r="O64" s="205"/>
      <c r="P64" s="125"/>
      <c r="Q64" s="125"/>
    </row>
    <row r="65" spans="2:17" ht="16" customHeight="1" x14ac:dyDescent="0.3">
      <c r="G65" s="115"/>
      <c r="I65" s="205"/>
      <c r="J65" s="205"/>
      <c r="K65" s="205"/>
      <c r="L65" s="205"/>
      <c r="M65" s="205"/>
      <c r="N65" s="205"/>
      <c r="O65" s="205"/>
      <c r="P65" s="125"/>
      <c r="Q65" s="125"/>
    </row>
    <row r="66" spans="2:17" ht="16" customHeight="1" x14ac:dyDescent="0.3">
      <c r="I66" s="205"/>
      <c r="J66" s="205"/>
      <c r="K66" s="205"/>
      <c r="L66" s="205"/>
      <c r="M66" s="205"/>
      <c r="N66" s="205"/>
      <c r="O66" s="205"/>
      <c r="P66" s="125"/>
      <c r="Q66" s="125"/>
    </row>
    <row r="67" spans="2:17" ht="16" customHeight="1" x14ac:dyDescent="0.3">
      <c r="I67" s="205"/>
      <c r="J67" s="205"/>
      <c r="K67" s="205"/>
      <c r="L67" s="205"/>
      <c r="M67" s="205"/>
      <c r="N67" s="205"/>
      <c r="O67" s="205"/>
      <c r="P67" s="125"/>
      <c r="Q67" s="125"/>
    </row>
    <row r="68" spans="2:17" ht="16" customHeight="1" x14ac:dyDescent="0.3">
      <c r="I68" s="205"/>
      <c r="J68" s="205"/>
      <c r="K68" s="205"/>
      <c r="L68" s="205"/>
      <c r="M68" s="205"/>
      <c r="N68" s="205"/>
      <c r="O68" s="205"/>
      <c r="P68" s="125"/>
      <c r="Q68" s="125"/>
    </row>
    <row r="69" spans="2:17" ht="16" customHeight="1" x14ac:dyDescent="0.3">
      <c r="I69" s="205"/>
      <c r="J69" s="205"/>
      <c r="K69" s="205"/>
      <c r="L69" s="205"/>
      <c r="M69" s="205"/>
      <c r="N69" s="205"/>
      <c r="O69" s="205"/>
      <c r="P69" s="125"/>
      <c r="Q69" s="125"/>
    </row>
    <row r="70" spans="2:17" ht="16" customHeight="1" x14ac:dyDescent="0.3">
      <c r="G70" s="115"/>
      <c r="I70" s="205" t="s">
        <v>707</v>
      </c>
      <c r="J70" s="205"/>
      <c r="K70" s="205"/>
      <c r="L70" s="205"/>
      <c r="M70" s="205"/>
      <c r="N70" s="205"/>
      <c r="O70" s="205"/>
      <c r="P70" s="125"/>
      <c r="Q70" s="125"/>
    </row>
    <row r="71" spans="2:17" ht="16" customHeight="1" x14ac:dyDescent="0.3">
      <c r="G71" s="115"/>
      <c r="I71" s="205"/>
      <c r="J71" s="205"/>
      <c r="K71" s="205"/>
      <c r="L71" s="205"/>
      <c r="M71" s="205"/>
      <c r="N71" s="205"/>
      <c r="O71" s="205"/>
      <c r="P71" s="125"/>
      <c r="Q71" s="125"/>
    </row>
    <row r="72" spans="2:17" ht="16" customHeight="1" x14ac:dyDescent="0.3">
      <c r="G72" s="115"/>
      <c r="I72" s="205"/>
      <c r="J72" s="205"/>
      <c r="K72" s="205"/>
      <c r="L72" s="205"/>
      <c r="M72" s="205"/>
      <c r="N72" s="205"/>
      <c r="O72" s="205"/>
      <c r="P72" s="125"/>
      <c r="Q72" s="125"/>
    </row>
    <row r="73" spans="2:17" ht="16" customHeight="1" x14ac:dyDescent="0.3">
      <c r="I73" s="205"/>
      <c r="J73" s="205"/>
      <c r="K73" s="205"/>
      <c r="L73" s="205"/>
      <c r="M73" s="205"/>
      <c r="N73" s="205"/>
      <c r="O73" s="205"/>
      <c r="P73" s="125"/>
      <c r="Q73" s="125"/>
    </row>
    <row r="74" spans="2:17" ht="16" customHeight="1" x14ac:dyDescent="0.3">
      <c r="I74" s="205"/>
      <c r="J74" s="205"/>
      <c r="K74" s="205"/>
      <c r="L74" s="205"/>
      <c r="M74" s="205"/>
      <c r="N74" s="205"/>
      <c r="O74" s="205"/>
      <c r="P74" s="125"/>
      <c r="Q74" s="125"/>
    </row>
    <row r="75" spans="2:17" ht="16" customHeight="1" x14ac:dyDescent="0.3">
      <c r="I75" s="205"/>
      <c r="J75" s="205"/>
      <c r="K75" s="205"/>
      <c r="L75" s="205"/>
      <c r="M75" s="205"/>
      <c r="N75" s="205"/>
      <c r="O75" s="205"/>
      <c r="P75" s="125"/>
      <c r="Q75" s="125"/>
    </row>
    <row r="76" spans="2:17" ht="16" customHeight="1" x14ac:dyDescent="0.3">
      <c r="I76" s="205"/>
      <c r="J76" s="205"/>
      <c r="K76" s="205"/>
      <c r="L76" s="205"/>
      <c r="M76" s="205"/>
      <c r="N76" s="205"/>
      <c r="O76" s="205"/>
      <c r="P76" s="125"/>
      <c r="Q76" s="125"/>
    </row>
    <row r="77" spans="2:17" ht="16" customHeight="1" x14ac:dyDescent="0.3">
      <c r="I77" s="205" t="s">
        <v>708</v>
      </c>
      <c r="J77" s="205"/>
      <c r="K77" s="205"/>
      <c r="L77" s="205"/>
      <c r="M77" s="205"/>
      <c r="N77" s="205"/>
      <c r="O77" s="205"/>
      <c r="P77" s="125"/>
      <c r="Q77" s="125"/>
    </row>
    <row r="78" spans="2:17" ht="16" customHeight="1" x14ac:dyDescent="0.3">
      <c r="B78" s="209" t="s">
        <v>394</v>
      </c>
      <c r="C78" s="209"/>
      <c r="D78" s="209"/>
      <c r="E78" s="209"/>
      <c r="F78" s="209"/>
      <c r="I78" s="205"/>
      <c r="J78" s="205"/>
      <c r="K78" s="205"/>
      <c r="L78" s="205"/>
      <c r="M78" s="205"/>
      <c r="N78" s="205"/>
      <c r="O78" s="205"/>
      <c r="P78" s="125"/>
      <c r="Q78" s="125"/>
    </row>
    <row r="79" spans="2:17" ht="16" customHeight="1" x14ac:dyDescent="0.3">
      <c r="B79" s="209"/>
      <c r="C79" s="209"/>
      <c r="D79" s="209"/>
      <c r="E79" s="209"/>
      <c r="F79" s="209"/>
      <c r="I79" s="205"/>
      <c r="J79" s="205"/>
      <c r="K79" s="205"/>
      <c r="L79" s="205"/>
      <c r="M79" s="205"/>
      <c r="N79" s="205"/>
      <c r="O79" s="205"/>
      <c r="P79" s="125"/>
      <c r="Q79" s="125"/>
    </row>
    <row r="80" spans="2:17" ht="16" customHeight="1" x14ac:dyDescent="0.3">
      <c r="B80" s="209" t="s">
        <v>395</v>
      </c>
      <c r="C80" s="238"/>
      <c r="D80" s="238"/>
      <c r="E80" s="238"/>
      <c r="F80" s="238"/>
      <c r="I80" s="234" t="s">
        <v>709</v>
      </c>
      <c r="J80" s="234"/>
      <c r="K80" s="234"/>
      <c r="L80" s="234"/>
      <c r="M80" s="234"/>
      <c r="N80" s="234"/>
      <c r="O80" s="234"/>
      <c r="P80" s="125"/>
      <c r="Q80" s="125"/>
    </row>
    <row r="81" spans="1:17" ht="16" customHeight="1" x14ac:dyDescent="0.3">
      <c r="B81" s="238"/>
      <c r="C81" s="238"/>
      <c r="D81" s="238"/>
      <c r="E81" s="238"/>
      <c r="F81" s="238"/>
      <c r="I81" s="234"/>
      <c r="J81" s="234"/>
      <c r="K81" s="234"/>
      <c r="L81" s="234"/>
      <c r="M81" s="234"/>
      <c r="N81" s="234"/>
      <c r="O81" s="234"/>
      <c r="P81" s="125"/>
      <c r="Q81" s="125"/>
    </row>
    <row r="82" spans="1:17" ht="16" customHeight="1" x14ac:dyDescent="0.3">
      <c r="B82" s="238"/>
      <c r="C82" s="238"/>
      <c r="D82" s="238"/>
      <c r="E82" s="238"/>
      <c r="F82" s="238"/>
      <c r="I82" s="205" t="s">
        <v>396</v>
      </c>
      <c r="J82" s="205"/>
      <c r="K82" s="205"/>
      <c r="L82" s="205"/>
      <c r="M82" s="205"/>
      <c r="N82" s="205"/>
      <c r="O82" s="205"/>
      <c r="P82" s="125"/>
      <c r="Q82" s="125"/>
    </row>
    <row r="83" spans="1:17" ht="16" customHeight="1" x14ac:dyDescent="0.3">
      <c r="B83" s="238"/>
      <c r="C83" s="238"/>
      <c r="D83" s="238"/>
      <c r="E83" s="238"/>
      <c r="F83" s="238"/>
      <c r="I83" s="205"/>
      <c r="J83" s="205"/>
      <c r="K83" s="205"/>
      <c r="L83" s="205"/>
      <c r="M83" s="205"/>
      <c r="N83" s="205"/>
      <c r="O83" s="205"/>
      <c r="P83" s="125"/>
      <c r="Q83" s="125"/>
    </row>
    <row r="84" spans="1:17" ht="16" customHeight="1" x14ac:dyDescent="0.3">
      <c r="B84" s="238"/>
      <c r="C84" s="238"/>
      <c r="D84" s="238"/>
      <c r="E84" s="238"/>
      <c r="F84" s="238"/>
      <c r="I84" s="205" t="s">
        <v>397</v>
      </c>
      <c r="J84" s="205"/>
      <c r="K84" s="205"/>
      <c r="L84" s="205"/>
      <c r="M84" s="205"/>
      <c r="N84" s="205"/>
      <c r="O84" s="205"/>
      <c r="P84" s="125"/>
      <c r="Q84" s="125"/>
    </row>
    <row r="85" spans="1:17" ht="16" customHeight="1" x14ac:dyDescent="0.3">
      <c r="B85" s="238"/>
      <c r="C85" s="238"/>
      <c r="D85" s="238"/>
      <c r="E85" s="238"/>
      <c r="F85" s="238"/>
      <c r="J85" s="233" t="s">
        <v>398</v>
      </c>
      <c r="K85" s="233"/>
      <c r="L85" s="233"/>
      <c r="P85" s="125"/>
      <c r="Q85" s="125"/>
    </row>
    <row r="86" spans="1:17" ht="16" customHeight="1" x14ac:dyDescent="0.3">
      <c r="J86" s="233" t="s">
        <v>399</v>
      </c>
      <c r="K86" s="233"/>
      <c r="L86" s="233"/>
      <c r="P86" s="125"/>
      <c r="Q86" s="125"/>
    </row>
    <row r="87" spans="1:17" ht="16" customHeight="1" x14ac:dyDescent="0.3">
      <c r="A87" s="235" t="s">
        <v>287</v>
      </c>
      <c r="B87" s="236" t="s">
        <v>722</v>
      </c>
      <c r="C87" s="237"/>
      <c r="D87" s="237"/>
      <c r="E87" s="237"/>
      <c r="F87" s="237"/>
      <c r="J87" s="233" t="s">
        <v>400</v>
      </c>
      <c r="K87" s="233"/>
      <c r="L87" s="233"/>
      <c r="P87" s="125"/>
      <c r="Q87" s="125"/>
    </row>
    <row r="88" spans="1:17" ht="16" customHeight="1" x14ac:dyDescent="0.3">
      <c r="A88" s="235"/>
      <c r="B88" s="237"/>
      <c r="C88" s="237"/>
      <c r="D88" s="237"/>
      <c r="E88" s="237"/>
      <c r="F88" s="237"/>
      <c r="I88" s="205" t="s">
        <v>401</v>
      </c>
      <c r="J88" s="205"/>
      <c r="K88" s="205"/>
      <c r="L88" s="205"/>
      <c r="M88" s="205"/>
      <c r="N88" s="205"/>
      <c r="O88" s="205"/>
      <c r="P88" s="125"/>
      <c r="Q88" s="125"/>
    </row>
    <row r="89" spans="1:17" ht="16" customHeight="1" x14ac:dyDescent="0.3">
      <c r="A89" s="126"/>
      <c r="B89" s="237"/>
      <c r="C89" s="237"/>
      <c r="D89" s="237"/>
      <c r="E89" s="237"/>
      <c r="F89" s="237"/>
      <c r="J89" s="233" t="s">
        <v>402</v>
      </c>
      <c r="K89" s="233"/>
      <c r="L89" s="233"/>
      <c r="P89" s="125"/>
      <c r="Q89" s="125"/>
    </row>
    <row r="90" spans="1:17" ht="16" customHeight="1" x14ac:dyDescent="0.3">
      <c r="B90" s="237"/>
      <c r="C90" s="237"/>
      <c r="D90" s="237"/>
      <c r="E90" s="237"/>
      <c r="F90" s="237"/>
      <c r="J90" s="233" t="s">
        <v>403</v>
      </c>
      <c r="K90" s="233"/>
      <c r="L90" s="233"/>
      <c r="P90" s="125"/>
      <c r="Q90" s="125"/>
    </row>
    <row r="91" spans="1:17" ht="16" customHeight="1" x14ac:dyDescent="0.3">
      <c r="B91" s="209" t="s">
        <v>723</v>
      </c>
      <c r="C91" s="228"/>
      <c r="D91" s="228"/>
      <c r="E91" s="228"/>
      <c r="F91" s="228"/>
      <c r="I91" s="205" t="s">
        <v>404</v>
      </c>
      <c r="J91" s="205"/>
      <c r="K91" s="205"/>
      <c r="L91" s="205"/>
      <c r="M91" s="205"/>
      <c r="N91" s="205"/>
      <c r="O91" s="205"/>
      <c r="P91" s="125"/>
      <c r="Q91" s="125"/>
    </row>
    <row r="92" spans="1:17" ht="16" customHeight="1" x14ac:dyDescent="0.3">
      <c r="B92" s="228"/>
      <c r="C92" s="228"/>
      <c r="D92" s="228"/>
      <c r="E92" s="228"/>
      <c r="F92" s="228"/>
      <c r="J92" s="233" t="s">
        <v>405</v>
      </c>
      <c r="K92" s="233"/>
      <c r="L92" s="233"/>
      <c r="P92" s="125"/>
      <c r="Q92" s="125"/>
    </row>
    <row r="93" spans="1:17" ht="16" customHeight="1" x14ac:dyDescent="0.3">
      <c r="B93" s="228"/>
      <c r="C93" s="228"/>
      <c r="D93" s="228"/>
      <c r="E93" s="228"/>
      <c r="F93" s="228"/>
      <c r="I93" s="234" t="s">
        <v>710</v>
      </c>
      <c r="J93" s="234"/>
      <c r="K93" s="234"/>
      <c r="L93" s="234"/>
      <c r="M93" s="234"/>
      <c r="N93" s="234"/>
      <c r="O93" s="234"/>
      <c r="P93" s="125"/>
      <c r="Q93" s="125"/>
    </row>
    <row r="94" spans="1:17" ht="16" customHeight="1" x14ac:dyDescent="0.3">
      <c r="B94" s="228"/>
      <c r="C94" s="228"/>
      <c r="D94" s="228"/>
      <c r="E94" s="228"/>
      <c r="F94" s="228"/>
      <c r="I94" s="234"/>
      <c r="J94" s="234"/>
      <c r="K94" s="234"/>
      <c r="L94" s="234"/>
      <c r="M94" s="234"/>
      <c r="N94" s="234"/>
      <c r="O94" s="234"/>
      <c r="P94" s="125"/>
      <c r="Q94" s="125"/>
    </row>
    <row r="95" spans="1:17" ht="16" customHeight="1" x14ac:dyDescent="0.3">
      <c r="B95" s="209" t="s">
        <v>406</v>
      </c>
      <c r="C95" s="209"/>
      <c r="D95" s="209"/>
      <c r="E95" s="209"/>
      <c r="F95" s="209"/>
      <c r="I95" s="205" t="s">
        <v>407</v>
      </c>
      <c r="J95" s="205"/>
      <c r="K95" s="205"/>
      <c r="L95" s="205"/>
      <c r="M95" s="205"/>
      <c r="N95" s="205"/>
      <c r="O95" s="205"/>
      <c r="P95" s="125"/>
      <c r="Q95" s="125"/>
    </row>
    <row r="96" spans="1:17" ht="16" customHeight="1" x14ac:dyDescent="0.3">
      <c r="B96" s="209"/>
      <c r="C96" s="209"/>
      <c r="D96" s="209"/>
      <c r="E96" s="209"/>
      <c r="F96" s="209"/>
      <c r="I96" s="205"/>
      <c r="J96" s="205"/>
      <c r="K96" s="205"/>
      <c r="L96" s="205"/>
      <c r="M96" s="205"/>
      <c r="N96" s="205"/>
      <c r="O96" s="205"/>
      <c r="P96" s="125"/>
      <c r="Q96" s="125"/>
    </row>
    <row r="97" spans="2:17" ht="16" customHeight="1" x14ac:dyDescent="0.3">
      <c r="I97" s="230" t="s">
        <v>711</v>
      </c>
      <c r="J97" s="230"/>
      <c r="K97" s="230"/>
      <c r="L97" s="230"/>
      <c r="M97" s="230"/>
      <c r="N97" s="230"/>
      <c r="O97" s="230"/>
      <c r="P97" s="125"/>
      <c r="Q97" s="125"/>
    </row>
    <row r="98" spans="2:17" ht="16" customHeight="1" x14ac:dyDescent="0.3">
      <c r="B98" s="115"/>
      <c r="C98" s="115"/>
      <c r="D98" s="115"/>
      <c r="E98" s="115"/>
      <c r="F98" s="115"/>
      <c r="I98" s="230"/>
      <c r="J98" s="230"/>
      <c r="K98" s="230"/>
      <c r="L98" s="230"/>
      <c r="M98" s="230"/>
      <c r="N98" s="230"/>
      <c r="O98" s="230"/>
      <c r="P98" s="125"/>
      <c r="Q98" s="125"/>
    </row>
    <row r="99" spans="2:17" ht="16" customHeight="1" x14ac:dyDescent="0.3">
      <c r="B99" s="209" t="s">
        <v>724</v>
      </c>
      <c r="C99" s="209"/>
      <c r="D99" s="209"/>
      <c r="E99" s="209"/>
      <c r="F99" s="209"/>
      <c r="I99" s="230"/>
      <c r="J99" s="230"/>
      <c r="K99" s="230"/>
      <c r="L99" s="230"/>
      <c r="M99" s="230"/>
      <c r="N99" s="230"/>
      <c r="O99" s="230"/>
      <c r="P99" s="125"/>
      <c r="Q99" s="125"/>
    </row>
    <row r="100" spans="2:17" ht="16" customHeight="1" x14ac:dyDescent="0.3">
      <c r="B100" s="209"/>
      <c r="C100" s="209"/>
      <c r="D100" s="209"/>
      <c r="E100" s="209"/>
      <c r="F100" s="209"/>
      <c r="G100" s="3"/>
      <c r="I100" s="205" t="s">
        <v>408</v>
      </c>
      <c r="J100" s="205"/>
      <c r="K100" s="205"/>
      <c r="L100" s="205"/>
      <c r="M100" s="205"/>
      <c r="N100" s="205"/>
      <c r="O100" s="205"/>
      <c r="P100" s="125"/>
      <c r="Q100" s="125"/>
    </row>
    <row r="101" spans="2:17" ht="16" customHeight="1" x14ac:dyDescent="0.3">
      <c r="B101" s="209"/>
      <c r="C101" s="209"/>
      <c r="D101" s="209"/>
      <c r="E101" s="209"/>
      <c r="F101" s="209"/>
      <c r="G101" s="3"/>
      <c r="I101" s="205"/>
      <c r="J101" s="205"/>
      <c r="K101" s="205"/>
      <c r="L101" s="205"/>
      <c r="M101" s="205"/>
      <c r="N101" s="205"/>
      <c r="O101" s="205"/>
      <c r="P101" s="125"/>
      <c r="Q101" s="125"/>
    </row>
    <row r="102" spans="2:17" ht="16" customHeight="1" x14ac:dyDescent="0.3">
      <c r="B102" s="209"/>
      <c r="C102" s="209"/>
      <c r="D102" s="209"/>
      <c r="E102" s="209"/>
      <c r="F102" s="209"/>
      <c r="G102" s="3"/>
      <c r="J102" s="224" t="s">
        <v>409</v>
      </c>
      <c r="K102" s="224"/>
      <c r="L102" s="224"/>
      <c r="P102" s="125"/>
      <c r="Q102" s="125"/>
    </row>
    <row r="103" spans="2:17" ht="16" customHeight="1" x14ac:dyDescent="0.3">
      <c r="B103" s="209"/>
      <c r="C103" s="209"/>
      <c r="D103" s="209"/>
      <c r="E103" s="209"/>
      <c r="F103" s="209"/>
      <c r="J103" s="231" t="s">
        <v>410</v>
      </c>
      <c r="K103" s="232"/>
      <c r="L103" s="232"/>
      <c r="M103" s="232"/>
      <c r="N103" s="232"/>
      <c r="O103" s="232"/>
      <c r="P103" s="125"/>
      <c r="Q103" s="125"/>
    </row>
    <row r="104" spans="2:17" ht="16" customHeight="1" x14ac:dyDescent="0.3">
      <c r="B104" s="209"/>
      <c r="C104" s="209"/>
      <c r="D104" s="209"/>
      <c r="E104" s="209"/>
      <c r="F104" s="209"/>
      <c r="J104" s="221" t="s">
        <v>411</v>
      </c>
      <c r="K104" s="221"/>
      <c r="L104" s="221"/>
      <c r="M104" s="221"/>
      <c r="N104" s="221"/>
      <c r="O104" s="221"/>
      <c r="P104" s="125"/>
      <c r="Q104" s="125"/>
    </row>
    <row r="105" spans="2:17" ht="16" customHeight="1" x14ac:dyDescent="0.3">
      <c r="B105" s="209"/>
      <c r="C105" s="209"/>
      <c r="D105" s="209"/>
      <c r="E105" s="209"/>
      <c r="F105" s="209"/>
      <c r="J105" s="224" t="s">
        <v>412</v>
      </c>
      <c r="K105" s="224"/>
      <c r="L105" s="224"/>
      <c r="P105" s="125"/>
      <c r="Q105" s="125"/>
    </row>
    <row r="106" spans="2:17" ht="16" customHeight="1" x14ac:dyDescent="0.3">
      <c r="B106" s="209"/>
      <c r="C106" s="209"/>
      <c r="D106" s="209"/>
      <c r="E106" s="209"/>
      <c r="F106" s="209"/>
      <c r="J106" s="221" t="s">
        <v>413</v>
      </c>
      <c r="K106" s="221"/>
      <c r="L106" s="221"/>
      <c r="M106" s="221"/>
      <c r="N106" s="221"/>
      <c r="O106" s="221"/>
      <c r="P106" s="125"/>
      <c r="Q106" s="125"/>
    </row>
    <row r="107" spans="2:17" ht="16" customHeight="1" x14ac:dyDescent="0.3">
      <c r="B107" s="209"/>
      <c r="C107" s="209"/>
      <c r="D107" s="209"/>
      <c r="E107" s="209"/>
      <c r="F107" s="209"/>
      <c r="J107" s="224" t="s">
        <v>414</v>
      </c>
      <c r="K107" s="224"/>
      <c r="L107" s="224"/>
      <c r="P107" s="125"/>
      <c r="Q107" s="125"/>
    </row>
    <row r="108" spans="2:17" ht="16" customHeight="1" x14ac:dyDescent="0.3">
      <c r="B108" s="209"/>
      <c r="C108" s="209"/>
      <c r="D108" s="209"/>
      <c r="E108" s="209"/>
      <c r="F108" s="209"/>
      <c r="J108" s="221" t="s">
        <v>415</v>
      </c>
      <c r="K108" s="221"/>
      <c r="L108" s="221"/>
      <c r="M108" s="221"/>
      <c r="N108" s="221"/>
      <c r="O108" s="221"/>
      <c r="P108" s="125"/>
      <c r="Q108" s="125"/>
    </row>
    <row r="109" spans="2:17" ht="16" customHeight="1" x14ac:dyDescent="0.3">
      <c r="B109" s="209"/>
      <c r="C109" s="209"/>
      <c r="D109" s="209"/>
      <c r="E109" s="209"/>
      <c r="F109" s="209"/>
      <c r="J109" s="224" t="s">
        <v>416</v>
      </c>
      <c r="K109" s="224"/>
      <c r="L109" s="224"/>
      <c r="P109" s="125"/>
      <c r="Q109" s="125"/>
    </row>
    <row r="110" spans="2:17" ht="16" customHeight="1" x14ac:dyDescent="0.45">
      <c r="B110" s="209"/>
      <c r="C110" s="209"/>
      <c r="D110" s="209"/>
      <c r="E110" s="209"/>
      <c r="F110" s="209"/>
      <c r="J110" s="221" t="s">
        <v>417</v>
      </c>
      <c r="K110" s="221"/>
      <c r="L110" s="221"/>
      <c r="M110" s="221"/>
      <c r="N110" s="221"/>
      <c r="O110" s="221"/>
      <c r="P110" s="125"/>
      <c r="Q110" s="125"/>
    </row>
    <row r="111" spans="2:17" ht="16" customHeight="1" x14ac:dyDescent="0.3">
      <c r="B111" s="209" t="s">
        <v>725</v>
      </c>
      <c r="C111" s="228"/>
      <c r="D111" s="228"/>
      <c r="E111" s="228"/>
      <c r="F111" s="228"/>
      <c r="J111" s="224" t="s">
        <v>418</v>
      </c>
      <c r="K111" s="224"/>
      <c r="L111" s="224"/>
      <c r="P111" s="125"/>
      <c r="Q111" s="125"/>
    </row>
    <row r="112" spans="2:17" ht="16" customHeight="1" x14ac:dyDescent="0.45">
      <c r="B112" s="228"/>
      <c r="C112" s="228"/>
      <c r="D112" s="228"/>
      <c r="E112" s="228"/>
      <c r="F112" s="228"/>
      <c r="J112" s="221" t="s">
        <v>419</v>
      </c>
      <c r="K112" s="221"/>
      <c r="L112" s="221"/>
      <c r="M112" s="221"/>
      <c r="N112" s="221"/>
      <c r="O112" s="221"/>
      <c r="P112" s="125"/>
      <c r="Q112" s="125"/>
    </row>
    <row r="113" spans="2:17" ht="16" customHeight="1" x14ac:dyDescent="0.3">
      <c r="B113" s="228"/>
      <c r="C113" s="228"/>
      <c r="D113" s="228"/>
      <c r="E113" s="228"/>
      <c r="F113" s="228"/>
      <c r="J113" s="224" t="s">
        <v>420</v>
      </c>
      <c r="K113" s="224"/>
      <c r="L113" s="224"/>
      <c r="M113" s="224"/>
      <c r="N113" s="224"/>
      <c r="O113" s="224"/>
      <c r="P113" s="125"/>
      <c r="Q113" s="125"/>
    </row>
    <row r="114" spans="2:17" ht="16" customHeight="1" x14ac:dyDescent="0.45">
      <c r="B114" s="228"/>
      <c r="C114" s="228"/>
      <c r="D114" s="228"/>
      <c r="E114" s="228"/>
      <c r="F114" s="228"/>
      <c r="J114" s="221" t="s">
        <v>421</v>
      </c>
      <c r="K114" s="221"/>
      <c r="L114" s="221"/>
      <c r="M114" s="221"/>
      <c r="N114" s="221"/>
      <c r="O114" s="221"/>
      <c r="P114" s="125"/>
      <c r="Q114" s="125"/>
    </row>
    <row r="115" spans="2:17" ht="16" customHeight="1" x14ac:dyDescent="0.3">
      <c r="B115" s="228"/>
      <c r="C115" s="228"/>
      <c r="D115" s="228"/>
      <c r="E115" s="228"/>
      <c r="F115" s="228"/>
      <c r="H115" s="229" t="s">
        <v>320</v>
      </c>
      <c r="I115" s="209" t="s">
        <v>712</v>
      </c>
      <c r="J115" s="209"/>
      <c r="K115" s="209"/>
      <c r="L115" s="209"/>
      <c r="M115" s="209"/>
      <c r="N115" s="209"/>
      <c r="O115" s="209"/>
      <c r="P115" s="125"/>
      <c r="Q115" s="125"/>
    </row>
    <row r="116" spans="2:17" ht="16" customHeight="1" x14ac:dyDescent="0.3">
      <c r="H116" s="229"/>
      <c r="I116" s="209"/>
      <c r="J116" s="209"/>
      <c r="K116" s="209"/>
      <c r="L116" s="209"/>
      <c r="M116" s="209"/>
      <c r="N116" s="209"/>
      <c r="O116" s="209"/>
      <c r="P116" s="125"/>
      <c r="Q116" s="125"/>
    </row>
    <row r="117" spans="2:17" ht="16" customHeight="1" x14ac:dyDescent="0.3">
      <c r="I117" s="209"/>
      <c r="J117" s="209"/>
      <c r="K117" s="209"/>
      <c r="L117" s="209"/>
      <c r="M117" s="209"/>
      <c r="N117" s="209"/>
      <c r="O117" s="209"/>
      <c r="P117" s="125"/>
      <c r="Q117" s="125"/>
    </row>
    <row r="118" spans="2:17" ht="16" customHeight="1" x14ac:dyDescent="0.3">
      <c r="I118" s="209"/>
      <c r="J118" s="209"/>
      <c r="K118" s="209"/>
      <c r="L118" s="209"/>
      <c r="M118" s="209"/>
      <c r="N118" s="209"/>
      <c r="O118" s="209"/>
      <c r="P118" s="125"/>
      <c r="Q118" s="125"/>
    </row>
    <row r="119" spans="2:17" ht="16" customHeight="1" x14ac:dyDescent="0.3">
      <c r="B119" s="209" t="s">
        <v>726</v>
      </c>
      <c r="C119" s="228"/>
      <c r="D119" s="228"/>
      <c r="E119" s="228"/>
      <c r="F119" s="228"/>
      <c r="I119" s="209"/>
      <c r="J119" s="209"/>
      <c r="K119" s="209"/>
      <c r="L119" s="209"/>
      <c r="M119" s="209"/>
      <c r="N119" s="209"/>
      <c r="O119" s="209"/>
      <c r="P119" s="125"/>
      <c r="Q119" s="125"/>
    </row>
    <row r="120" spans="2:17" ht="16" customHeight="1" x14ac:dyDescent="0.3">
      <c r="B120" s="209"/>
      <c r="C120" s="228"/>
      <c r="D120" s="228"/>
      <c r="E120" s="228"/>
      <c r="F120" s="228"/>
      <c r="P120" s="125"/>
      <c r="Q120" s="125"/>
    </row>
    <row r="121" spans="2:17" ht="16" customHeight="1" x14ac:dyDescent="0.3">
      <c r="B121" s="209"/>
      <c r="C121" s="228"/>
      <c r="D121" s="228"/>
      <c r="E121" s="228"/>
      <c r="F121" s="228"/>
      <c r="P121" s="125"/>
      <c r="Q121" s="125"/>
    </row>
    <row r="122" spans="2:17" ht="16" customHeight="1" x14ac:dyDescent="0.3">
      <c r="B122" s="209"/>
      <c r="C122" s="228"/>
      <c r="D122" s="228"/>
      <c r="E122" s="228"/>
      <c r="F122" s="228"/>
      <c r="P122" s="125"/>
      <c r="Q122" s="125"/>
    </row>
    <row r="123" spans="2:17" ht="16" customHeight="1" x14ac:dyDescent="0.3">
      <c r="B123" s="228"/>
      <c r="C123" s="228"/>
      <c r="D123" s="228"/>
      <c r="E123" s="228"/>
      <c r="F123" s="228"/>
      <c r="I123" s="205" t="s">
        <v>713</v>
      </c>
      <c r="J123" s="205"/>
      <c r="K123" s="205"/>
      <c r="L123" s="205"/>
      <c r="M123" s="205"/>
      <c r="N123" s="205"/>
      <c r="O123" s="205"/>
      <c r="P123" s="125"/>
      <c r="Q123" s="125"/>
    </row>
    <row r="124" spans="2:17" ht="16" customHeight="1" x14ac:dyDescent="0.3">
      <c r="B124" s="228"/>
      <c r="C124" s="228"/>
      <c r="D124" s="228"/>
      <c r="E124" s="228"/>
      <c r="F124" s="228"/>
      <c r="I124" s="205"/>
      <c r="J124" s="205"/>
      <c r="K124" s="205"/>
      <c r="L124" s="205"/>
      <c r="M124" s="205"/>
      <c r="N124" s="205"/>
      <c r="O124" s="205"/>
      <c r="P124" s="125"/>
      <c r="Q124" s="125"/>
    </row>
    <row r="125" spans="2:17" ht="16" customHeight="1" x14ac:dyDescent="0.3">
      <c r="B125" s="209" t="s">
        <v>727</v>
      </c>
      <c r="C125" s="228"/>
      <c r="D125" s="228"/>
      <c r="E125" s="228"/>
      <c r="F125" s="228"/>
      <c r="I125" s="205"/>
      <c r="J125" s="205"/>
      <c r="K125" s="205"/>
      <c r="L125" s="205"/>
      <c r="M125" s="205"/>
      <c r="N125" s="205"/>
      <c r="O125" s="205"/>
      <c r="P125" s="125"/>
      <c r="Q125" s="125"/>
    </row>
    <row r="126" spans="2:17" ht="16" customHeight="1" x14ac:dyDescent="0.3">
      <c r="B126" s="228"/>
      <c r="C126" s="228"/>
      <c r="D126" s="228"/>
      <c r="E126" s="228"/>
      <c r="F126" s="228"/>
      <c r="I126" s="205"/>
      <c r="J126" s="205"/>
      <c r="K126" s="205"/>
      <c r="L126" s="205"/>
      <c r="M126" s="205"/>
      <c r="N126" s="205"/>
      <c r="O126" s="205"/>
      <c r="P126" s="125"/>
      <c r="Q126" s="125"/>
    </row>
    <row r="127" spans="2:17" ht="16" customHeight="1" x14ac:dyDescent="0.3">
      <c r="B127" s="228"/>
      <c r="C127" s="228"/>
      <c r="D127" s="228"/>
      <c r="E127" s="228"/>
      <c r="F127" s="228"/>
      <c r="I127" s="205"/>
      <c r="J127" s="205"/>
      <c r="K127" s="205"/>
      <c r="L127" s="205"/>
      <c r="M127" s="205"/>
      <c r="N127" s="205"/>
      <c r="O127" s="205"/>
      <c r="P127" s="125"/>
      <c r="Q127" s="125"/>
    </row>
    <row r="128" spans="2:17" ht="16" customHeight="1" x14ac:dyDescent="0.3">
      <c r="I128" s="205"/>
      <c r="J128" s="205"/>
      <c r="K128" s="205"/>
      <c r="L128" s="205"/>
      <c r="M128" s="205"/>
      <c r="N128" s="205"/>
      <c r="O128" s="205"/>
      <c r="P128" s="125"/>
      <c r="Q128" s="125"/>
    </row>
    <row r="129" spans="2:17" ht="16" customHeight="1" x14ac:dyDescent="0.3">
      <c r="I129" s="205"/>
      <c r="J129" s="205"/>
      <c r="K129" s="205"/>
      <c r="L129" s="205"/>
      <c r="M129" s="205"/>
      <c r="N129" s="205"/>
      <c r="O129" s="205"/>
      <c r="P129" s="125"/>
      <c r="Q129" s="125"/>
    </row>
    <row r="130" spans="2:17" ht="16" customHeight="1" x14ac:dyDescent="0.3">
      <c r="B130" s="209" t="s">
        <v>728</v>
      </c>
      <c r="C130" s="209"/>
      <c r="D130" s="209"/>
      <c r="E130" s="209"/>
      <c r="F130" s="209"/>
      <c r="I130" s="205" t="s">
        <v>422</v>
      </c>
      <c r="J130" s="205"/>
      <c r="K130" s="205"/>
      <c r="L130" s="205"/>
      <c r="M130" s="205"/>
      <c r="N130" s="205"/>
      <c r="O130" s="205"/>
      <c r="P130" s="125"/>
      <c r="Q130" s="125"/>
    </row>
    <row r="131" spans="2:17" ht="16" customHeight="1" x14ac:dyDescent="0.3">
      <c r="B131" s="209"/>
      <c r="C131" s="209"/>
      <c r="D131" s="209"/>
      <c r="E131" s="209"/>
      <c r="F131" s="209"/>
      <c r="I131" s="205"/>
      <c r="J131" s="205"/>
      <c r="K131" s="205"/>
      <c r="L131" s="205"/>
      <c r="M131" s="205"/>
      <c r="N131" s="205"/>
      <c r="O131" s="205"/>
      <c r="P131" s="125"/>
      <c r="Q131" s="125"/>
    </row>
    <row r="132" spans="2:17" ht="16" customHeight="1" x14ac:dyDescent="0.3">
      <c r="B132" s="209"/>
      <c r="C132" s="209"/>
      <c r="D132" s="209"/>
      <c r="E132" s="209"/>
      <c r="F132" s="209"/>
      <c r="I132" s="205"/>
      <c r="J132" s="205"/>
      <c r="K132" s="205"/>
      <c r="L132" s="205"/>
      <c r="M132" s="205"/>
      <c r="N132" s="205"/>
      <c r="O132" s="205"/>
      <c r="P132" s="125"/>
      <c r="Q132" s="125"/>
    </row>
    <row r="133" spans="2:17" ht="16" customHeight="1" x14ac:dyDescent="0.3">
      <c r="I133" s="205"/>
      <c r="J133" s="205"/>
      <c r="K133" s="205"/>
      <c r="L133" s="205"/>
      <c r="M133" s="205"/>
      <c r="N133" s="205"/>
      <c r="O133" s="205"/>
      <c r="P133" s="125"/>
      <c r="Q133" s="125"/>
    </row>
    <row r="134" spans="2:17" ht="16" customHeight="1" x14ac:dyDescent="0.3">
      <c r="I134" s="214" t="s">
        <v>423</v>
      </c>
      <c r="J134" s="214"/>
      <c r="K134" s="214"/>
      <c r="L134" s="214"/>
      <c r="M134" s="214"/>
      <c r="N134" s="214"/>
      <c r="O134" s="214"/>
      <c r="P134" s="125"/>
      <c r="Q134" s="125"/>
    </row>
    <row r="135" spans="2:17" ht="16" customHeight="1" x14ac:dyDescent="0.3">
      <c r="I135" s="227" t="s">
        <v>424</v>
      </c>
      <c r="J135" s="226"/>
      <c r="K135" s="226"/>
      <c r="L135" s="226"/>
      <c r="M135" s="226"/>
      <c r="N135" s="226"/>
      <c r="O135" s="226"/>
      <c r="P135" s="125"/>
      <c r="Q135" s="125"/>
    </row>
    <row r="136" spans="2:17" ht="16" customHeight="1" x14ac:dyDescent="0.3">
      <c r="I136" s="226"/>
      <c r="J136" s="226"/>
      <c r="K136" s="226"/>
      <c r="L136" s="226"/>
      <c r="M136" s="226"/>
      <c r="N136" s="226"/>
      <c r="O136" s="226"/>
      <c r="P136" s="125"/>
      <c r="Q136" s="125"/>
    </row>
    <row r="137" spans="2:17" ht="16" customHeight="1" x14ac:dyDescent="0.3">
      <c r="I137" s="214" t="s">
        <v>425</v>
      </c>
      <c r="J137" s="214"/>
      <c r="K137" s="214"/>
      <c r="L137" s="214"/>
      <c r="M137" s="214"/>
      <c r="N137" s="214"/>
      <c r="O137" s="214"/>
      <c r="P137" s="125"/>
      <c r="Q137" s="125"/>
    </row>
    <row r="138" spans="2:17" ht="16" customHeight="1" x14ac:dyDescent="0.3">
      <c r="I138" s="226" t="s">
        <v>426</v>
      </c>
      <c r="J138" s="226"/>
      <c r="K138" s="226"/>
      <c r="L138" s="226"/>
      <c r="M138" s="226"/>
      <c r="N138" s="226"/>
      <c r="O138" s="226"/>
      <c r="P138" s="125"/>
      <c r="Q138" s="125"/>
    </row>
    <row r="139" spans="2:17" ht="16" customHeight="1" x14ac:dyDescent="0.3">
      <c r="I139" s="226"/>
      <c r="J139" s="226"/>
      <c r="K139" s="226"/>
      <c r="L139" s="226"/>
      <c r="M139" s="226"/>
      <c r="N139" s="226"/>
      <c r="O139" s="226"/>
      <c r="P139" s="125"/>
      <c r="Q139" s="125"/>
    </row>
    <row r="140" spans="2:17" ht="16" customHeight="1" x14ac:dyDescent="0.3">
      <c r="I140" s="205" t="s">
        <v>714</v>
      </c>
      <c r="J140" s="205"/>
      <c r="K140" s="205"/>
      <c r="L140" s="205"/>
      <c r="M140" s="205"/>
      <c r="N140" s="205"/>
      <c r="O140" s="205"/>
      <c r="P140" s="125"/>
      <c r="Q140" s="125"/>
    </row>
    <row r="141" spans="2:17" ht="16" customHeight="1" x14ac:dyDescent="0.3">
      <c r="B141" s="209" t="s">
        <v>729</v>
      </c>
      <c r="C141" s="209"/>
      <c r="D141" s="209"/>
      <c r="E141" s="209"/>
      <c r="F141" s="209"/>
      <c r="I141" s="205"/>
      <c r="J141" s="205"/>
      <c r="K141" s="205"/>
      <c r="L141" s="205"/>
      <c r="M141" s="205"/>
      <c r="N141" s="205"/>
      <c r="O141" s="205"/>
      <c r="P141" s="125"/>
      <c r="Q141" s="125"/>
    </row>
    <row r="142" spans="2:17" ht="16" customHeight="1" x14ac:dyDescent="0.3">
      <c r="B142" s="209"/>
      <c r="C142" s="209"/>
      <c r="D142" s="209"/>
      <c r="E142" s="209"/>
      <c r="F142" s="209"/>
      <c r="I142" s="205"/>
      <c r="J142" s="205"/>
      <c r="K142" s="205"/>
      <c r="L142" s="205"/>
      <c r="M142" s="205"/>
      <c r="N142" s="205"/>
      <c r="O142" s="205"/>
      <c r="P142" s="125"/>
      <c r="Q142" s="125"/>
    </row>
    <row r="143" spans="2:17" ht="16" customHeight="1" x14ac:dyDescent="0.3">
      <c r="B143" s="209"/>
      <c r="C143" s="209"/>
      <c r="D143" s="209"/>
      <c r="E143" s="209"/>
      <c r="F143" s="209"/>
      <c r="I143" s="205"/>
      <c r="J143" s="205"/>
      <c r="K143" s="205"/>
      <c r="L143" s="205"/>
      <c r="M143" s="205"/>
      <c r="N143" s="205"/>
      <c r="O143" s="205"/>
      <c r="P143" s="125"/>
      <c r="Q143" s="125"/>
    </row>
    <row r="144" spans="2:17" ht="16" customHeight="1" x14ac:dyDescent="0.3">
      <c r="B144" s="209"/>
      <c r="C144" s="209"/>
      <c r="D144" s="209"/>
      <c r="E144" s="209"/>
      <c r="F144" s="209"/>
      <c r="I144" s="205"/>
      <c r="J144" s="205"/>
      <c r="K144" s="205"/>
      <c r="L144" s="205"/>
      <c r="M144" s="205"/>
      <c r="N144" s="205"/>
      <c r="O144" s="205"/>
      <c r="P144" s="125"/>
      <c r="Q144" s="125"/>
    </row>
    <row r="145" spans="2:17" ht="16" customHeight="1" x14ac:dyDescent="0.3">
      <c r="B145" s="209"/>
      <c r="C145" s="209"/>
      <c r="D145" s="209"/>
      <c r="E145" s="209"/>
      <c r="F145" s="209"/>
      <c r="I145" s="227" t="s">
        <v>427</v>
      </c>
      <c r="J145" s="226"/>
      <c r="K145" s="226"/>
      <c r="L145" s="226"/>
      <c r="M145" s="226"/>
      <c r="N145" s="226"/>
      <c r="O145" s="226"/>
      <c r="P145" s="125"/>
      <c r="Q145" s="125"/>
    </row>
    <row r="146" spans="2:17" ht="16" customHeight="1" x14ac:dyDescent="0.3">
      <c r="B146" s="209"/>
      <c r="C146" s="209"/>
      <c r="D146" s="209"/>
      <c r="E146" s="209"/>
      <c r="F146" s="209"/>
      <c r="I146" s="226"/>
      <c r="J146" s="226"/>
      <c r="K146" s="226"/>
      <c r="L146" s="226"/>
      <c r="M146" s="226"/>
      <c r="N146" s="226"/>
      <c r="O146" s="226"/>
      <c r="P146" s="125"/>
      <c r="Q146" s="125"/>
    </row>
    <row r="147" spans="2:17" ht="16" customHeight="1" x14ac:dyDescent="0.3">
      <c r="C147" s="222" t="s">
        <v>428</v>
      </c>
      <c r="D147" s="222"/>
      <c r="E147" s="222"/>
      <c r="I147" s="205" t="s">
        <v>430</v>
      </c>
      <c r="J147" s="205"/>
      <c r="K147" s="205"/>
      <c r="L147" s="205"/>
      <c r="M147" s="205"/>
      <c r="N147" s="205"/>
      <c r="O147" s="205"/>
      <c r="P147" s="125"/>
      <c r="Q147" s="125"/>
    </row>
    <row r="148" spans="2:17" ht="16" customHeight="1" x14ac:dyDescent="0.3">
      <c r="B148" s="65" t="s">
        <v>351</v>
      </c>
      <c r="C148" s="128" t="s">
        <v>429</v>
      </c>
      <c r="D148" s="129"/>
      <c r="E148" s="129"/>
      <c r="F148" s="129"/>
      <c r="I148" s="205"/>
      <c r="J148" s="205"/>
      <c r="K148" s="205"/>
      <c r="L148" s="205"/>
      <c r="M148" s="205"/>
      <c r="N148" s="205"/>
      <c r="O148" s="205"/>
      <c r="P148" s="125"/>
      <c r="Q148" s="125"/>
    </row>
    <row r="149" spans="2:17" ht="16" customHeight="1" x14ac:dyDescent="0.3">
      <c r="B149" s="65" t="s">
        <v>364</v>
      </c>
      <c r="C149" s="128" t="s">
        <v>429</v>
      </c>
      <c r="D149" s="129"/>
      <c r="E149" s="129"/>
      <c r="F149" s="129"/>
      <c r="J149" s="224" t="s">
        <v>432</v>
      </c>
      <c r="K149" s="224"/>
      <c r="L149" s="224"/>
      <c r="P149" s="125"/>
      <c r="Q149" s="125"/>
    </row>
    <row r="150" spans="2:17" ht="16" customHeight="1" x14ac:dyDescent="0.3">
      <c r="B150" s="65" t="s">
        <v>356</v>
      </c>
      <c r="C150" s="129"/>
      <c r="D150" s="223" t="s">
        <v>431</v>
      </c>
      <c r="E150" s="223"/>
      <c r="F150" s="223"/>
      <c r="J150" s="221" t="s">
        <v>434</v>
      </c>
      <c r="K150" s="221"/>
      <c r="L150" s="221"/>
      <c r="M150" s="221"/>
      <c r="N150" s="221"/>
      <c r="O150" s="221"/>
      <c r="P150" s="125"/>
      <c r="Q150" s="125"/>
    </row>
    <row r="151" spans="2:17" ht="16" customHeight="1" x14ac:dyDescent="0.3">
      <c r="B151" s="134" t="s">
        <v>358</v>
      </c>
      <c r="C151" s="135" t="s">
        <v>433</v>
      </c>
      <c r="D151" s="136"/>
      <c r="E151" s="136"/>
      <c r="F151" s="129"/>
      <c r="J151" s="224" t="s">
        <v>435</v>
      </c>
      <c r="K151" s="224"/>
      <c r="L151" s="224"/>
      <c r="P151" s="125"/>
      <c r="Q151" s="125"/>
    </row>
    <row r="152" spans="2:17" ht="16" customHeight="1" x14ac:dyDescent="0.3">
      <c r="B152" s="209" t="s">
        <v>730</v>
      </c>
      <c r="C152" s="209"/>
      <c r="D152" s="209"/>
      <c r="E152" s="209"/>
      <c r="F152" s="209"/>
      <c r="J152" s="221" t="s">
        <v>436</v>
      </c>
      <c r="K152" s="221"/>
      <c r="L152" s="221"/>
      <c r="M152" s="221"/>
      <c r="N152" s="221"/>
      <c r="O152" s="221"/>
      <c r="P152" s="125"/>
      <c r="Q152" s="125"/>
    </row>
    <row r="153" spans="2:17" ht="16" customHeight="1" x14ac:dyDescent="0.3">
      <c r="B153" s="209"/>
      <c r="C153" s="209"/>
      <c r="D153" s="209"/>
      <c r="E153" s="209"/>
      <c r="F153" s="209"/>
      <c r="J153" s="225" t="s">
        <v>715</v>
      </c>
      <c r="K153" s="225"/>
      <c r="L153" s="225"/>
      <c r="M153" s="225"/>
      <c r="N153" s="225"/>
      <c r="O153" s="225"/>
      <c r="P153" s="125"/>
      <c r="Q153" s="125"/>
    </row>
    <row r="154" spans="2:17" ht="16" customHeight="1" x14ac:dyDescent="0.3">
      <c r="B154" s="209"/>
      <c r="C154" s="209"/>
      <c r="D154" s="209"/>
      <c r="E154" s="209"/>
      <c r="F154" s="209"/>
      <c r="J154" s="225"/>
      <c r="K154" s="225"/>
      <c r="L154" s="225"/>
      <c r="M154" s="225"/>
      <c r="N154" s="225"/>
      <c r="O154" s="225"/>
      <c r="P154" s="125"/>
      <c r="Q154" s="125"/>
    </row>
    <row r="155" spans="2:17" ht="16" customHeight="1" x14ac:dyDescent="0.45">
      <c r="B155" s="209"/>
      <c r="C155" s="209"/>
      <c r="D155" s="209"/>
      <c r="E155" s="209"/>
      <c r="F155" s="209"/>
      <c r="J155" s="221" t="s">
        <v>437</v>
      </c>
      <c r="K155" s="221"/>
      <c r="L155" s="221"/>
      <c r="M155" s="221"/>
      <c r="N155" s="221"/>
      <c r="O155" s="221"/>
      <c r="P155" s="125"/>
      <c r="Q155" s="125"/>
    </row>
    <row r="156" spans="2:17" ht="16" customHeight="1" x14ac:dyDescent="0.3">
      <c r="B156" s="209"/>
      <c r="C156" s="209"/>
      <c r="D156" s="209"/>
      <c r="E156" s="209"/>
      <c r="F156" s="209"/>
      <c r="J156" s="224" t="s">
        <v>438</v>
      </c>
      <c r="K156" s="224"/>
      <c r="L156" s="224"/>
      <c r="P156" s="125"/>
      <c r="Q156" s="125"/>
    </row>
    <row r="157" spans="2:17" ht="16" customHeight="1" x14ac:dyDescent="0.3">
      <c r="B157" s="209"/>
      <c r="C157" s="209"/>
      <c r="D157" s="209"/>
      <c r="E157" s="209"/>
      <c r="F157" s="209"/>
      <c r="J157" s="221" t="s">
        <v>439</v>
      </c>
      <c r="K157" s="221"/>
      <c r="L157" s="221"/>
      <c r="M157" s="221"/>
      <c r="N157" s="221"/>
      <c r="O157" s="221"/>
      <c r="P157" s="125"/>
      <c r="Q157" s="125"/>
    </row>
    <row r="158" spans="2:17" ht="16" customHeight="1" x14ac:dyDescent="0.3">
      <c r="B158" s="209"/>
      <c r="C158" s="209"/>
      <c r="D158" s="209"/>
      <c r="E158" s="209"/>
      <c r="F158" s="209"/>
      <c r="J158" s="205" t="s">
        <v>716</v>
      </c>
      <c r="K158" s="205"/>
      <c r="L158" s="205"/>
      <c r="M158" s="205"/>
      <c r="N158" s="205"/>
      <c r="O158" s="205"/>
      <c r="P158" s="125"/>
      <c r="Q158" s="125"/>
    </row>
    <row r="159" spans="2:17" ht="16" customHeight="1" x14ac:dyDescent="0.3">
      <c r="B159" s="209" t="s">
        <v>731</v>
      </c>
      <c r="C159" s="209"/>
      <c r="D159" s="209"/>
      <c r="E159" s="209"/>
      <c r="F159" s="209"/>
      <c r="J159" s="205"/>
      <c r="K159" s="205"/>
      <c r="L159" s="205"/>
      <c r="M159" s="205"/>
      <c r="N159" s="205"/>
      <c r="O159" s="205"/>
      <c r="P159" s="125"/>
      <c r="Q159" s="125"/>
    </row>
    <row r="160" spans="2:17" ht="16" customHeight="1" x14ac:dyDescent="0.3">
      <c r="B160" s="209"/>
      <c r="C160" s="209"/>
      <c r="D160" s="209"/>
      <c r="E160" s="209"/>
      <c r="F160" s="209"/>
      <c r="J160" s="205"/>
      <c r="K160" s="205"/>
      <c r="L160" s="205"/>
      <c r="M160" s="205"/>
      <c r="N160" s="205"/>
      <c r="O160" s="205"/>
      <c r="P160" s="125"/>
      <c r="Q160" s="125"/>
    </row>
    <row r="161" spans="2:17" ht="16" customHeight="1" x14ac:dyDescent="0.3">
      <c r="B161" s="209"/>
      <c r="C161" s="209"/>
      <c r="D161" s="209"/>
      <c r="E161" s="209"/>
      <c r="F161" s="209"/>
      <c r="J161" s="205"/>
      <c r="K161" s="205"/>
      <c r="L161" s="205"/>
      <c r="M161" s="205"/>
      <c r="N161" s="205"/>
      <c r="O161" s="205"/>
      <c r="P161" s="125"/>
      <c r="Q161" s="125"/>
    </row>
    <row r="162" spans="2:17" ht="16" customHeight="1" x14ac:dyDescent="0.3">
      <c r="C162" s="222" t="s">
        <v>440</v>
      </c>
      <c r="D162" s="222"/>
      <c r="E162" s="222"/>
      <c r="F162" s="222"/>
      <c r="J162" s="205"/>
      <c r="K162" s="205"/>
      <c r="L162" s="205"/>
      <c r="M162" s="205"/>
      <c r="N162" s="205"/>
      <c r="O162" s="205"/>
      <c r="P162" s="125"/>
      <c r="Q162" s="125"/>
    </row>
    <row r="163" spans="2:17" ht="16" customHeight="1" x14ac:dyDescent="0.3">
      <c r="B163" s="65" t="s">
        <v>351</v>
      </c>
      <c r="C163" s="128" t="s">
        <v>362</v>
      </c>
      <c r="P163" s="125"/>
      <c r="Q163" s="125"/>
    </row>
    <row r="164" spans="2:17" ht="16" customHeight="1" x14ac:dyDescent="0.3">
      <c r="B164" s="65" t="s">
        <v>364</v>
      </c>
      <c r="C164" s="128" t="s">
        <v>441</v>
      </c>
      <c r="P164" s="125"/>
      <c r="Q164" s="125"/>
    </row>
    <row r="165" spans="2:17" ht="16" customHeight="1" x14ac:dyDescent="0.3">
      <c r="B165" s="65" t="s">
        <v>356</v>
      </c>
      <c r="D165" s="223" t="s">
        <v>442</v>
      </c>
      <c r="E165" s="223"/>
      <c r="F165" s="223"/>
      <c r="H165" s="205" t="s">
        <v>717</v>
      </c>
      <c r="I165" s="205"/>
      <c r="J165" s="205"/>
      <c r="K165" s="205"/>
      <c r="L165" s="205"/>
      <c r="M165" s="205"/>
      <c r="N165" s="205"/>
      <c r="O165" s="205"/>
      <c r="P165" s="125"/>
      <c r="Q165" s="125"/>
    </row>
    <row r="166" spans="2:17" ht="16" customHeight="1" x14ac:dyDescent="0.35">
      <c r="B166" s="134" t="s">
        <v>368</v>
      </c>
      <c r="C166" s="135" t="s">
        <v>443</v>
      </c>
      <c r="D166" s="137"/>
      <c r="E166" s="137"/>
      <c r="F166" s="137"/>
      <c r="H166" s="205"/>
      <c r="I166" s="205"/>
      <c r="J166" s="205"/>
      <c r="K166" s="205"/>
      <c r="L166" s="205"/>
      <c r="M166" s="205"/>
      <c r="N166" s="205"/>
      <c r="O166" s="205"/>
      <c r="P166" s="125"/>
      <c r="Q166" s="125"/>
    </row>
    <row r="167" spans="2:17" ht="16" customHeight="1" x14ac:dyDescent="0.3">
      <c r="B167" s="209" t="s">
        <v>732</v>
      </c>
      <c r="C167" s="209"/>
      <c r="D167" s="209"/>
      <c r="E167" s="209"/>
      <c r="F167" s="209"/>
      <c r="H167" s="205"/>
      <c r="I167" s="205"/>
      <c r="J167" s="205"/>
      <c r="K167" s="205"/>
      <c r="L167" s="205"/>
      <c r="M167" s="205"/>
      <c r="N167" s="205"/>
      <c r="O167" s="205"/>
      <c r="P167" s="125"/>
      <c r="Q167" s="125"/>
    </row>
    <row r="168" spans="2:17" ht="16" customHeight="1" x14ac:dyDescent="0.3">
      <c r="B168" s="209"/>
      <c r="C168" s="209"/>
      <c r="D168" s="209"/>
      <c r="E168" s="209"/>
      <c r="F168" s="209"/>
      <c r="H168" s="205"/>
      <c r="I168" s="205"/>
      <c r="J168" s="205"/>
      <c r="K168" s="205"/>
      <c r="L168" s="205"/>
      <c r="M168" s="205"/>
      <c r="N168" s="205"/>
      <c r="O168" s="205"/>
      <c r="P168" s="125"/>
      <c r="Q168" s="125"/>
    </row>
    <row r="169" spans="2:17" ht="16" customHeight="1" x14ac:dyDescent="0.3">
      <c r="B169" s="209"/>
      <c r="C169" s="209"/>
      <c r="D169" s="209"/>
      <c r="E169" s="209"/>
      <c r="F169" s="209"/>
      <c r="H169" s="205"/>
      <c r="I169" s="205"/>
      <c r="J169" s="205"/>
      <c r="K169" s="205"/>
      <c r="L169" s="205"/>
      <c r="M169" s="205"/>
      <c r="N169" s="205"/>
      <c r="O169" s="205"/>
      <c r="P169" s="125"/>
      <c r="Q169" s="125"/>
    </row>
    <row r="170" spans="2:17" ht="16" customHeight="1" x14ac:dyDescent="0.3">
      <c r="B170" s="209"/>
      <c r="C170" s="209"/>
      <c r="D170" s="209"/>
      <c r="E170" s="209"/>
      <c r="F170" s="209"/>
      <c r="H170" s="205"/>
      <c r="I170" s="205"/>
      <c r="J170" s="205"/>
      <c r="K170" s="205"/>
      <c r="L170" s="205"/>
      <c r="M170" s="205"/>
      <c r="N170" s="205"/>
      <c r="O170" s="205"/>
      <c r="P170" s="125"/>
      <c r="Q170" s="125"/>
    </row>
    <row r="171" spans="2:17" ht="16" customHeight="1" x14ac:dyDescent="0.3">
      <c r="B171" s="209"/>
      <c r="C171" s="209"/>
      <c r="D171" s="209"/>
      <c r="E171" s="209"/>
      <c r="F171" s="209"/>
      <c r="H171" s="205" t="s">
        <v>444</v>
      </c>
      <c r="I171" s="205"/>
      <c r="J171" s="205"/>
      <c r="K171" s="205"/>
      <c r="L171" s="205"/>
      <c r="M171" s="205"/>
      <c r="N171" s="205"/>
      <c r="O171" s="205"/>
      <c r="P171" s="125"/>
      <c r="Q171" s="125"/>
    </row>
    <row r="172" spans="2:17" ht="16" customHeight="1" x14ac:dyDescent="0.3">
      <c r="B172" s="209"/>
      <c r="C172" s="209"/>
      <c r="D172" s="209"/>
      <c r="E172" s="209"/>
      <c r="F172" s="209"/>
      <c r="H172" s="205"/>
      <c r="I172" s="205"/>
      <c r="J172" s="205"/>
      <c r="K172" s="205"/>
      <c r="L172" s="205"/>
      <c r="M172" s="205"/>
      <c r="N172" s="205"/>
      <c r="O172" s="205"/>
      <c r="P172" s="125"/>
      <c r="Q172" s="125"/>
    </row>
    <row r="173" spans="2:17" ht="16" customHeight="1" x14ac:dyDescent="0.3">
      <c r="H173" s="205" t="s">
        <v>718</v>
      </c>
      <c r="I173" s="205"/>
      <c r="J173" s="205"/>
      <c r="K173" s="205"/>
      <c r="L173" s="205"/>
      <c r="M173" s="205"/>
      <c r="N173" s="205"/>
      <c r="O173" s="205"/>
      <c r="P173" s="125"/>
      <c r="Q173" s="125"/>
    </row>
    <row r="174" spans="2:17" ht="16" customHeight="1" x14ac:dyDescent="0.3">
      <c r="B174" s="115"/>
      <c r="C174" s="115"/>
      <c r="D174" s="115"/>
      <c r="E174" s="115"/>
      <c r="F174" s="115"/>
      <c r="H174" s="205"/>
      <c r="I174" s="205"/>
      <c r="J174" s="205"/>
      <c r="K174" s="205"/>
      <c r="L174" s="205"/>
      <c r="M174" s="205"/>
      <c r="N174" s="205"/>
      <c r="O174" s="205"/>
      <c r="P174" s="125"/>
      <c r="Q174" s="125"/>
    </row>
    <row r="175" spans="2:17" ht="16" customHeight="1" x14ac:dyDescent="0.3">
      <c r="H175" s="220" t="s">
        <v>445</v>
      </c>
      <c r="I175" s="220"/>
      <c r="J175" s="220"/>
      <c r="K175" s="220"/>
      <c r="L175" s="220"/>
      <c r="M175" s="220"/>
      <c r="N175" s="220"/>
      <c r="O175" s="220"/>
      <c r="P175" s="125"/>
      <c r="Q175" s="125"/>
    </row>
    <row r="176" spans="2:17" ht="16" customHeight="1" x14ac:dyDescent="0.3">
      <c r="B176" s="209" t="s">
        <v>733</v>
      </c>
      <c r="C176" s="209"/>
      <c r="D176" s="209"/>
      <c r="E176" s="209"/>
      <c r="F176" s="209"/>
      <c r="I176" s="206" t="s">
        <v>446</v>
      </c>
      <c r="J176" s="206"/>
      <c r="K176" s="206"/>
      <c r="L176" s="206"/>
      <c r="M176" s="206"/>
      <c r="N176" s="206"/>
      <c r="O176" s="206"/>
      <c r="P176" s="125"/>
      <c r="Q176" s="125"/>
    </row>
    <row r="177" spans="1:17" ht="16" customHeight="1" x14ac:dyDescent="0.3">
      <c r="B177" s="209"/>
      <c r="C177" s="209"/>
      <c r="D177" s="209"/>
      <c r="E177" s="209"/>
      <c r="F177" s="209"/>
      <c r="I177" s="206" t="s">
        <v>377</v>
      </c>
      <c r="J177" s="206"/>
      <c r="K177" s="206"/>
      <c r="L177" s="206"/>
      <c r="M177" s="206"/>
      <c r="N177" s="206"/>
      <c r="O177" s="206"/>
      <c r="P177" s="125"/>
      <c r="Q177" s="125"/>
    </row>
    <row r="178" spans="1:17" ht="16" customHeight="1" x14ac:dyDescent="0.3">
      <c r="B178" s="209"/>
      <c r="C178" s="209"/>
      <c r="D178" s="209"/>
      <c r="E178" s="209"/>
      <c r="F178" s="209"/>
      <c r="I178" s="205" t="s">
        <v>719</v>
      </c>
      <c r="J178" s="205"/>
      <c r="K178" s="205"/>
      <c r="L178" s="205"/>
      <c r="M178" s="205"/>
      <c r="N178" s="205"/>
      <c r="O178" s="205"/>
      <c r="P178" s="125"/>
      <c r="Q178" s="125"/>
    </row>
    <row r="179" spans="1:17" ht="16" customHeight="1" x14ac:dyDescent="0.3">
      <c r="B179" s="209"/>
      <c r="C179" s="209"/>
      <c r="D179" s="209"/>
      <c r="E179" s="209"/>
      <c r="F179" s="209"/>
      <c r="I179" s="205" t="s">
        <v>720</v>
      </c>
      <c r="J179" s="205"/>
      <c r="K179" s="205"/>
      <c r="L179" s="205"/>
      <c r="M179" s="205"/>
      <c r="N179" s="205"/>
      <c r="O179" s="205"/>
      <c r="P179" s="125"/>
      <c r="Q179" s="125"/>
    </row>
    <row r="180" spans="1:17" ht="16" customHeight="1" x14ac:dyDescent="0.3">
      <c r="B180" s="209"/>
      <c r="C180" s="209"/>
      <c r="D180" s="209"/>
      <c r="E180" s="209"/>
      <c r="F180" s="209"/>
      <c r="I180" s="205"/>
      <c r="J180" s="205"/>
      <c r="K180" s="205"/>
      <c r="L180" s="205"/>
      <c r="M180" s="205"/>
      <c r="N180" s="205"/>
      <c r="O180" s="205"/>
      <c r="P180" s="125"/>
      <c r="Q180" s="125"/>
    </row>
    <row r="181" spans="1:17" ht="16" customHeight="1" x14ac:dyDescent="0.3">
      <c r="B181" s="209" t="s">
        <v>734</v>
      </c>
      <c r="C181" s="209"/>
      <c r="D181" s="209"/>
      <c r="E181" s="209"/>
      <c r="F181" s="209"/>
      <c r="I181" s="205"/>
      <c r="J181" s="205"/>
      <c r="K181" s="205"/>
      <c r="L181" s="205"/>
      <c r="M181" s="205"/>
      <c r="N181" s="205"/>
      <c r="O181" s="205"/>
      <c r="P181" s="125"/>
      <c r="Q181" s="125"/>
    </row>
    <row r="182" spans="1:17" ht="16" customHeight="1" x14ac:dyDescent="0.3">
      <c r="B182" s="209"/>
      <c r="C182" s="209"/>
      <c r="D182" s="209"/>
      <c r="E182" s="209"/>
      <c r="F182" s="209"/>
      <c r="I182" s="205"/>
      <c r="J182" s="205"/>
      <c r="K182" s="205"/>
      <c r="L182" s="205"/>
      <c r="M182" s="205"/>
      <c r="N182" s="205"/>
      <c r="O182" s="205"/>
      <c r="P182" s="125"/>
      <c r="Q182" s="125"/>
    </row>
    <row r="183" spans="1:17" ht="16" customHeight="1" x14ac:dyDescent="0.3">
      <c r="B183" s="209"/>
      <c r="C183" s="209"/>
      <c r="D183" s="209"/>
      <c r="E183" s="209"/>
      <c r="F183" s="209"/>
      <c r="I183" s="205" t="s">
        <v>721</v>
      </c>
      <c r="J183" s="205"/>
      <c r="K183" s="205"/>
      <c r="L183" s="205"/>
      <c r="M183" s="205"/>
      <c r="N183" s="205"/>
      <c r="O183" s="205"/>
      <c r="P183" s="125"/>
      <c r="Q183" s="125"/>
    </row>
    <row r="184" spans="1:17" ht="16" customHeight="1" x14ac:dyDescent="0.3">
      <c r="B184" s="209"/>
      <c r="C184" s="209"/>
      <c r="D184" s="209"/>
      <c r="E184" s="209"/>
      <c r="F184" s="209"/>
      <c r="I184" s="205"/>
      <c r="J184" s="205"/>
      <c r="K184" s="205"/>
      <c r="L184" s="205"/>
      <c r="M184" s="205"/>
      <c r="N184" s="205"/>
      <c r="O184" s="205"/>
      <c r="P184" s="125"/>
      <c r="Q184" s="125"/>
    </row>
    <row r="185" spans="1:17" ht="16" customHeight="1" x14ac:dyDescent="0.3">
      <c r="B185" s="209"/>
      <c r="C185" s="209"/>
      <c r="D185" s="209"/>
      <c r="E185" s="209"/>
      <c r="F185" s="209"/>
      <c r="I185" s="205"/>
      <c r="J185" s="205"/>
      <c r="K185" s="205"/>
      <c r="L185" s="205"/>
      <c r="M185" s="205"/>
      <c r="N185" s="205"/>
      <c r="O185" s="205"/>
      <c r="P185" s="125"/>
      <c r="Q185" s="125"/>
    </row>
    <row r="186" spans="1:17" ht="16" customHeight="1" x14ac:dyDescent="0.3">
      <c r="B186" s="209"/>
      <c r="C186" s="209"/>
      <c r="D186" s="209"/>
      <c r="E186" s="209"/>
      <c r="F186" s="209"/>
      <c r="I186" s="205"/>
      <c r="J186" s="205"/>
      <c r="K186" s="205"/>
      <c r="L186" s="205"/>
      <c r="M186" s="205"/>
      <c r="N186" s="205"/>
      <c r="O186" s="205"/>
      <c r="P186" s="125"/>
      <c r="Q186" s="125"/>
    </row>
    <row r="187" spans="1:17" ht="16" customHeight="1" x14ac:dyDescent="0.3">
      <c r="B187" s="209"/>
      <c r="C187" s="209"/>
      <c r="D187" s="209"/>
      <c r="E187" s="209"/>
      <c r="F187" s="209"/>
      <c r="P187" s="125"/>
      <c r="Q187" s="125"/>
    </row>
    <row r="188" spans="1:17" ht="16" customHeight="1" x14ac:dyDescent="0.3">
      <c r="B188" s="209"/>
      <c r="C188" s="209"/>
      <c r="D188" s="209"/>
      <c r="E188" s="209"/>
      <c r="F188" s="209"/>
      <c r="I188" s="118"/>
      <c r="J188" s="118"/>
      <c r="K188" s="118"/>
      <c r="L188" s="118"/>
      <c r="M188" s="118"/>
      <c r="N188" s="118"/>
      <c r="O188" s="118"/>
      <c r="P188" s="125"/>
      <c r="Q188" s="125"/>
    </row>
    <row r="189" spans="1:17" ht="16" customHeight="1" x14ac:dyDescent="0.3">
      <c r="B189" s="209"/>
      <c r="C189" s="209"/>
      <c r="D189" s="209"/>
      <c r="E189" s="209"/>
      <c r="F189" s="209"/>
      <c r="I189" s="118"/>
      <c r="J189" s="118"/>
      <c r="K189" s="118"/>
      <c r="L189" s="118"/>
      <c r="M189" s="118"/>
      <c r="N189" s="118"/>
      <c r="O189" s="118"/>
      <c r="P189" s="125"/>
      <c r="Q189" s="125"/>
    </row>
    <row r="190" spans="1:17" ht="16" customHeight="1" x14ac:dyDescent="0.3">
      <c r="P190" s="125"/>
      <c r="Q190" s="125"/>
    </row>
    <row r="191" spans="1:17" ht="16" customHeight="1" x14ac:dyDescent="0.3">
      <c r="P191" s="125"/>
      <c r="Q191" s="125"/>
    </row>
    <row r="192" spans="1:17" ht="16" customHeight="1" x14ac:dyDescent="0.3">
      <c r="A192" s="218" t="s">
        <v>328</v>
      </c>
      <c r="B192" s="218"/>
      <c r="C192" s="218"/>
      <c r="D192" s="138"/>
      <c r="P192" s="125"/>
      <c r="Q192" s="125"/>
    </row>
    <row r="193" spans="1:17" ht="16" customHeight="1" x14ac:dyDescent="0.3">
      <c r="A193" s="163" t="s">
        <v>378</v>
      </c>
      <c r="B193" s="138"/>
      <c r="C193" s="138"/>
      <c r="D193" s="139"/>
      <c r="P193" s="125"/>
      <c r="Q193" s="125"/>
    </row>
    <row r="194" spans="1:17" ht="16" customHeight="1" x14ac:dyDescent="0.3">
      <c r="A194" s="218" t="s">
        <v>283</v>
      </c>
      <c r="B194" s="218"/>
      <c r="C194" s="138"/>
      <c r="D194" s="138"/>
      <c r="P194" s="125"/>
      <c r="Q194" s="125"/>
    </row>
    <row r="195" spans="1:17" ht="16" customHeight="1" x14ac:dyDescent="0.3">
      <c r="P195" s="125"/>
      <c r="Q195" s="125"/>
    </row>
    <row r="196" spans="1:17" ht="16" customHeight="1" x14ac:dyDescent="0.3">
      <c r="A196" s="125"/>
      <c r="B196" s="125"/>
      <c r="C196" s="125"/>
      <c r="D196" s="125"/>
      <c r="E196" s="125"/>
      <c r="F196" s="125"/>
      <c r="G196" s="125"/>
      <c r="H196" s="125"/>
      <c r="I196" s="125"/>
      <c r="J196" s="219" t="s">
        <v>299</v>
      </c>
      <c r="K196" s="219"/>
      <c r="L196" s="219"/>
      <c r="M196" s="219"/>
      <c r="N196" s="219"/>
      <c r="O196" s="219"/>
      <c r="P196" s="125"/>
      <c r="Q196" s="125"/>
    </row>
    <row r="198" spans="1:17" ht="16" customHeight="1" x14ac:dyDescent="0.3">
      <c r="A198" s="217" t="s">
        <v>78</v>
      </c>
      <c r="B198" s="217"/>
      <c r="C198" s="217"/>
    </row>
    <row r="199" spans="1:17" ht="16" customHeight="1" x14ac:dyDescent="0.3">
      <c r="A199" s="215" t="s">
        <v>300</v>
      </c>
      <c r="B199" s="215"/>
      <c r="C199" s="215"/>
    </row>
  </sheetData>
  <sheetProtection algorithmName="SHA-512" hashValue="mbOJh4WeRA66zwDlYeCIyhwNjZeCtfvYjPedt3sfsh8KFz0qfdpN4Mk0Bo7ByzXqhTek7GF6yZ3BAviKmvKfyA==" saltValue="qA/OGR08m47wVp7GwcuWlg==" spinCount="100000" sheet="1" objects="1" scenarios="1"/>
  <mergeCells count="104">
    <mergeCell ref="A25:G33"/>
    <mergeCell ref="H25:O28"/>
    <mergeCell ref="H35:O40"/>
    <mergeCell ref="A38:B38"/>
    <mergeCell ref="H41:O44"/>
    <mergeCell ref="H45:O45"/>
    <mergeCell ref="A4:G5"/>
    <mergeCell ref="H6:J6"/>
    <mergeCell ref="A7:G19"/>
    <mergeCell ref="H7:O10"/>
    <mergeCell ref="H11:O20"/>
    <mergeCell ref="A20:G24"/>
    <mergeCell ref="H21:O22"/>
    <mergeCell ref="I70:O76"/>
    <mergeCell ref="I77:O79"/>
    <mergeCell ref="B78:F79"/>
    <mergeCell ref="B80:F85"/>
    <mergeCell ref="I80:O81"/>
    <mergeCell ref="I82:O83"/>
    <mergeCell ref="I84:O84"/>
    <mergeCell ref="J85:L85"/>
    <mergeCell ref="I46:O49"/>
    <mergeCell ref="I50:O53"/>
    <mergeCell ref="H54:O55"/>
    <mergeCell ref="H58:O59"/>
    <mergeCell ref="I60:O61"/>
    <mergeCell ref="I62:O69"/>
    <mergeCell ref="B91:F94"/>
    <mergeCell ref="I91:O91"/>
    <mergeCell ref="J92:L92"/>
    <mergeCell ref="I93:O94"/>
    <mergeCell ref="B95:F96"/>
    <mergeCell ref="I95:O96"/>
    <mergeCell ref="J86:L86"/>
    <mergeCell ref="A87:A88"/>
    <mergeCell ref="B87:F90"/>
    <mergeCell ref="J87:L87"/>
    <mergeCell ref="I88:O88"/>
    <mergeCell ref="J89:L89"/>
    <mergeCell ref="J90:L90"/>
    <mergeCell ref="B111:F115"/>
    <mergeCell ref="J112:O112"/>
    <mergeCell ref="J113:O113"/>
    <mergeCell ref="J114:O114"/>
    <mergeCell ref="H115:H116"/>
    <mergeCell ref="I115:O119"/>
    <mergeCell ref="B119:F124"/>
    <mergeCell ref="I137:O137"/>
    <mergeCell ref="I97:O99"/>
    <mergeCell ref="B99:F110"/>
    <mergeCell ref="I100:O101"/>
    <mergeCell ref="J102:L102"/>
    <mergeCell ref="J103:O103"/>
    <mergeCell ref="J104:O104"/>
    <mergeCell ref="J105:L105"/>
    <mergeCell ref="J106:O106"/>
    <mergeCell ref="J107:L107"/>
    <mergeCell ref="J108:O108"/>
    <mergeCell ref="J109:L109"/>
    <mergeCell ref="J110:O110"/>
    <mergeCell ref="J111:L111"/>
    <mergeCell ref="I138:O139"/>
    <mergeCell ref="I140:O144"/>
    <mergeCell ref="B141:F146"/>
    <mergeCell ref="I145:O146"/>
    <mergeCell ref="C147:E147"/>
    <mergeCell ref="I123:O129"/>
    <mergeCell ref="B125:F127"/>
    <mergeCell ref="B130:F132"/>
    <mergeCell ref="I130:O133"/>
    <mergeCell ref="I134:O134"/>
    <mergeCell ref="I135:O136"/>
    <mergeCell ref="J157:O157"/>
    <mergeCell ref="B159:F161"/>
    <mergeCell ref="J158:O162"/>
    <mergeCell ref="C162:F162"/>
    <mergeCell ref="D165:F165"/>
    <mergeCell ref="H165:O170"/>
    <mergeCell ref="B167:F172"/>
    <mergeCell ref="H171:O172"/>
    <mergeCell ref="I147:O148"/>
    <mergeCell ref="D150:F150"/>
    <mergeCell ref="J149:L149"/>
    <mergeCell ref="J150:O150"/>
    <mergeCell ref="B152:F158"/>
    <mergeCell ref="J151:L151"/>
    <mergeCell ref="J152:O152"/>
    <mergeCell ref="J153:O154"/>
    <mergeCell ref="J155:O155"/>
    <mergeCell ref="J156:L156"/>
    <mergeCell ref="A194:B194"/>
    <mergeCell ref="J196:O196"/>
    <mergeCell ref="A198:C198"/>
    <mergeCell ref="A199:C199"/>
    <mergeCell ref="B181:F189"/>
    <mergeCell ref="I179:O182"/>
    <mergeCell ref="I183:O186"/>
    <mergeCell ref="A192:C192"/>
    <mergeCell ref="H173:O174"/>
    <mergeCell ref="B176:F180"/>
    <mergeCell ref="H175:O175"/>
    <mergeCell ref="I176:O176"/>
    <mergeCell ref="I177:O177"/>
    <mergeCell ref="I178:O178"/>
  </mergeCells>
  <hyperlinks>
    <hyperlink ref="A199:C199" r:id="rId1" location="'οξέα κατά Arrhenius'!A1" display="… στην αρχή της σελίδας"/>
    <hyperlink ref="A192:C192" r:id="rId2" location="'βάσεις κατά Arrhenius'!A1" display="βάσεις κατά Arrhenius"/>
    <hyperlink ref="A193" r:id="rId3" location="δείκτες!A1"/>
    <hyperlink ref="A194:B194" r:id="rId4" location="ηλεκτρολύτες!A1" display="ηλεκτρολύτες"/>
    <hyperlink ref="A38:B38" r:id="rId5" location="ηλεκτρολύτες!A1" display="ηλεκτρολύτες"/>
  </hyperlinks>
  <pageMargins left="0.7" right="0.7" top="0.75" bottom="0.75" header="0.3" footer="0.3"/>
  <pageSetup orientation="portrait" r:id="rId6"/>
  <drawing r:id="rId7"/>
  <legacyDrawing r:id="rId8"/>
  <oleObjects>
    <mc:AlternateContent xmlns:mc="http://schemas.openxmlformats.org/markup-compatibility/2006">
      <mc:Choice Requires="x14">
        <oleObject progId="Equation.3" shapeId="5121" r:id="rId9">
          <objectPr defaultSize="0" autoPict="0" r:id="rId10">
            <anchor moveWithCells="1">
              <from>
                <xdr:col>2</xdr:col>
                <xdr:colOff>203200</xdr:colOff>
                <xdr:row>172</xdr:row>
                <xdr:rowOff>44450</xdr:rowOff>
              </from>
              <to>
                <xdr:col>4</xdr:col>
                <xdr:colOff>273050</xdr:colOff>
                <xdr:row>174</xdr:row>
                <xdr:rowOff>82550</xdr:rowOff>
              </to>
            </anchor>
          </objectPr>
        </oleObject>
      </mc:Choice>
      <mc:Fallback>
        <oleObject progId="Equation.3" shapeId="5121"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4"/>
  <sheetViews>
    <sheetView workbookViewId="0"/>
  </sheetViews>
  <sheetFormatPr defaultColWidth="9.1796875" defaultRowHeight="20.149999999999999" customHeight="1" x14ac:dyDescent="0.3"/>
  <cols>
    <col min="1" max="16384" width="9.1796875" style="96"/>
  </cols>
  <sheetData>
    <row r="1" spans="1:17" ht="20.149999999999999" customHeight="1" x14ac:dyDescent="0.3">
      <c r="A1" s="124"/>
      <c r="B1" s="124"/>
      <c r="C1" s="124"/>
      <c r="D1" s="124"/>
      <c r="E1" s="124"/>
      <c r="F1" s="124"/>
      <c r="G1" s="124"/>
      <c r="H1" s="124"/>
      <c r="I1" s="124"/>
      <c r="J1" s="124"/>
      <c r="K1" s="124"/>
      <c r="L1" s="124"/>
      <c r="P1" s="116"/>
      <c r="Q1" s="116"/>
    </row>
    <row r="2" spans="1:17" ht="20.149999999999999" customHeight="1" x14ac:dyDescent="0.3">
      <c r="A2" s="125"/>
      <c r="B2" s="125"/>
      <c r="C2" s="125"/>
      <c r="D2" s="125"/>
      <c r="E2" s="125"/>
      <c r="F2" s="125"/>
      <c r="G2" s="125"/>
      <c r="H2" s="125"/>
      <c r="I2" s="125"/>
      <c r="J2" s="125"/>
      <c r="K2" s="125"/>
      <c r="L2" s="125"/>
      <c r="M2" s="125"/>
      <c r="N2" s="125"/>
      <c r="O2" s="117" t="s">
        <v>282</v>
      </c>
      <c r="P2" s="116"/>
      <c r="Q2" s="116"/>
    </row>
    <row r="3" spans="1:17" ht="20.149999999999999" customHeight="1" x14ac:dyDescent="0.3">
      <c r="A3" s="124"/>
      <c r="B3" s="124"/>
      <c r="C3" s="124"/>
      <c r="D3" s="124"/>
      <c r="E3" s="124"/>
      <c r="F3" s="124"/>
      <c r="G3" s="124"/>
      <c r="H3" s="124"/>
      <c r="I3" s="124"/>
      <c r="J3" s="124"/>
      <c r="K3" s="124"/>
      <c r="L3" s="124"/>
      <c r="M3" s="124"/>
      <c r="N3" s="124"/>
      <c r="O3" s="124"/>
      <c r="P3" s="116"/>
      <c r="Q3" s="116"/>
    </row>
    <row r="4" spans="1:17" ht="20.149999999999999" customHeight="1" x14ac:dyDescent="0.3">
      <c r="A4" s="202" t="s">
        <v>328</v>
      </c>
      <c r="B4" s="202"/>
      <c r="C4" s="202"/>
      <c r="D4" s="202"/>
      <c r="E4" s="202"/>
      <c r="F4" s="202"/>
      <c r="G4" s="202"/>
      <c r="H4" s="124"/>
      <c r="I4" s="124"/>
      <c r="J4" s="124"/>
      <c r="K4" s="124"/>
      <c r="L4" s="124"/>
      <c r="M4" s="124"/>
      <c r="N4" s="124"/>
      <c r="O4" s="124"/>
      <c r="P4" s="116"/>
      <c r="Q4" s="116"/>
    </row>
    <row r="5" spans="1:17" ht="20.149999999999999" customHeight="1" x14ac:dyDescent="0.3">
      <c r="A5" s="202"/>
      <c r="B5" s="202"/>
      <c r="C5" s="202"/>
      <c r="D5" s="202"/>
      <c r="E5" s="202"/>
      <c r="F5" s="202"/>
      <c r="G5" s="202"/>
      <c r="H5" s="124"/>
      <c r="I5" s="124"/>
      <c r="J5" s="124"/>
      <c r="K5" s="124"/>
      <c r="L5" s="124"/>
      <c r="P5" s="116"/>
      <c r="Q5" s="116"/>
    </row>
    <row r="6" spans="1:17" ht="20.149999999999999" customHeight="1" x14ac:dyDescent="0.3">
      <c r="A6" s="124"/>
      <c r="B6" s="124"/>
      <c r="C6" s="124"/>
      <c r="D6" s="124"/>
      <c r="E6" s="124"/>
      <c r="F6" s="124"/>
      <c r="G6" s="124"/>
      <c r="H6" s="240" t="s">
        <v>284</v>
      </c>
      <c r="I6" s="240"/>
      <c r="J6" s="240"/>
      <c r="K6" s="124"/>
      <c r="L6" s="124"/>
      <c r="P6" s="116"/>
      <c r="Q6" s="116"/>
    </row>
    <row r="7" spans="1:17" ht="20.149999999999999" customHeight="1" x14ac:dyDescent="0.3">
      <c r="A7" s="204" t="s">
        <v>329</v>
      </c>
      <c r="B7" s="204"/>
      <c r="C7" s="204"/>
      <c r="D7" s="204"/>
      <c r="E7" s="204"/>
      <c r="F7" s="204"/>
      <c r="G7" s="204"/>
      <c r="H7" s="205" t="s">
        <v>330</v>
      </c>
      <c r="I7" s="205"/>
      <c r="J7" s="205"/>
      <c r="K7" s="205"/>
      <c r="L7" s="205"/>
      <c r="M7" s="205"/>
      <c r="N7" s="205"/>
      <c r="O7" s="205"/>
      <c r="P7" s="116"/>
      <c r="Q7" s="116"/>
    </row>
    <row r="8" spans="1:17" ht="20.149999999999999" customHeight="1" x14ac:dyDescent="0.3">
      <c r="A8" s="204"/>
      <c r="B8" s="204"/>
      <c r="C8" s="204"/>
      <c r="D8" s="204"/>
      <c r="E8" s="204"/>
      <c r="F8" s="204"/>
      <c r="G8" s="204"/>
      <c r="H8" s="205"/>
      <c r="I8" s="205"/>
      <c r="J8" s="205"/>
      <c r="K8" s="205"/>
      <c r="L8" s="205"/>
      <c r="M8" s="205"/>
      <c r="N8" s="205"/>
      <c r="O8" s="205"/>
      <c r="P8" s="116"/>
      <c r="Q8" s="116"/>
    </row>
    <row r="9" spans="1:17" ht="20.149999999999999" customHeight="1" x14ac:dyDescent="0.3">
      <c r="A9" s="204"/>
      <c r="B9" s="204"/>
      <c r="C9" s="204"/>
      <c r="D9" s="204"/>
      <c r="E9" s="204"/>
      <c r="F9" s="204"/>
      <c r="G9" s="204"/>
      <c r="H9" s="205"/>
      <c r="I9" s="205"/>
      <c r="J9" s="205"/>
      <c r="K9" s="205"/>
      <c r="L9" s="205"/>
      <c r="M9" s="205"/>
      <c r="N9" s="205"/>
      <c r="O9" s="205"/>
      <c r="P9" s="116"/>
      <c r="Q9" s="116"/>
    </row>
    <row r="10" spans="1:17" ht="20.149999999999999" customHeight="1" x14ac:dyDescent="0.3">
      <c r="A10" s="204"/>
      <c r="B10" s="204"/>
      <c r="C10" s="204"/>
      <c r="D10" s="204"/>
      <c r="E10" s="204"/>
      <c r="F10" s="204"/>
      <c r="G10" s="204"/>
      <c r="H10" s="205"/>
      <c r="I10" s="205"/>
      <c r="J10" s="205"/>
      <c r="K10" s="205"/>
      <c r="L10" s="205"/>
      <c r="M10" s="205"/>
      <c r="N10" s="205"/>
      <c r="O10" s="205"/>
      <c r="P10" s="116"/>
      <c r="Q10" s="116"/>
    </row>
    <row r="11" spans="1:17" ht="20.149999999999999" customHeight="1" x14ac:dyDescent="0.3">
      <c r="A11" s="204" t="s">
        <v>331</v>
      </c>
      <c r="B11" s="204"/>
      <c r="C11" s="204"/>
      <c r="D11" s="204"/>
      <c r="E11" s="204"/>
      <c r="F11" s="204"/>
      <c r="G11" s="204"/>
      <c r="H11" s="205" t="s">
        <v>735</v>
      </c>
      <c r="I11" s="205"/>
      <c r="J11" s="205"/>
      <c r="K11" s="205"/>
      <c r="L11" s="205"/>
      <c r="M11" s="205"/>
      <c r="N11" s="205"/>
      <c r="O11" s="205"/>
      <c r="P11" s="116"/>
      <c r="Q11" s="116"/>
    </row>
    <row r="12" spans="1:17" ht="20.149999999999999" customHeight="1" x14ac:dyDescent="0.3">
      <c r="A12" s="204"/>
      <c r="B12" s="204"/>
      <c r="C12" s="204"/>
      <c r="D12" s="204"/>
      <c r="E12" s="204"/>
      <c r="F12" s="204"/>
      <c r="G12" s="204"/>
      <c r="H12" s="205"/>
      <c r="I12" s="205"/>
      <c r="J12" s="205"/>
      <c r="K12" s="205"/>
      <c r="L12" s="205"/>
      <c r="M12" s="205"/>
      <c r="N12" s="205"/>
      <c r="O12" s="205"/>
      <c r="P12" s="116"/>
      <c r="Q12" s="116"/>
    </row>
    <row r="13" spans="1:17" ht="20.149999999999999" customHeight="1" x14ac:dyDescent="0.3">
      <c r="A13" s="204"/>
      <c r="B13" s="204"/>
      <c r="C13" s="204"/>
      <c r="D13" s="204"/>
      <c r="E13" s="204"/>
      <c r="F13" s="204"/>
      <c r="G13" s="204"/>
      <c r="H13" s="205"/>
      <c r="I13" s="205"/>
      <c r="J13" s="205"/>
      <c r="K13" s="205"/>
      <c r="L13" s="205"/>
      <c r="M13" s="205"/>
      <c r="N13" s="205"/>
      <c r="O13" s="205"/>
      <c r="P13" s="116"/>
      <c r="Q13" s="116"/>
    </row>
    <row r="14" spans="1:17" ht="20.149999999999999" customHeight="1" x14ac:dyDescent="0.3">
      <c r="A14" s="204"/>
      <c r="B14" s="204"/>
      <c r="C14" s="204"/>
      <c r="D14" s="204"/>
      <c r="E14" s="204"/>
      <c r="F14" s="204"/>
      <c r="G14" s="204"/>
      <c r="H14" s="205"/>
      <c r="I14" s="205"/>
      <c r="J14" s="205"/>
      <c r="K14" s="205"/>
      <c r="L14" s="205"/>
      <c r="M14" s="205"/>
      <c r="N14" s="205"/>
      <c r="O14" s="205"/>
      <c r="P14" s="116"/>
      <c r="Q14" s="116"/>
    </row>
    <row r="15" spans="1:17" ht="20.149999999999999" customHeight="1" x14ac:dyDescent="0.3">
      <c r="A15" s="204"/>
      <c r="B15" s="204"/>
      <c r="C15" s="204"/>
      <c r="D15" s="204"/>
      <c r="E15" s="204"/>
      <c r="F15" s="204"/>
      <c r="G15" s="204"/>
      <c r="H15" s="205"/>
      <c r="I15" s="205"/>
      <c r="J15" s="205"/>
      <c r="K15" s="205"/>
      <c r="L15" s="205"/>
      <c r="M15" s="205"/>
      <c r="N15" s="205"/>
      <c r="O15" s="205"/>
      <c r="P15" s="116"/>
      <c r="Q15" s="116"/>
    </row>
    <row r="16" spans="1:17" ht="20.149999999999999" customHeight="1" x14ac:dyDescent="0.3">
      <c r="A16" s="204"/>
      <c r="B16" s="204"/>
      <c r="C16" s="204"/>
      <c r="D16" s="204"/>
      <c r="E16" s="204"/>
      <c r="F16" s="204"/>
      <c r="G16" s="204"/>
      <c r="H16" s="214" t="s">
        <v>332</v>
      </c>
      <c r="I16" s="214"/>
      <c r="J16" s="214"/>
      <c r="K16" s="214"/>
      <c r="L16" s="214"/>
      <c r="M16" s="214"/>
      <c r="N16" s="214"/>
      <c r="O16" s="214"/>
      <c r="P16" s="116"/>
      <c r="Q16" s="116"/>
    </row>
    <row r="17" spans="1:17" ht="20.149999999999999" customHeight="1" x14ac:dyDescent="0.3">
      <c r="A17" s="204"/>
      <c r="B17" s="204"/>
      <c r="C17" s="204"/>
      <c r="D17" s="204"/>
      <c r="E17" s="204"/>
      <c r="F17" s="204"/>
      <c r="G17" s="204"/>
      <c r="H17" s="242" t="s">
        <v>333</v>
      </c>
      <c r="I17" s="242"/>
      <c r="J17" s="242"/>
      <c r="K17" s="242"/>
      <c r="L17" s="242"/>
      <c r="M17" s="242"/>
      <c r="N17" s="242"/>
      <c r="O17" s="242"/>
      <c r="P17" s="116"/>
      <c r="Q17" s="116"/>
    </row>
    <row r="18" spans="1:17" ht="20.149999999999999" customHeight="1" x14ac:dyDescent="0.3">
      <c r="A18" s="204"/>
      <c r="B18" s="204"/>
      <c r="C18" s="204"/>
      <c r="D18" s="204"/>
      <c r="E18" s="204"/>
      <c r="F18" s="204"/>
      <c r="G18" s="204"/>
      <c r="H18" s="243" t="s">
        <v>334</v>
      </c>
      <c r="I18" s="243"/>
      <c r="J18" s="243"/>
      <c r="K18" s="243"/>
      <c r="L18" s="243"/>
      <c r="M18" s="243"/>
      <c r="N18" s="243"/>
      <c r="O18" s="243"/>
      <c r="P18" s="116"/>
      <c r="Q18" s="116"/>
    </row>
    <row r="19" spans="1:17" ht="20.149999999999999" customHeight="1" x14ac:dyDescent="0.3">
      <c r="A19" s="204"/>
      <c r="B19" s="204"/>
      <c r="C19" s="204"/>
      <c r="D19" s="204"/>
      <c r="E19" s="204"/>
      <c r="F19" s="204"/>
      <c r="G19" s="204"/>
      <c r="H19" s="214" t="s">
        <v>335</v>
      </c>
      <c r="I19" s="214"/>
      <c r="J19" s="214"/>
      <c r="K19" s="214"/>
      <c r="L19" s="214"/>
      <c r="M19" s="214"/>
      <c r="N19" s="214"/>
      <c r="O19" s="214"/>
      <c r="P19" s="116"/>
      <c r="Q19" s="116"/>
    </row>
    <row r="20" spans="1:17" ht="20.149999999999999" customHeight="1" x14ac:dyDescent="0.3">
      <c r="A20" s="204"/>
      <c r="B20" s="204"/>
      <c r="C20" s="204"/>
      <c r="D20" s="204"/>
      <c r="E20" s="204"/>
      <c r="F20" s="204"/>
      <c r="G20" s="204"/>
      <c r="H20" s="205" t="s">
        <v>736</v>
      </c>
      <c r="I20" s="205"/>
      <c r="J20" s="205"/>
      <c r="K20" s="205"/>
      <c r="L20" s="205"/>
      <c r="M20" s="205"/>
      <c r="N20" s="205"/>
      <c r="O20" s="205"/>
      <c r="P20" s="116"/>
      <c r="Q20" s="116"/>
    </row>
    <row r="21" spans="1:17" ht="20.149999999999999" customHeight="1" x14ac:dyDescent="0.3">
      <c r="A21" s="204"/>
      <c r="B21" s="204"/>
      <c r="C21" s="204"/>
      <c r="D21" s="204"/>
      <c r="E21" s="204"/>
      <c r="F21" s="204"/>
      <c r="G21" s="204"/>
      <c r="H21" s="205"/>
      <c r="I21" s="205"/>
      <c r="J21" s="205"/>
      <c r="K21" s="205"/>
      <c r="L21" s="205"/>
      <c r="M21" s="205"/>
      <c r="N21" s="205"/>
      <c r="O21" s="205"/>
      <c r="P21" s="116"/>
      <c r="Q21" s="116"/>
    </row>
    <row r="22" spans="1:17" ht="20.149999999999999" customHeight="1" x14ac:dyDescent="0.3">
      <c r="A22" s="204"/>
      <c r="B22" s="204"/>
      <c r="C22" s="204"/>
      <c r="D22" s="204"/>
      <c r="E22" s="204"/>
      <c r="F22" s="204"/>
      <c r="G22" s="204"/>
      <c r="H22" s="205"/>
      <c r="I22" s="205"/>
      <c r="J22" s="205"/>
      <c r="K22" s="205"/>
      <c r="L22" s="205"/>
      <c r="M22" s="205"/>
      <c r="N22" s="205"/>
      <c r="O22" s="205"/>
      <c r="P22" s="116"/>
      <c r="Q22" s="116"/>
    </row>
    <row r="23" spans="1:17" ht="20.149999999999999" customHeight="1" x14ac:dyDescent="0.3">
      <c r="A23" s="204"/>
      <c r="B23" s="204"/>
      <c r="C23" s="204"/>
      <c r="D23" s="204"/>
      <c r="E23" s="204"/>
      <c r="F23" s="204"/>
      <c r="G23" s="204"/>
      <c r="H23" s="205" t="s">
        <v>336</v>
      </c>
      <c r="I23" s="205"/>
      <c r="J23" s="205"/>
      <c r="K23" s="205"/>
      <c r="L23" s="205"/>
      <c r="M23" s="205"/>
      <c r="N23" s="205"/>
      <c r="O23" s="205"/>
      <c r="P23" s="116"/>
      <c r="Q23" s="116"/>
    </row>
    <row r="24" spans="1:17" ht="20.149999999999999" customHeight="1" x14ac:dyDescent="0.3">
      <c r="A24" s="204"/>
      <c r="B24" s="204"/>
      <c r="C24" s="204"/>
      <c r="D24" s="204"/>
      <c r="E24" s="204"/>
      <c r="F24" s="204"/>
      <c r="G24" s="204"/>
      <c r="H24" s="205"/>
      <c r="I24" s="205"/>
      <c r="J24" s="205"/>
      <c r="K24" s="205"/>
      <c r="L24" s="205"/>
      <c r="M24" s="205"/>
      <c r="N24" s="205"/>
      <c r="O24" s="205"/>
      <c r="P24" s="116"/>
      <c r="Q24" s="116"/>
    </row>
    <row r="25" spans="1:17" ht="20.149999999999999" customHeight="1" x14ac:dyDescent="0.3">
      <c r="A25" s="204"/>
      <c r="B25" s="204"/>
      <c r="C25" s="204"/>
      <c r="D25" s="204"/>
      <c r="E25" s="204"/>
      <c r="F25" s="204"/>
      <c r="G25" s="204"/>
      <c r="H25" s="205"/>
      <c r="I25" s="205"/>
      <c r="J25" s="205"/>
      <c r="K25" s="205"/>
      <c r="L25" s="205"/>
      <c r="M25" s="205"/>
      <c r="N25" s="205"/>
      <c r="O25" s="205"/>
      <c r="P25" s="116"/>
      <c r="Q25" s="116"/>
    </row>
    <row r="26" spans="1:17" ht="20.149999999999999" customHeight="1" x14ac:dyDescent="0.3">
      <c r="A26" s="204"/>
      <c r="B26" s="204"/>
      <c r="C26" s="204"/>
      <c r="D26" s="204"/>
      <c r="E26" s="204"/>
      <c r="F26" s="204"/>
      <c r="G26" s="204"/>
      <c r="P26" s="116"/>
      <c r="Q26" s="116"/>
    </row>
    <row r="27" spans="1:17" ht="20.149999999999999" customHeight="1" x14ac:dyDescent="0.3">
      <c r="A27" s="204"/>
      <c r="B27" s="204"/>
      <c r="C27" s="204"/>
      <c r="D27" s="204"/>
      <c r="E27" s="204"/>
      <c r="F27" s="204"/>
      <c r="G27" s="204"/>
      <c r="P27" s="116"/>
      <c r="Q27" s="116"/>
    </row>
    <row r="28" spans="1:17" ht="20.149999999999999" customHeight="1" x14ac:dyDescent="0.3">
      <c r="A28" s="204"/>
      <c r="B28" s="204"/>
      <c r="C28" s="204"/>
      <c r="D28" s="204"/>
      <c r="E28" s="204"/>
      <c r="F28" s="204"/>
      <c r="G28" s="204"/>
      <c r="H28" s="205" t="s">
        <v>737</v>
      </c>
      <c r="I28" s="205"/>
      <c r="J28" s="205"/>
      <c r="K28" s="205"/>
      <c r="L28" s="205"/>
      <c r="M28" s="205"/>
      <c r="N28" s="205"/>
      <c r="O28" s="205"/>
      <c r="P28" s="116"/>
      <c r="Q28" s="116"/>
    </row>
    <row r="29" spans="1:17" ht="20.149999999999999" customHeight="1" x14ac:dyDescent="0.3">
      <c r="A29" s="204" t="s">
        <v>337</v>
      </c>
      <c r="B29" s="204"/>
      <c r="C29" s="204"/>
      <c r="D29" s="204"/>
      <c r="E29" s="204"/>
      <c r="F29" s="204"/>
      <c r="G29" s="204"/>
      <c r="H29" s="205"/>
      <c r="I29" s="205"/>
      <c r="J29" s="205"/>
      <c r="K29" s="205"/>
      <c r="L29" s="205"/>
      <c r="M29" s="205"/>
      <c r="N29" s="205"/>
      <c r="O29" s="205"/>
      <c r="P29" s="116"/>
      <c r="Q29" s="116"/>
    </row>
    <row r="30" spans="1:17" ht="20.149999999999999" customHeight="1" x14ac:dyDescent="0.3">
      <c r="A30" s="204"/>
      <c r="B30" s="204"/>
      <c r="C30" s="204"/>
      <c r="D30" s="204"/>
      <c r="E30" s="204"/>
      <c r="F30" s="204"/>
      <c r="G30" s="204"/>
      <c r="I30" s="244" t="s">
        <v>738</v>
      </c>
      <c r="J30" s="244"/>
      <c r="K30" s="244"/>
      <c r="L30" s="244"/>
      <c r="M30" s="244"/>
      <c r="N30" s="244"/>
      <c r="O30" s="244"/>
      <c r="P30" s="116"/>
      <c r="Q30" s="116"/>
    </row>
    <row r="31" spans="1:17" ht="20.149999999999999" customHeight="1" x14ac:dyDescent="0.3">
      <c r="A31" s="204"/>
      <c r="B31" s="204"/>
      <c r="C31" s="204"/>
      <c r="D31" s="204"/>
      <c r="E31" s="204"/>
      <c r="F31" s="204"/>
      <c r="G31" s="204"/>
      <c r="I31" s="244"/>
      <c r="J31" s="244"/>
      <c r="K31" s="244"/>
      <c r="L31" s="244"/>
      <c r="M31" s="244"/>
      <c r="N31" s="244"/>
      <c r="O31" s="244"/>
      <c r="P31" s="116"/>
      <c r="Q31" s="116"/>
    </row>
    <row r="32" spans="1:17" ht="20.149999999999999" customHeight="1" x14ac:dyDescent="0.3">
      <c r="A32" s="204"/>
      <c r="B32" s="204"/>
      <c r="C32" s="204"/>
      <c r="D32" s="204"/>
      <c r="E32" s="204"/>
      <c r="F32" s="204"/>
      <c r="G32" s="204"/>
      <c r="I32" s="205" t="s">
        <v>739</v>
      </c>
      <c r="J32" s="205"/>
      <c r="K32" s="205"/>
      <c r="L32" s="205"/>
      <c r="M32" s="205"/>
      <c r="N32" s="205"/>
      <c r="O32" s="205"/>
      <c r="P32" s="116"/>
      <c r="Q32" s="116"/>
    </row>
    <row r="33" spans="1:17" ht="20.149999999999999" customHeight="1" x14ac:dyDescent="0.3">
      <c r="A33" s="204"/>
      <c r="B33" s="204"/>
      <c r="C33" s="204"/>
      <c r="D33" s="204"/>
      <c r="E33" s="204"/>
      <c r="F33" s="204"/>
      <c r="G33" s="204"/>
      <c r="I33" s="205"/>
      <c r="J33" s="205"/>
      <c r="K33" s="205"/>
      <c r="L33" s="205"/>
      <c r="M33" s="205"/>
      <c r="N33" s="205"/>
      <c r="O33" s="205"/>
      <c r="P33" s="116"/>
      <c r="Q33" s="116"/>
    </row>
    <row r="34" spans="1:17" ht="20.149999999999999" customHeight="1" x14ac:dyDescent="0.3">
      <c r="I34" s="205"/>
      <c r="J34" s="205"/>
      <c r="K34" s="205"/>
      <c r="L34" s="205"/>
      <c r="M34" s="205"/>
      <c r="N34" s="205"/>
      <c r="O34" s="205"/>
      <c r="P34" s="116"/>
      <c r="Q34" s="116"/>
    </row>
    <row r="35" spans="1:17" ht="20.149999999999999" customHeight="1" x14ac:dyDescent="0.3">
      <c r="I35" s="205"/>
      <c r="J35" s="205"/>
      <c r="K35" s="205"/>
      <c r="L35" s="205"/>
      <c r="M35" s="205"/>
      <c r="N35" s="205"/>
      <c r="O35" s="205"/>
      <c r="P35" s="116"/>
      <c r="Q35" s="116"/>
    </row>
    <row r="36" spans="1:17" ht="20.149999999999999" customHeight="1" x14ac:dyDescent="0.3">
      <c r="I36" s="205"/>
      <c r="J36" s="205"/>
      <c r="K36" s="205"/>
      <c r="L36" s="205"/>
      <c r="M36" s="205"/>
      <c r="N36" s="205"/>
      <c r="O36" s="205"/>
      <c r="P36" s="116"/>
      <c r="Q36" s="116"/>
    </row>
    <row r="37" spans="1:17" ht="20.149999999999999" customHeight="1" x14ac:dyDescent="0.3">
      <c r="I37" s="205"/>
      <c r="J37" s="205"/>
      <c r="K37" s="205"/>
      <c r="L37" s="205"/>
      <c r="M37" s="205"/>
      <c r="N37" s="205"/>
      <c r="O37" s="205"/>
      <c r="P37" s="116"/>
      <c r="Q37" s="116"/>
    </row>
    <row r="38" spans="1:17" ht="20.149999999999999" customHeight="1" x14ac:dyDescent="0.3">
      <c r="I38" s="205"/>
      <c r="J38" s="205"/>
      <c r="K38" s="205"/>
      <c r="L38" s="205"/>
      <c r="M38" s="205"/>
      <c r="N38" s="205"/>
      <c r="O38" s="205"/>
      <c r="P38" s="116"/>
      <c r="Q38" s="116"/>
    </row>
    <row r="39" spans="1:17" ht="20.149999999999999" customHeight="1" x14ac:dyDescent="0.3">
      <c r="A39" s="218" t="s">
        <v>283</v>
      </c>
      <c r="B39" s="218"/>
      <c r="I39" s="205"/>
      <c r="J39" s="205"/>
      <c r="K39" s="205"/>
      <c r="L39" s="205"/>
      <c r="M39" s="205"/>
      <c r="N39" s="205"/>
      <c r="O39" s="205"/>
      <c r="P39" s="116"/>
      <c r="Q39" s="116"/>
    </row>
    <row r="40" spans="1:17" ht="20.149999999999999" customHeight="1" x14ac:dyDescent="0.3">
      <c r="A40" s="218" t="s">
        <v>338</v>
      </c>
      <c r="B40" s="218"/>
      <c r="I40" s="205"/>
      <c r="J40" s="205"/>
      <c r="K40" s="205"/>
      <c r="L40" s="205"/>
      <c r="M40" s="205"/>
      <c r="N40" s="205"/>
      <c r="O40" s="205"/>
      <c r="P40" s="116"/>
      <c r="Q40" s="116"/>
    </row>
    <row r="41" spans="1:17" ht="20.149999999999999" customHeight="1" x14ac:dyDescent="0.3">
      <c r="I41" s="205"/>
      <c r="J41" s="205"/>
      <c r="K41" s="205"/>
      <c r="L41" s="205"/>
      <c r="M41" s="205"/>
      <c r="N41" s="205"/>
      <c r="O41" s="205"/>
      <c r="P41" s="116"/>
      <c r="Q41" s="116"/>
    </row>
    <row r="42" spans="1:17" ht="20.149999999999999" customHeight="1" x14ac:dyDescent="0.3">
      <c r="I42" s="205" t="s">
        <v>740</v>
      </c>
      <c r="J42" s="205"/>
      <c r="K42" s="205"/>
      <c r="L42" s="205"/>
      <c r="M42" s="205"/>
      <c r="N42" s="205"/>
      <c r="O42" s="205"/>
      <c r="P42" s="116"/>
      <c r="Q42" s="116"/>
    </row>
    <row r="43" spans="1:17" ht="20.149999999999999" customHeight="1" x14ac:dyDescent="0.3">
      <c r="A43" s="126" t="s">
        <v>287</v>
      </c>
      <c r="B43" s="245" t="s">
        <v>339</v>
      </c>
      <c r="C43" s="246"/>
      <c r="D43" s="246"/>
      <c r="E43" s="246"/>
      <c r="F43" s="247"/>
      <c r="I43" s="205"/>
      <c r="J43" s="205"/>
      <c r="K43" s="205"/>
      <c r="L43" s="205"/>
      <c r="M43" s="205"/>
      <c r="N43" s="205"/>
      <c r="O43" s="205"/>
      <c r="P43" s="116"/>
      <c r="Q43" s="116"/>
    </row>
    <row r="44" spans="1:17" ht="20.149999999999999" customHeight="1" x14ac:dyDescent="0.3">
      <c r="B44" s="248"/>
      <c r="C44" s="249"/>
      <c r="D44" s="249"/>
      <c r="E44" s="249"/>
      <c r="F44" s="250"/>
      <c r="I44" s="205"/>
      <c r="J44" s="205"/>
      <c r="K44" s="205"/>
      <c r="L44" s="205"/>
      <c r="M44" s="205"/>
      <c r="N44" s="205"/>
      <c r="O44" s="205"/>
      <c r="P44" s="116"/>
      <c r="Q44" s="116"/>
    </row>
    <row r="45" spans="1:17" ht="20.149999999999999" customHeight="1" x14ac:dyDescent="0.3">
      <c r="B45" s="248"/>
      <c r="C45" s="249"/>
      <c r="D45" s="249"/>
      <c r="E45" s="249"/>
      <c r="F45" s="250"/>
      <c r="I45" s="205"/>
      <c r="J45" s="205"/>
      <c r="K45" s="205"/>
      <c r="L45" s="205"/>
      <c r="M45" s="205"/>
      <c r="N45" s="205"/>
      <c r="O45" s="205"/>
      <c r="P45" s="116"/>
      <c r="Q45" s="116"/>
    </row>
    <row r="46" spans="1:17" ht="20.149999999999999" customHeight="1" x14ac:dyDescent="0.3">
      <c r="B46" s="248"/>
      <c r="C46" s="249"/>
      <c r="D46" s="249"/>
      <c r="E46" s="249"/>
      <c r="F46" s="250"/>
      <c r="I46" s="205"/>
      <c r="J46" s="205"/>
      <c r="K46" s="205"/>
      <c r="L46" s="205"/>
      <c r="M46" s="205"/>
      <c r="N46" s="205"/>
      <c r="O46" s="205"/>
      <c r="P46" s="116"/>
      <c r="Q46" s="116"/>
    </row>
    <row r="47" spans="1:17" ht="20.149999999999999" customHeight="1" x14ac:dyDescent="0.3">
      <c r="B47" s="248"/>
      <c r="C47" s="249"/>
      <c r="D47" s="249"/>
      <c r="E47" s="249"/>
      <c r="F47" s="250"/>
      <c r="I47" s="205"/>
      <c r="J47" s="205"/>
      <c r="K47" s="205"/>
      <c r="L47" s="205"/>
      <c r="M47" s="205"/>
      <c r="N47" s="205"/>
      <c r="O47" s="205"/>
      <c r="P47" s="116"/>
      <c r="Q47" s="116"/>
    </row>
    <row r="48" spans="1:17" ht="20.149999999999999" customHeight="1" x14ac:dyDescent="0.3">
      <c r="B48" s="248"/>
      <c r="C48" s="249"/>
      <c r="D48" s="249"/>
      <c r="E48" s="249"/>
      <c r="F48" s="250"/>
      <c r="I48" s="244" t="s">
        <v>741</v>
      </c>
      <c r="J48" s="244"/>
      <c r="K48" s="244"/>
      <c r="L48" s="244"/>
      <c r="M48" s="244"/>
      <c r="N48" s="244"/>
      <c r="O48" s="244"/>
      <c r="P48" s="116"/>
      <c r="Q48" s="116"/>
    </row>
    <row r="49" spans="2:17" ht="20.149999999999999" customHeight="1" x14ac:dyDescent="0.3">
      <c r="B49" s="248"/>
      <c r="C49" s="249"/>
      <c r="D49" s="249"/>
      <c r="E49" s="249"/>
      <c r="F49" s="250"/>
      <c r="I49" s="244"/>
      <c r="J49" s="244"/>
      <c r="K49" s="244"/>
      <c r="L49" s="244"/>
      <c r="M49" s="244"/>
      <c r="N49" s="244"/>
      <c r="O49" s="244"/>
      <c r="P49" s="116"/>
      <c r="Q49" s="116"/>
    </row>
    <row r="50" spans="2:17" ht="20.149999999999999" customHeight="1" x14ac:dyDescent="0.3">
      <c r="B50" s="248"/>
      <c r="C50" s="249"/>
      <c r="D50" s="249"/>
      <c r="E50" s="249"/>
      <c r="F50" s="250"/>
      <c r="I50" s="205" t="s">
        <v>340</v>
      </c>
      <c r="J50" s="205"/>
      <c r="K50" s="205"/>
      <c r="L50" s="205"/>
      <c r="M50" s="205"/>
      <c r="N50" s="205"/>
      <c r="O50" s="205"/>
      <c r="P50" s="116"/>
      <c r="Q50" s="116"/>
    </row>
    <row r="51" spans="2:17" ht="20.149999999999999" customHeight="1" x14ac:dyDescent="0.3">
      <c r="B51" s="248"/>
      <c r="C51" s="249"/>
      <c r="D51" s="249"/>
      <c r="E51" s="249"/>
      <c r="F51" s="250"/>
      <c r="I51" s="205"/>
      <c r="J51" s="205"/>
      <c r="K51" s="205"/>
      <c r="L51" s="205"/>
      <c r="M51" s="205"/>
      <c r="N51" s="205"/>
      <c r="O51" s="205"/>
      <c r="P51" s="116"/>
      <c r="Q51" s="116"/>
    </row>
    <row r="52" spans="2:17" ht="20.149999999999999" customHeight="1" x14ac:dyDescent="0.3">
      <c r="B52" s="248"/>
      <c r="C52" s="249"/>
      <c r="D52" s="249"/>
      <c r="E52" s="249"/>
      <c r="F52" s="250"/>
      <c r="I52" s="206" t="s">
        <v>341</v>
      </c>
      <c r="J52" s="206"/>
      <c r="K52" s="206"/>
      <c r="L52" s="206"/>
      <c r="M52" s="206"/>
      <c r="N52" s="206"/>
      <c r="O52" s="206"/>
      <c r="P52" s="116"/>
      <c r="Q52" s="116"/>
    </row>
    <row r="53" spans="2:17" ht="20.149999999999999" customHeight="1" x14ac:dyDescent="0.3">
      <c r="B53" s="248"/>
      <c r="C53" s="249"/>
      <c r="D53" s="249"/>
      <c r="E53" s="249"/>
      <c r="F53" s="250"/>
      <c r="I53" s="206" t="s">
        <v>342</v>
      </c>
      <c r="J53" s="206"/>
      <c r="K53" s="206"/>
      <c r="L53" s="206"/>
      <c r="M53" s="206"/>
      <c r="N53" s="206"/>
      <c r="O53" s="206"/>
      <c r="P53" s="116"/>
      <c r="Q53" s="116"/>
    </row>
    <row r="54" spans="2:17" ht="20.149999999999999" customHeight="1" x14ac:dyDescent="0.3">
      <c r="B54" s="248"/>
      <c r="C54" s="249"/>
      <c r="D54" s="249"/>
      <c r="E54" s="249"/>
      <c r="F54" s="250"/>
      <c r="I54" s="206" t="s">
        <v>343</v>
      </c>
      <c r="J54" s="206"/>
      <c r="K54" s="206"/>
      <c r="L54" s="206"/>
      <c r="M54" s="206"/>
      <c r="N54" s="206"/>
      <c r="O54" s="206"/>
      <c r="P54" s="116"/>
      <c r="Q54" s="116"/>
    </row>
    <row r="55" spans="2:17" ht="20.149999999999999" customHeight="1" x14ac:dyDescent="0.3">
      <c r="B55" s="248"/>
      <c r="C55" s="249"/>
      <c r="D55" s="249"/>
      <c r="E55" s="249"/>
      <c r="F55" s="250"/>
      <c r="I55" s="206" t="s">
        <v>344</v>
      </c>
      <c r="J55" s="206"/>
      <c r="K55" s="206"/>
      <c r="L55" s="206"/>
      <c r="M55" s="206"/>
      <c r="N55" s="206"/>
      <c r="O55" s="206"/>
      <c r="P55" s="116"/>
      <c r="Q55" s="116"/>
    </row>
    <row r="56" spans="2:17" ht="20.149999999999999" customHeight="1" x14ac:dyDescent="0.3">
      <c r="B56" s="248"/>
      <c r="C56" s="249"/>
      <c r="D56" s="249"/>
      <c r="E56" s="249"/>
      <c r="F56" s="250"/>
      <c r="I56" s="206"/>
      <c r="J56" s="206"/>
      <c r="K56" s="206"/>
      <c r="L56" s="206"/>
      <c r="M56" s="206"/>
      <c r="N56" s="206"/>
      <c r="O56" s="206"/>
      <c r="P56" s="116"/>
      <c r="Q56" s="116"/>
    </row>
    <row r="57" spans="2:17" ht="20.149999999999999" customHeight="1" x14ac:dyDescent="0.3">
      <c r="B57" s="248"/>
      <c r="C57" s="249"/>
      <c r="D57" s="249"/>
      <c r="E57" s="249"/>
      <c r="F57" s="250"/>
      <c r="I57" s="206"/>
      <c r="J57" s="206"/>
      <c r="K57" s="206"/>
      <c r="L57" s="206"/>
      <c r="M57" s="206"/>
      <c r="N57" s="206"/>
      <c r="O57" s="206"/>
      <c r="P57" s="116"/>
      <c r="Q57" s="116"/>
    </row>
    <row r="58" spans="2:17" ht="20.149999999999999" customHeight="1" x14ac:dyDescent="0.3">
      <c r="B58" s="248"/>
      <c r="C58" s="249"/>
      <c r="D58" s="249"/>
      <c r="E58" s="249"/>
      <c r="F58" s="250"/>
      <c r="I58" s="210" t="s">
        <v>345</v>
      </c>
      <c r="J58" s="206"/>
      <c r="K58" s="206"/>
      <c r="L58" s="206"/>
      <c r="M58" s="206"/>
      <c r="N58" s="206"/>
      <c r="O58" s="206"/>
      <c r="P58" s="116"/>
      <c r="Q58" s="116"/>
    </row>
    <row r="59" spans="2:17" ht="20.149999999999999" customHeight="1" x14ac:dyDescent="0.3">
      <c r="B59" s="251"/>
      <c r="C59" s="252"/>
      <c r="D59" s="252"/>
      <c r="E59" s="252"/>
      <c r="F59" s="253"/>
      <c r="I59" s="206" t="s">
        <v>346</v>
      </c>
      <c r="J59" s="206"/>
      <c r="K59" s="206"/>
      <c r="L59" s="206"/>
      <c r="M59" s="206"/>
      <c r="N59" s="206"/>
      <c r="O59" s="206"/>
      <c r="P59" s="116"/>
      <c r="Q59" s="116"/>
    </row>
    <row r="60" spans="2:17" ht="20.149999999999999" customHeight="1" x14ac:dyDescent="0.3">
      <c r="I60" s="206" t="s">
        <v>347</v>
      </c>
      <c r="J60" s="206"/>
      <c r="K60" s="206"/>
      <c r="L60" s="206"/>
      <c r="M60" s="206"/>
      <c r="N60" s="206"/>
      <c r="O60" s="206"/>
      <c r="P60" s="116"/>
      <c r="Q60" s="116"/>
    </row>
    <row r="61" spans="2:17" ht="20.149999999999999" customHeight="1" x14ac:dyDescent="0.3">
      <c r="I61" s="244" t="s">
        <v>742</v>
      </c>
      <c r="J61" s="244"/>
      <c r="K61" s="244"/>
      <c r="L61" s="244"/>
      <c r="M61" s="244"/>
      <c r="N61" s="244"/>
      <c r="O61" s="244"/>
      <c r="P61" s="116"/>
      <c r="Q61" s="116"/>
    </row>
    <row r="62" spans="2:17" ht="20.149999999999999" customHeight="1" x14ac:dyDescent="0.3">
      <c r="I62" s="244"/>
      <c r="J62" s="244"/>
      <c r="K62" s="244"/>
      <c r="L62" s="244"/>
      <c r="M62" s="244"/>
      <c r="N62" s="244"/>
      <c r="O62" s="244"/>
      <c r="P62" s="116"/>
      <c r="Q62" s="116"/>
    </row>
    <row r="63" spans="2:17" ht="20.149999999999999" customHeight="1" x14ac:dyDescent="0.3">
      <c r="I63" s="205" t="s">
        <v>743</v>
      </c>
      <c r="J63" s="205"/>
      <c r="K63" s="205"/>
      <c r="L63" s="205"/>
      <c r="M63" s="205"/>
      <c r="N63" s="205"/>
      <c r="O63" s="205"/>
      <c r="P63" s="116"/>
      <c r="Q63" s="116"/>
    </row>
    <row r="64" spans="2:17" ht="20.149999999999999" customHeight="1" x14ac:dyDescent="0.3">
      <c r="B64" s="209" t="s">
        <v>752</v>
      </c>
      <c r="C64" s="209"/>
      <c r="D64" s="209"/>
      <c r="E64" s="209"/>
      <c r="F64" s="209"/>
      <c r="I64" s="205"/>
      <c r="J64" s="205"/>
      <c r="K64" s="205"/>
      <c r="L64" s="205"/>
      <c r="M64" s="205"/>
      <c r="N64" s="205"/>
      <c r="O64" s="205"/>
      <c r="P64" s="116"/>
      <c r="Q64" s="116"/>
    </row>
    <row r="65" spans="2:17" ht="20.149999999999999" customHeight="1" x14ac:dyDescent="0.3">
      <c r="B65" s="209"/>
      <c r="C65" s="209"/>
      <c r="D65" s="209"/>
      <c r="E65" s="209"/>
      <c r="F65" s="209"/>
      <c r="I65" s="230" t="s">
        <v>744</v>
      </c>
      <c r="J65" s="230"/>
      <c r="K65" s="230"/>
      <c r="L65" s="230"/>
      <c r="M65" s="230"/>
      <c r="N65" s="230"/>
      <c r="O65" s="230"/>
      <c r="P65" s="116"/>
      <c r="Q65" s="116"/>
    </row>
    <row r="66" spans="2:17" ht="20.149999999999999" customHeight="1" x14ac:dyDescent="0.3">
      <c r="B66" s="209"/>
      <c r="C66" s="209"/>
      <c r="D66" s="209"/>
      <c r="E66" s="209"/>
      <c r="F66" s="209"/>
      <c r="I66" s="230"/>
      <c r="J66" s="230"/>
      <c r="K66" s="230"/>
      <c r="L66" s="230"/>
      <c r="M66" s="230"/>
      <c r="N66" s="230"/>
      <c r="O66" s="230"/>
      <c r="P66" s="116"/>
      <c r="Q66" s="116"/>
    </row>
    <row r="67" spans="2:17" ht="20.149999999999999" customHeight="1" x14ac:dyDescent="0.3">
      <c r="B67" s="209"/>
      <c r="C67" s="209"/>
      <c r="D67" s="209"/>
      <c r="E67" s="209"/>
      <c r="F67" s="209"/>
      <c r="I67" s="230"/>
      <c r="J67" s="230"/>
      <c r="K67" s="230"/>
      <c r="L67" s="230"/>
      <c r="M67" s="230"/>
      <c r="N67" s="230"/>
      <c r="O67" s="230"/>
      <c r="P67" s="116"/>
      <c r="Q67" s="116"/>
    </row>
    <row r="68" spans="2:17" ht="20.149999999999999" customHeight="1" x14ac:dyDescent="0.3">
      <c r="B68" s="209"/>
      <c r="C68" s="209"/>
      <c r="D68" s="209"/>
      <c r="E68" s="209"/>
      <c r="F68" s="209"/>
      <c r="I68" s="230"/>
      <c r="J68" s="230"/>
      <c r="K68" s="230"/>
      <c r="L68" s="230"/>
      <c r="M68" s="230"/>
      <c r="N68" s="230"/>
      <c r="O68" s="230"/>
      <c r="P68" s="116"/>
      <c r="Q68" s="116"/>
    </row>
    <row r="69" spans="2:17" ht="20.149999999999999" customHeight="1" x14ac:dyDescent="0.3">
      <c r="B69" s="209"/>
      <c r="C69" s="209"/>
      <c r="D69" s="209"/>
      <c r="E69" s="209"/>
      <c r="F69" s="209"/>
      <c r="G69" s="127"/>
      <c r="J69" s="255" t="s">
        <v>348</v>
      </c>
      <c r="K69" s="255"/>
      <c r="L69" s="255"/>
      <c r="M69" s="255"/>
      <c r="N69" s="255"/>
      <c r="O69" s="255"/>
      <c r="P69" s="116"/>
      <c r="Q69" s="116"/>
    </row>
    <row r="70" spans="2:17" ht="20.149999999999999" customHeight="1" x14ac:dyDescent="0.3">
      <c r="C70" s="222" t="s">
        <v>349</v>
      </c>
      <c r="D70" s="222"/>
      <c r="E70" s="222"/>
      <c r="J70" s="254" t="s">
        <v>350</v>
      </c>
      <c r="K70" s="254"/>
      <c r="L70" s="254"/>
      <c r="M70" s="254"/>
      <c r="N70" s="254"/>
      <c r="O70" s="254"/>
      <c r="P70" s="116"/>
      <c r="Q70" s="116"/>
    </row>
    <row r="71" spans="2:17" ht="20.149999999999999" customHeight="1" x14ac:dyDescent="0.3">
      <c r="B71" s="65" t="s">
        <v>351</v>
      </c>
      <c r="C71" s="128" t="s">
        <v>352</v>
      </c>
      <c r="D71" s="129"/>
      <c r="E71" s="129"/>
      <c r="F71" s="129"/>
      <c r="J71" s="255" t="s">
        <v>353</v>
      </c>
      <c r="K71" s="255"/>
      <c r="L71" s="255"/>
      <c r="M71" s="255"/>
      <c r="N71" s="255"/>
      <c r="O71" s="255"/>
      <c r="P71" s="116"/>
      <c r="Q71" s="116"/>
    </row>
    <row r="72" spans="2:17" ht="20.149999999999999" customHeight="1" x14ac:dyDescent="0.3">
      <c r="B72" s="65" t="s">
        <v>354</v>
      </c>
      <c r="C72" s="128" t="s">
        <v>352</v>
      </c>
      <c r="D72" s="129"/>
      <c r="E72" s="129"/>
      <c r="F72" s="129"/>
      <c r="J72" s="254" t="s">
        <v>355</v>
      </c>
      <c r="K72" s="254"/>
      <c r="L72" s="254"/>
      <c r="M72" s="254"/>
      <c r="N72" s="254"/>
      <c r="O72" s="254"/>
      <c r="P72" s="116"/>
      <c r="Q72" s="116"/>
    </row>
    <row r="73" spans="2:17" ht="20.149999999999999" customHeight="1" x14ac:dyDescent="0.3">
      <c r="B73" s="65" t="s">
        <v>356</v>
      </c>
      <c r="C73" s="129"/>
      <c r="D73" s="223" t="s">
        <v>357</v>
      </c>
      <c r="E73" s="223"/>
      <c r="F73" s="223"/>
      <c r="I73" s="230" t="s">
        <v>745</v>
      </c>
      <c r="J73" s="230"/>
      <c r="K73" s="230"/>
      <c r="L73" s="230"/>
      <c r="M73" s="230"/>
      <c r="N73" s="230"/>
      <c r="O73" s="230"/>
      <c r="P73" s="116"/>
      <c r="Q73" s="116"/>
    </row>
    <row r="74" spans="2:17" ht="20.149999999999999" customHeight="1" x14ac:dyDescent="0.3">
      <c r="B74" s="65" t="s">
        <v>358</v>
      </c>
      <c r="C74" s="128" t="s">
        <v>359</v>
      </c>
      <c r="D74" s="129"/>
      <c r="E74" s="129"/>
      <c r="F74" s="129"/>
      <c r="I74" s="230"/>
      <c r="J74" s="230"/>
      <c r="K74" s="230"/>
      <c r="L74" s="230"/>
      <c r="M74" s="230"/>
      <c r="N74" s="230"/>
      <c r="O74" s="230"/>
      <c r="P74" s="116"/>
      <c r="Q74" s="116"/>
    </row>
    <row r="75" spans="2:17" ht="20.149999999999999" customHeight="1" x14ac:dyDescent="0.3">
      <c r="B75" s="209" t="s">
        <v>753</v>
      </c>
      <c r="C75" s="209"/>
      <c r="D75" s="209"/>
      <c r="E75" s="209"/>
      <c r="F75" s="209"/>
      <c r="I75" s="230"/>
      <c r="J75" s="230"/>
      <c r="K75" s="230"/>
      <c r="L75" s="230"/>
      <c r="M75" s="230"/>
      <c r="N75" s="230"/>
      <c r="O75" s="230"/>
      <c r="P75" s="116"/>
      <c r="Q75" s="116"/>
    </row>
    <row r="76" spans="2:17" ht="20.149999999999999" customHeight="1" x14ac:dyDescent="0.3">
      <c r="B76" s="209"/>
      <c r="C76" s="209"/>
      <c r="D76" s="209"/>
      <c r="E76" s="209"/>
      <c r="F76" s="209"/>
      <c r="I76" s="230"/>
      <c r="J76" s="230"/>
      <c r="K76" s="230"/>
      <c r="L76" s="230"/>
      <c r="M76" s="230"/>
      <c r="N76" s="230"/>
      <c r="O76" s="230"/>
      <c r="P76" s="116"/>
      <c r="Q76" s="116"/>
    </row>
    <row r="77" spans="2:17" ht="20.149999999999999" customHeight="1" x14ac:dyDescent="0.3">
      <c r="B77" s="209"/>
      <c r="C77" s="209"/>
      <c r="D77" s="209"/>
      <c r="E77" s="209"/>
      <c r="F77" s="209"/>
      <c r="I77" s="230"/>
      <c r="J77" s="230"/>
      <c r="K77" s="230"/>
      <c r="L77" s="230"/>
      <c r="M77" s="230"/>
      <c r="N77" s="230"/>
      <c r="O77" s="230"/>
      <c r="P77" s="116"/>
      <c r="Q77" s="116"/>
    </row>
    <row r="78" spans="2:17" ht="20.149999999999999" customHeight="1" x14ac:dyDescent="0.3">
      <c r="B78" s="209"/>
      <c r="C78" s="209"/>
      <c r="D78" s="209"/>
      <c r="E78" s="209"/>
      <c r="F78" s="209"/>
      <c r="I78" s="230"/>
      <c r="J78" s="230"/>
      <c r="K78" s="230"/>
      <c r="L78" s="230"/>
      <c r="M78" s="230"/>
      <c r="N78" s="230"/>
      <c r="O78" s="230"/>
      <c r="P78" s="116"/>
      <c r="Q78" s="116"/>
    </row>
    <row r="79" spans="2:17" ht="20.149999999999999" customHeight="1" x14ac:dyDescent="0.3">
      <c r="B79" s="209"/>
      <c r="C79" s="209"/>
      <c r="D79" s="209"/>
      <c r="E79" s="209"/>
      <c r="F79" s="209"/>
      <c r="I79" s="230"/>
      <c r="J79" s="230"/>
      <c r="K79" s="230"/>
      <c r="L79" s="230"/>
      <c r="M79" s="230"/>
      <c r="N79" s="230"/>
      <c r="O79" s="230"/>
      <c r="P79" s="116"/>
      <c r="Q79" s="116"/>
    </row>
    <row r="80" spans="2:17" ht="20.149999999999999" customHeight="1" x14ac:dyDescent="0.3">
      <c r="B80" s="209" t="s">
        <v>754</v>
      </c>
      <c r="C80" s="209"/>
      <c r="D80" s="209"/>
      <c r="E80" s="209"/>
      <c r="F80" s="209"/>
      <c r="I80" s="230"/>
      <c r="J80" s="230"/>
      <c r="K80" s="230"/>
      <c r="L80" s="230"/>
      <c r="M80" s="230"/>
      <c r="N80" s="230"/>
      <c r="O80" s="230"/>
      <c r="P80" s="116"/>
      <c r="Q80" s="116"/>
    </row>
    <row r="81" spans="2:17" ht="20.149999999999999" customHeight="1" x14ac:dyDescent="0.3">
      <c r="B81" s="209"/>
      <c r="C81" s="209"/>
      <c r="D81" s="209"/>
      <c r="E81" s="209"/>
      <c r="F81" s="209"/>
      <c r="I81" s="205" t="s">
        <v>360</v>
      </c>
      <c r="J81" s="205"/>
      <c r="K81" s="205"/>
      <c r="L81" s="205"/>
      <c r="M81" s="205"/>
      <c r="N81" s="205"/>
      <c r="O81" s="205"/>
      <c r="P81" s="116"/>
      <c r="Q81" s="116"/>
    </row>
    <row r="82" spans="2:17" ht="20.149999999999999" customHeight="1" x14ac:dyDescent="0.3">
      <c r="B82" s="209"/>
      <c r="C82" s="209"/>
      <c r="D82" s="209"/>
      <c r="E82" s="209"/>
      <c r="F82" s="209"/>
      <c r="I82" s="205"/>
      <c r="J82" s="205"/>
      <c r="K82" s="205"/>
      <c r="L82" s="205"/>
      <c r="M82" s="205"/>
      <c r="N82" s="205"/>
      <c r="O82" s="205"/>
      <c r="P82" s="116"/>
      <c r="Q82" s="116"/>
    </row>
    <row r="83" spans="2:17" ht="20.149999999999999" customHeight="1" x14ac:dyDescent="0.3">
      <c r="C83" s="222" t="s">
        <v>361</v>
      </c>
      <c r="D83" s="222"/>
      <c r="E83" s="222"/>
      <c r="F83" s="222"/>
      <c r="J83" s="255" t="s">
        <v>363</v>
      </c>
      <c r="K83" s="255"/>
      <c r="L83" s="255"/>
      <c r="P83" s="116"/>
      <c r="Q83" s="116"/>
    </row>
    <row r="84" spans="2:17" ht="20.149999999999999" customHeight="1" x14ac:dyDescent="0.3">
      <c r="B84" s="65" t="s">
        <v>351</v>
      </c>
      <c r="C84" s="128" t="s">
        <v>362</v>
      </c>
      <c r="J84" s="256" t="s">
        <v>366</v>
      </c>
      <c r="K84" s="256"/>
      <c r="L84" s="256"/>
      <c r="M84" s="256"/>
      <c r="N84" s="256"/>
      <c r="O84" s="256"/>
      <c r="P84" s="116"/>
      <c r="Q84" s="116"/>
    </row>
    <row r="85" spans="2:17" ht="20.149999999999999" customHeight="1" x14ac:dyDescent="0.3">
      <c r="B85" s="65" t="s">
        <v>364</v>
      </c>
      <c r="C85" s="128" t="s">
        <v>365</v>
      </c>
      <c r="J85" s="256"/>
      <c r="K85" s="256"/>
      <c r="L85" s="256"/>
      <c r="M85" s="256"/>
      <c r="N85" s="256"/>
      <c r="O85" s="256"/>
      <c r="P85" s="116"/>
      <c r="Q85" s="116"/>
    </row>
    <row r="86" spans="2:17" ht="20.149999999999999" customHeight="1" x14ac:dyDescent="0.3">
      <c r="B86" s="65" t="s">
        <v>356</v>
      </c>
      <c r="D86" s="223" t="s">
        <v>367</v>
      </c>
      <c r="E86" s="223"/>
      <c r="F86" s="223"/>
      <c r="J86" s="255" t="s">
        <v>370</v>
      </c>
      <c r="K86" s="255"/>
      <c r="L86" s="255"/>
      <c r="P86" s="116"/>
      <c r="Q86" s="116"/>
    </row>
    <row r="87" spans="2:17" ht="20.149999999999999" customHeight="1" x14ac:dyDescent="0.3">
      <c r="B87" s="65" t="s">
        <v>368</v>
      </c>
      <c r="C87" s="130" t="s">
        <v>369</v>
      </c>
      <c r="D87" s="131"/>
      <c r="E87" s="131"/>
      <c r="F87" s="131"/>
      <c r="J87" s="256" t="s">
        <v>371</v>
      </c>
      <c r="K87" s="256"/>
      <c r="L87" s="256"/>
      <c r="M87" s="256"/>
      <c r="N87" s="256"/>
      <c r="O87" s="256"/>
      <c r="P87" s="116"/>
      <c r="Q87" s="116"/>
    </row>
    <row r="88" spans="2:17" ht="20.149999999999999" customHeight="1" x14ac:dyDescent="0.3">
      <c r="B88" s="209" t="s">
        <v>755</v>
      </c>
      <c r="C88" s="209"/>
      <c r="D88" s="209"/>
      <c r="E88" s="209"/>
      <c r="F88" s="209"/>
      <c r="J88" s="256"/>
      <c r="K88" s="256"/>
      <c r="L88" s="256"/>
      <c r="M88" s="256"/>
      <c r="N88" s="256"/>
      <c r="O88" s="256"/>
      <c r="P88" s="116"/>
      <c r="Q88" s="116"/>
    </row>
    <row r="89" spans="2:17" ht="20.149999999999999" customHeight="1" x14ac:dyDescent="0.3">
      <c r="B89" s="209"/>
      <c r="C89" s="209"/>
      <c r="D89" s="209"/>
      <c r="E89" s="209"/>
      <c r="F89" s="209"/>
      <c r="J89" s="255" t="s">
        <v>372</v>
      </c>
      <c r="K89" s="255"/>
      <c r="L89" s="255"/>
      <c r="M89" s="224"/>
      <c r="N89" s="224"/>
      <c r="O89" s="224"/>
      <c r="P89" s="116"/>
      <c r="Q89" s="116"/>
    </row>
    <row r="90" spans="2:17" ht="20.149999999999999" customHeight="1" x14ac:dyDescent="0.3">
      <c r="B90" s="209"/>
      <c r="C90" s="209"/>
      <c r="D90" s="209"/>
      <c r="E90" s="209"/>
      <c r="F90" s="209"/>
      <c r="J90" s="256" t="s">
        <v>373</v>
      </c>
      <c r="K90" s="256"/>
      <c r="L90" s="256"/>
      <c r="M90" s="256"/>
      <c r="N90" s="256"/>
      <c r="O90" s="256"/>
      <c r="P90" s="116"/>
      <c r="Q90" s="116"/>
    </row>
    <row r="91" spans="2:17" ht="20.149999999999999" customHeight="1" x14ac:dyDescent="0.3">
      <c r="B91" s="209"/>
      <c r="C91" s="209"/>
      <c r="D91" s="209"/>
      <c r="E91" s="209"/>
      <c r="F91" s="209"/>
      <c r="J91" s="256"/>
      <c r="K91" s="256"/>
      <c r="L91" s="256"/>
      <c r="M91" s="256"/>
      <c r="N91" s="256"/>
      <c r="O91" s="256"/>
      <c r="P91" s="116"/>
      <c r="Q91" s="116"/>
    </row>
    <row r="92" spans="2:17" ht="20.149999999999999" customHeight="1" x14ac:dyDescent="0.3">
      <c r="B92" s="209"/>
      <c r="C92" s="209"/>
      <c r="D92" s="209"/>
      <c r="E92" s="209"/>
      <c r="F92" s="209"/>
      <c r="J92" s="205" t="s">
        <v>746</v>
      </c>
      <c r="K92" s="205"/>
      <c r="L92" s="205"/>
      <c r="M92" s="205"/>
      <c r="N92" s="205"/>
      <c r="O92" s="205"/>
      <c r="P92" s="116"/>
      <c r="Q92" s="116"/>
    </row>
    <row r="93" spans="2:17" ht="20.149999999999999" customHeight="1" x14ac:dyDescent="0.3">
      <c r="J93" s="205"/>
      <c r="K93" s="205"/>
      <c r="L93" s="205"/>
      <c r="M93" s="205"/>
      <c r="N93" s="205"/>
      <c r="O93" s="205"/>
      <c r="P93" s="116"/>
      <c r="Q93" s="116"/>
    </row>
    <row r="94" spans="2:17" ht="20.149999999999999" customHeight="1" x14ac:dyDescent="0.3">
      <c r="J94" s="205"/>
      <c r="K94" s="205"/>
      <c r="L94" s="205"/>
      <c r="M94" s="205"/>
      <c r="N94" s="205"/>
      <c r="O94" s="205"/>
      <c r="P94" s="116"/>
      <c r="Q94" s="116"/>
    </row>
    <row r="95" spans="2:17" ht="20.149999999999999" customHeight="1" x14ac:dyDescent="0.3">
      <c r="B95" s="209" t="s">
        <v>756</v>
      </c>
      <c r="C95" s="209"/>
      <c r="D95" s="209"/>
      <c r="E95" s="209"/>
      <c r="F95" s="209"/>
      <c r="J95" s="205"/>
      <c r="K95" s="205"/>
      <c r="L95" s="205"/>
      <c r="M95" s="205"/>
      <c r="N95" s="205"/>
      <c r="O95" s="205"/>
      <c r="P95" s="116"/>
      <c r="Q95" s="116"/>
    </row>
    <row r="96" spans="2:17" ht="20.149999999999999" customHeight="1" x14ac:dyDescent="0.3">
      <c r="B96" s="209"/>
      <c r="C96" s="209"/>
      <c r="D96" s="209"/>
      <c r="E96" s="209"/>
      <c r="F96" s="209"/>
      <c r="P96" s="116"/>
      <c r="Q96" s="116"/>
    </row>
    <row r="97" spans="2:17" ht="20.149999999999999" customHeight="1" x14ac:dyDescent="0.3">
      <c r="B97" s="209"/>
      <c r="C97" s="209"/>
      <c r="D97" s="209"/>
      <c r="E97" s="209"/>
      <c r="F97" s="209"/>
      <c r="P97" s="116"/>
      <c r="Q97" s="116"/>
    </row>
    <row r="98" spans="2:17" ht="20.149999999999999" customHeight="1" x14ac:dyDescent="0.3">
      <c r="B98" s="209"/>
      <c r="C98" s="209"/>
      <c r="D98" s="209"/>
      <c r="E98" s="209"/>
      <c r="F98" s="209"/>
      <c r="P98" s="116"/>
      <c r="Q98" s="116"/>
    </row>
    <row r="99" spans="2:17" ht="20.149999999999999" customHeight="1" x14ac:dyDescent="0.3">
      <c r="B99" s="209"/>
      <c r="C99" s="209"/>
      <c r="D99" s="209"/>
      <c r="E99" s="209"/>
      <c r="F99" s="209"/>
      <c r="H99" s="205" t="s">
        <v>747</v>
      </c>
      <c r="I99" s="205"/>
      <c r="J99" s="205"/>
      <c r="K99" s="205"/>
      <c r="L99" s="205"/>
      <c r="M99" s="205"/>
      <c r="N99" s="205"/>
      <c r="O99" s="205"/>
      <c r="P99" s="116"/>
      <c r="Q99" s="116"/>
    </row>
    <row r="100" spans="2:17" ht="20.149999999999999" customHeight="1" x14ac:dyDescent="0.3">
      <c r="B100" s="209" t="s">
        <v>757</v>
      </c>
      <c r="C100" s="209"/>
      <c r="D100" s="209"/>
      <c r="E100" s="209"/>
      <c r="F100" s="209"/>
      <c r="H100" s="205"/>
      <c r="I100" s="205"/>
      <c r="J100" s="205"/>
      <c r="K100" s="205"/>
      <c r="L100" s="205"/>
      <c r="M100" s="205"/>
      <c r="N100" s="205"/>
      <c r="O100" s="205"/>
      <c r="P100" s="116"/>
      <c r="Q100" s="116"/>
    </row>
    <row r="101" spans="2:17" ht="20.149999999999999" customHeight="1" x14ac:dyDescent="0.3">
      <c r="B101" s="209"/>
      <c r="C101" s="209"/>
      <c r="D101" s="209"/>
      <c r="E101" s="209"/>
      <c r="F101" s="209"/>
      <c r="H101" s="205"/>
      <c r="I101" s="205"/>
      <c r="J101" s="205"/>
      <c r="K101" s="205"/>
      <c r="L101" s="205"/>
      <c r="M101" s="205"/>
      <c r="N101" s="205"/>
      <c r="O101" s="205"/>
      <c r="P101" s="116"/>
      <c r="Q101" s="116"/>
    </row>
    <row r="102" spans="2:17" ht="20.149999999999999" customHeight="1" x14ac:dyDescent="0.3">
      <c r="B102" s="209"/>
      <c r="C102" s="209"/>
      <c r="D102" s="209"/>
      <c r="E102" s="209"/>
      <c r="F102" s="209"/>
      <c r="H102" s="205"/>
      <c r="I102" s="205"/>
      <c r="J102" s="205"/>
      <c r="K102" s="205"/>
      <c r="L102" s="205"/>
      <c r="M102" s="205"/>
      <c r="N102" s="205"/>
      <c r="O102" s="205"/>
      <c r="P102" s="116"/>
      <c r="Q102" s="116"/>
    </row>
    <row r="103" spans="2:17" ht="20.149999999999999" customHeight="1" x14ac:dyDescent="0.3">
      <c r="B103" s="209"/>
      <c r="C103" s="209"/>
      <c r="D103" s="209"/>
      <c r="E103" s="209"/>
      <c r="F103" s="209"/>
      <c r="H103" s="205"/>
      <c r="I103" s="205"/>
      <c r="J103" s="205"/>
      <c r="K103" s="205"/>
      <c r="L103" s="205"/>
      <c r="M103" s="205"/>
      <c r="N103" s="205"/>
      <c r="O103" s="205"/>
      <c r="P103" s="116"/>
      <c r="Q103" s="116"/>
    </row>
    <row r="104" spans="2:17" ht="20.149999999999999" customHeight="1" x14ac:dyDescent="0.3">
      <c r="B104" s="209"/>
      <c r="C104" s="209"/>
      <c r="D104" s="209"/>
      <c r="E104" s="209"/>
      <c r="F104" s="209"/>
      <c r="H104" s="205" t="s">
        <v>374</v>
      </c>
      <c r="I104" s="205"/>
      <c r="J104" s="205"/>
      <c r="K104" s="205"/>
      <c r="L104" s="205"/>
      <c r="M104" s="205"/>
      <c r="N104" s="205"/>
      <c r="O104" s="205"/>
      <c r="P104" s="116"/>
      <c r="Q104" s="116"/>
    </row>
    <row r="105" spans="2:17" ht="20.149999999999999" customHeight="1" x14ac:dyDescent="0.3">
      <c r="B105" s="209"/>
      <c r="C105" s="209"/>
      <c r="D105" s="209"/>
      <c r="E105" s="209"/>
      <c r="F105" s="209"/>
      <c r="H105" s="205"/>
      <c r="I105" s="205"/>
      <c r="J105" s="205"/>
      <c r="K105" s="205"/>
      <c r="L105" s="205"/>
      <c r="M105" s="205"/>
      <c r="N105" s="205"/>
      <c r="O105" s="205"/>
      <c r="P105" s="116"/>
      <c r="Q105" s="116"/>
    </row>
    <row r="106" spans="2:17" ht="20.149999999999999" customHeight="1" x14ac:dyDescent="0.3">
      <c r="B106" s="209"/>
      <c r="C106" s="209"/>
      <c r="D106" s="209"/>
      <c r="E106" s="209"/>
      <c r="F106" s="209"/>
      <c r="H106" s="205" t="s">
        <v>748</v>
      </c>
      <c r="I106" s="205"/>
      <c r="J106" s="205"/>
      <c r="K106" s="205"/>
      <c r="L106" s="205"/>
      <c r="M106" s="205"/>
      <c r="N106" s="205"/>
      <c r="O106" s="205"/>
      <c r="P106" s="116"/>
      <c r="Q106" s="116"/>
    </row>
    <row r="107" spans="2:17" ht="20.149999999999999" customHeight="1" x14ac:dyDescent="0.3">
      <c r="B107" s="209"/>
      <c r="C107" s="209"/>
      <c r="D107" s="209"/>
      <c r="E107" s="209"/>
      <c r="F107" s="209"/>
      <c r="H107" s="205"/>
      <c r="I107" s="205"/>
      <c r="J107" s="205"/>
      <c r="K107" s="205"/>
      <c r="L107" s="205"/>
      <c r="M107" s="205"/>
      <c r="N107" s="205"/>
      <c r="O107" s="205"/>
      <c r="P107" s="116"/>
      <c r="Q107" s="116"/>
    </row>
    <row r="108" spans="2:17" ht="20.149999999999999" customHeight="1" x14ac:dyDescent="0.3">
      <c r="H108" s="205"/>
      <c r="I108" s="205"/>
      <c r="J108" s="205"/>
      <c r="K108" s="205"/>
      <c r="L108" s="205"/>
      <c r="M108" s="205"/>
      <c r="N108" s="205"/>
      <c r="O108" s="205"/>
      <c r="P108" s="116"/>
      <c r="Q108" s="116"/>
    </row>
    <row r="109" spans="2:17" ht="20.149999999999999" customHeight="1" x14ac:dyDescent="0.3">
      <c r="H109" s="205"/>
      <c r="I109" s="205"/>
      <c r="J109" s="205"/>
      <c r="K109" s="205"/>
      <c r="L109" s="205"/>
      <c r="M109" s="205"/>
      <c r="N109" s="205"/>
      <c r="O109" s="205"/>
      <c r="P109" s="116"/>
      <c r="Q109" s="116"/>
    </row>
    <row r="110" spans="2:17" ht="20.149999999999999" customHeight="1" x14ac:dyDescent="0.3">
      <c r="H110" s="220" t="s">
        <v>375</v>
      </c>
      <c r="I110" s="220"/>
      <c r="J110" s="220"/>
      <c r="K110" s="220"/>
      <c r="L110" s="220"/>
      <c r="M110" s="220"/>
      <c r="N110" s="220"/>
      <c r="O110" s="220"/>
      <c r="P110" s="116"/>
      <c r="Q110" s="116"/>
    </row>
    <row r="111" spans="2:17" ht="20.149999999999999" customHeight="1" x14ac:dyDescent="0.3">
      <c r="I111" s="206" t="s">
        <v>376</v>
      </c>
      <c r="J111" s="206"/>
      <c r="K111" s="206"/>
      <c r="L111" s="206"/>
      <c r="M111" s="206"/>
      <c r="N111" s="206"/>
      <c r="O111" s="206"/>
      <c r="P111" s="116"/>
      <c r="Q111" s="116"/>
    </row>
    <row r="112" spans="2:17" ht="20.149999999999999" customHeight="1" x14ac:dyDescent="0.3">
      <c r="I112" s="206" t="s">
        <v>377</v>
      </c>
      <c r="J112" s="206"/>
      <c r="K112" s="206"/>
      <c r="L112" s="206"/>
      <c r="M112" s="206"/>
      <c r="N112" s="206"/>
      <c r="O112" s="206"/>
      <c r="P112" s="116"/>
      <c r="Q112" s="116"/>
    </row>
    <row r="113" spans="1:17" ht="20.149999999999999" customHeight="1" x14ac:dyDescent="0.3">
      <c r="I113" s="205" t="s">
        <v>749</v>
      </c>
      <c r="J113" s="205"/>
      <c r="K113" s="205"/>
      <c r="L113" s="205"/>
      <c r="M113" s="205"/>
      <c r="N113" s="205"/>
      <c r="O113" s="205"/>
      <c r="P113" s="116"/>
      <c r="Q113" s="116"/>
    </row>
    <row r="114" spans="1:17" ht="20.149999999999999" customHeight="1" x14ac:dyDescent="0.3">
      <c r="I114" s="205" t="s">
        <v>750</v>
      </c>
      <c r="J114" s="205"/>
      <c r="K114" s="205"/>
      <c r="L114" s="205"/>
      <c r="M114" s="205"/>
      <c r="N114" s="205"/>
      <c r="O114" s="205"/>
      <c r="P114" s="116"/>
      <c r="Q114" s="116"/>
    </row>
    <row r="115" spans="1:17" ht="20.149999999999999" customHeight="1" x14ac:dyDescent="0.3">
      <c r="A115" s="218" t="s">
        <v>378</v>
      </c>
      <c r="B115" s="218"/>
      <c r="I115" s="205"/>
      <c r="J115" s="205"/>
      <c r="K115" s="205"/>
      <c r="L115" s="205"/>
      <c r="M115" s="205"/>
      <c r="N115" s="205"/>
      <c r="O115" s="205"/>
      <c r="P115" s="116"/>
      <c r="Q115" s="116"/>
    </row>
    <row r="116" spans="1:17" ht="20.149999999999999" customHeight="1" x14ac:dyDescent="0.3">
      <c r="A116" s="218" t="s">
        <v>283</v>
      </c>
      <c r="B116" s="218"/>
      <c r="I116" s="205"/>
      <c r="J116" s="205"/>
      <c r="K116" s="205"/>
      <c r="L116" s="205"/>
      <c r="M116" s="205"/>
      <c r="N116" s="205"/>
      <c r="O116" s="205"/>
      <c r="P116" s="116"/>
      <c r="Q116" s="116"/>
    </row>
    <row r="117" spans="1:17" ht="20.149999999999999" customHeight="1" x14ac:dyDescent="0.3">
      <c r="A117" s="218"/>
      <c r="B117" s="218"/>
      <c r="P117" s="116"/>
      <c r="Q117" s="116"/>
    </row>
    <row r="118" spans="1:17" ht="20.149999999999999" customHeight="1" x14ac:dyDescent="0.3">
      <c r="A118" s="116"/>
      <c r="B118" s="116"/>
      <c r="C118" s="116"/>
      <c r="D118" s="116"/>
      <c r="E118" s="116"/>
      <c r="F118" s="116"/>
      <c r="G118" s="116"/>
      <c r="H118" s="116"/>
      <c r="I118" s="116"/>
      <c r="J118" s="216" t="s">
        <v>299</v>
      </c>
      <c r="K118" s="216"/>
      <c r="L118" s="216"/>
      <c r="M118" s="216"/>
      <c r="N118" s="216"/>
      <c r="O118" s="216"/>
      <c r="P118" s="116"/>
      <c r="Q118" s="116"/>
    </row>
    <row r="120" spans="1:17" ht="20.149999999999999" customHeight="1" x14ac:dyDescent="0.3">
      <c r="A120" s="217" t="s">
        <v>78</v>
      </c>
      <c r="B120" s="217"/>
      <c r="C120" s="217"/>
    </row>
    <row r="121" spans="1:17" ht="20.149999999999999" customHeight="1" x14ac:dyDescent="0.3">
      <c r="A121" s="215" t="s">
        <v>751</v>
      </c>
      <c r="B121" s="215"/>
      <c r="C121" s="215"/>
    </row>
    <row r="124" spans="1:17" ht="14" x14ac:dyDescent="0.3"/>
  </sheetData>
  <sheetProtection algorithmName="SHA-512" hashValue="O+lpHAoCp75ENmSbPTaQR5dduvJebOzhz+sCT4lk1LvKdoCedpdsqi/fTzY8CLf3pGmTXHV/b+vN92b+yPebCw==" saltValue="0XPwNoTKlq/LxD4vfsmdLg==" spinCount="100000" sheet="1" objects="1" scenarios="1"/>
  <mergeCells count="70">
    <mergeCell ref="A117:B117"/>
    <mergeCell ref="J118:O118"/>
    <mergeCell ref="A120:C120"/>
    <mergeCell ref="A121:C121"/>
    <mergeCell ref="H110:O110"/>
    <mergeCell ref="I111:O111"/>
    <mergeCell ref="I112:O112"/>
    <mergeCell ref="I113:O113"/>
    <mergeCell ref="A115:B115"/>
    <mergeCell ref="I114:O116"/>
    <mergeCell ref="A116:B116"/>
    <mergeCell ref="J83:L83"/>
    <mergeCell ref="J84:O85"/>
    <mergeCell ref="D86:F86"/>
    <mergeCell ref="J86:L86"/>
    <mergeCell ref="B88:F92"/>
    <mergeCell ref="J87:O88"/>
    <mergeCell ref="J89:L89"/>
    <mergeCell ref="M89:O89"/>
    <mergeCell ref="J90:O91"/>
    <mergeCell ref="C83:F83"/>
    <mergeCell ref="J92:O95"/>
    <mergeCell ref="B95:F99"/>
    <mergeCell ref="H99:O103"/>
    <mergeCell ref="B100:F107"/>
    <mergeCell ref="H104:O105"/>
    <mergeCell ref="H106:O109"/>
    <mergeCell ref="J71:O71"/>
    <mergeCell ref="J72:O72"/>
    <mergeCell ref="D73:F73"/>
    <mergeCell ref="I73:O80"/>
    <mergeCell ref="B75:F79"/>
    <mergeCell ref="B80:F82"/>
    <mergeCell ref="I81:O82"/>
    <mergeCell ref="C70:E70"/>
    <mergeCell ref="J70:O70"/>
    <mergeCell ref="I53:O53"/>
    <mergeCell ref="I54:O54"/>
    <mergeCell ref="I55:O57"/>
    <mergeCell ref="I58:O58"/>
    <mergeCell ref="I59:O59"/>
    <mergeCell ref="I60:O60"/>
    <mergeCell ref="I61:O62"/>
    <mergeCell ref="I63:O64"/>
    <mergeCell ref="B64:F69"/>
    <mergeCell ref="I65:O68"/>
    <mergeCell ref="J69:O69"/>
    <mergeCell ref="A39:B39"/>
    <mergeCell ref="A40:B40"/>
    <mergeCell ref="I42:O47"/>
    <mergeCell ref="B43:F59"/>
    <mergeCell ref="I48:O49"/>
    <mergeCell ref="I50:O51"/>
    <mergeCell ref="I52:O52"/>
    <mergeCell ref="A4:G5"/>
    <mergeCell ref="H6:J6"/>
    <mergeCell ref="A7:G10"/>
    <mergeCell ref="H7:O10"/>
    <mergeCell ref="A11:G28"/>
    <mergeCell ref="H11:O15"/>
    <mergeCell ref="H16:O16"/>
    <mergeCell ref="H17:O17"/>
    <mergeCell ref="H18:O18"/>
    <mergeCell ref="H19:O19"/>
    <mergeCell ref="H20:O22"/>
    <mergeCell ref="H23:O25"/>
    <mergeCell ref="H28:O29"/>
    <mergeCell ref="A29:G33"/>
    <mergeCell ref="I30:O31"/>
    <mergeCell ref="I32:O41"/>
  </mergeCells>
  <hyperlinks>
    <hyperlink ref="A121:C121" r:id="rId1" location="'βάσεις κατά Arrhenius'!A1" display="…στην αρχή της σελίδας"/>
    <hyperlink ref="A115:B115" r:id="rId2" location="δείκτες!A1" display="δείκτες"/>
    <hyperlink ref="A116:B116" r:id="rId3" location="ηλεκτρολύτες!A1" display="ηλεκτρολύτες"/>
    <hyperlink ref="A39:B39" r:id="rId4" location="ηλεκτρολύτες!A1" display="ηλεκτρολύτες"/>
    <hyperlink ref="A40:B40" r:id="rId5" location="'οξέα κατά Arrhenius'!A1" display="οξέα κατά Arrhenius"/>
  </hyperlinks>
  <pageMargins left="0.7" right="0.7" top="0.75" bottom="0.75" header="0.3" footer="0.3"/>
  <drawing r:id="rId6"/>
  <legacyDrawing r:id="rId7"/>
  <oleObjects>
    <mc:AlternateContent xmlns:mc="http://schemas.openxmlformats.org/markup-compatibility/2006">
      <mc:Choice Requires="x14">
        <oleObject progId="Equation.3" shapeId="4097" r:id="rId8">
          <objectPr defaultSize="0" autoPict="0" r:id="rId9">
            <anchor moveWithCells="1">
              <from>
                <xdr:col>2</xdr:col>
                <xdr:colOff>469900</xdr:colOff>
                <xdr:row>92</xdr:row>
                <xdr:rowOff>69850</xdr:rowOff>
              </from>
              <to>
                <xdr:col>4</xdr:col>
                <xdr:colOff>69850</xdr:colOff>
                <xdr:row>94</xdr:row>
                <xdr:rowOff>12700</xdr:rowOff>
              </to>
            </anchor>
          </objectPr>
        </oleObject>
      </mc:Choice>
      <mc:Fallback>
        <oleObject progId="Equation.3" shapeId="4097"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0"/>
  <sheetViews>
    <sheetView workbookViewId="0"/>
  </sheetViews>
  <sheetFormatPr defaultColWidth="9.1796875" defaultRowHeight="16" customHeight="1" x14ac:dyDescent="0.3"/>
  <cols>
    <col min="1" max="16384" width="9.1796875" style="96"/>
  </cols>
  <sheetData>
    <row r="1" spans="1:17" ht="16" customHeight="1" x14ac:dyDescent="0.3">
      <c r="A1" s="124"/>
      <c r="B1" s="124"/>
      <c r="C1" s="124"/>
      <c r="D1" s="124"/>
      <c r="E1" s="124"/>
      <c r="F1" s="124"/>
      <c r="G1" s="124"/>
      <c r="H1" s="124"/>
      <c r="I1" s="124"/>
      <c r="J1" s="124"/>
      <c r="K1" s="124"/>
      <c r="L1" s="124"/>
      <c r="P1" s="125"/>
      <c r="Q1" s="125"/>
    </row>
    <row r="2" spans="1:17" ht="16" customHeight="1" x14ac:dyDescent="0.3">
      <c r="A2" s="125"/>
      <c r="B2" s="125"/>
      <c r="C2" s="125"/>
      <c r="D2" s="125"/>
      <c r="E2" s="125"/>
      <c r="F2" s="125"/>
      <c r="G2" s="125"/>
      <c r="H2" s="125"/>
      <c r="I2" s="125"/>
      <c r="J2" s="125"/>
      <c r="K2" s="125"/>
      <c r="L2" s="125"/>
      <c r="M2" s="270" t="s">
        <v>301</v>
      </c>
      <c r="N2" s="270"/>
      <c r="O2" s="270"/>
      <c r="P2" s="125"/>
      <c r="Q2" s="125"/>
    </row>
    <row r="3" spans="1:17" ht="16" customHeight="1" x14ac:dyDescent="0.3">
      <c r="A3" s="124"/>
      <c r="B3" s="124"/>
      <c r="C3" s="124"/>
      <c r="D3" s="124"/>
      <c r="E3" s="124"/>
      <c r="F3" s="124"/>
      <c r="G3" s="124"/>
      <c r="H3" s="124"/>
      <c r="I3" s="124"/>
      <c r="J3" s="124"/>
      <c r="K3" s="124"/>
      <c r="L3" s="124"/>
      <c r="M3" s="124"/>
      <c r="N3" s="124"/>
      <c r="O3" s="124"/>
      <c r="P3" s="125"/>
      <c r="Q3" s="125"/>
    </row>
    <row r="4" spans="1:17" ht="16" customHeight="1" x14ac:dyDescent="0.3">
      <c r="A4" s="202" t="s">
        <v>447</v>
      </c>
      <c r="B4" s="202"/>
      <c r="C4" s="202"/>
      <c r="D4" s="202"/>
      <c r="E4" s="202"/>
      <c r="F4" s="202"/>
      <c r="G4" s="202"/>
      <c r="H4" s="124"/>
      <c r="I4" s="124"/>
      <c r="J4" s="124"/>
      <c r="K4" s="124"/>
      <c r="L4" s="124"/>
      <c r="M4" s="124"/>
      <c r="N4" s="124"/>
      <c r="O4" s="124"/>
      <c r="P4" s="125"/>
      <c r="Q4" s="125"/>
    </row>
    <row r="5" spans="1:17" ht="16" customHeight="1" x14ac:dyDescent="0.3">
      <c r="A5" s="202"/>
      <c r="B5" s="202"/>
      <c r="C5" s="202"/>
      <c r="D5" s="202"/>
      <c r="E5" s="202"/>
      <c r="F5" s="202"/>
      <c r="G5" s="202"/>
      <c r="H5" s="124"/>
      <c r="I5" s="124"/>
      <c r="J5" s="124"/>
      <c r="K5" s="124"/>
      <c r="L5" s="124"/>
      <c r="P5" s="125"/>
      <c r="Q5" s="125"/>
    </row>
    <row r="6" spans="1:17" ht="16" customHeight="1" x14ac:dyDescent="0.3">
      <c r="A6" s="124"/>
      <c r="B6" s="124"/>
      <c r="C6" s="124"/>
      <c r="D6" s="124"/>
      <c r="E6" s="124"/>
      <c r="F6" s="124"/>
      <c r="G6" s="124"/>
      <c r="H6" s="240" t="s">
        <v>284</v>
      </c>
      <c r="I6" s="240"/>
      <c r="J6" s="240"/>
      <c r="K6" s="124"/>
      <c r="L6" s="124"/>
      <c r="P6" s="125"/>
      <c r="Q6" s="125"/>
    </row>
    <row r="7" spans="1:17" ht="16" customHeight="1" x14ac:dyDescent="0.3">
      <c r="A7" s="204" t="s">
        <v>448</v>
      </c>
      <c r="B7" s="204"/>
      <c r="C7" s="204"/>
      <c r="D7" s="204"/>
      <c r="E7" s="204"/>
      <c r="F7" s="204"/>
      <c r="G7" s="204"/>
      <c r="H7" s="205" t="s">
        <v>765</v>
      </c>
      <c r="I7" s="205"/>
      <c r="J7" s="205"/>
      <c r="K7" s="205"/>
      <c r="L7" s="205"/>
      <c r="M7" s="205"/>
      <c r="N7" s="205"/>
      <c r="O7" s="205"/>
      <c r="P7" s="125"/>
      <c r="Q7" s="125"/>
    </row>
    <row r="8" spans="1:17" ht="16" customHeight="1" x14ac:dyDescent="0.3">
      <c r="A8" s="204"/>
      <c r="B8" s="204"/>
      <c r="C8" s="204"/>
      <c r="D8" s="204"/>
      <c r="E8" s="204"/>
      <c r="F8" s="204"/>
      <c r="G8" s="204"/>
      <c r="H8" s="205"/>
      <c r="I8" s="205"/>
      <c r="J8" s="205"/>
      <c r="K8" s="205"/>
      <c r="L8" s="205"/>
      <c r="M8" s="205"/>
      <c r="N8" s="205"/>
      <c r="O8" s="205"/>
      <c r="P8" s="125"/>
      <c r="Q8" s="125"/>
    </row>
    <row r="9" spans="1:17" ht="16" customHeight="1" x14ac:dyDescent="0.3">
      <c r="A9" s="204"/>
      <c r="B9" s="204"/>
      <c r="C9" s="204"/>
      <c r="D9" s="204"/>
      <c r="E9" s="204"/>
      <c r="F9" s="204"/>
      <c r="G9" s="204"/>
      <c r="H9" s="205"/>
      <c r="I9" s="205"/>
      <c r="J9" s="205"/>
      <c r="K9" s="205"/>
      <c r="L9" s="205"/>
      <c r="M9" s="205"/>
      <c r="N9" s="205"/>
      <c r="O9" s="205"/>
      <c r="P9" s="125"/>
      <c r="Q9" s="125"/>
    </row>
    <row r="10" spans="1:17" ht="16" customHeight="1" x14ac:dyDescent="0.3">
      <c r="A10" s="204"/>
      <c r="B10" s="204"/>
      <c r="C10" s="204"/>
      <c r="D10" s="204"/>
      <c r="E10" s="204"/>
      <c r="F10" s="204"/>
      <c r="G10" s="204"/>
      <c r="H10" s="205"/>
      <c r="I10" s="205"/>
      <c r="J10" s="205"/>
      <c r="K10" s="205"/>
      <c r="L10" s="205"/>
      <c r="M10" s="205"/>
      <c r="N10" s="205"/>
      <c r="O10" s="205"/>
      <c r="P10" s="125"/>
      <c r="Q10" s="125"/>
    </row>
    <row r="11" spans="1:17" ht="16" customHeight="1" x14ac:dyDescent="0.3">
      <c r="A11" s="204"/>
      <c r="B11" s="204"/>
      <c r="C11" s="204"/>
      <c r="D11" s="204"/>
      <c r="E11" s="204"/>
      <c r="F11" s="204"/>
      <c r="G11" s="204"/>
      <c r="H11" s="205"/>
      <c r="I11" s="205"/>
      <c r="J11" s="205"/>
      <c r="K11" s="205"/>
      <c r="L11" s="205"/>
      <c r="M11" s="205"/>
      <c r="N11" s="205"/>
      <c r="O11" s="205"/>
      <c r="P11" s="125"/>
      <c r="Q11" s="125"/>
    </row>
    <row r="12" spans="1:17" ht="16" customHeight="1" x14ac:dyDescent="0.3">
      <c r="A12" s="204"/>
      <c r="B12" s="204"/>
      <c r="C12" s="204"/>
      <c r="D12" s="204"/>
      <c r="E12" s="204"/>
      <c r="F12" s="204"/>
      <c r="G12" s="204"/>
      <c r="I12" s="205" t="s">
        <v>766</v>
      </c>
      <c r="J12" s="205"/>
      <c r="K12" s="205"/>
      <c r="L12" s="205"/>
      <c r="M12" s="205"/>
      <c r="N12" s="205"/>
      <c r="O12" s="205"/>
      <c r="P12" s="125"/>
      <c r="Q12" s="125"/>
    </row>
    <row r="13" spans="1:17" ht="16" customHeight="1" x14ac:dyDescent="0.3">
      <c r="A13" s="204"/>
      <c r="B13" s="204"/>
      <c r="C13" s="204"/>
      <c r="D13" s="204"/>
      <c r="E13" s="204"/>
      <c r="F13" s="204"/>
      <c r="G13" s="204"/>
      <c r="I13" s="205"/>
      <c r="J13" s="205"/>
      <c r="K13" s="205"/>
      <c r="L13" s="205"/>
      <c r="M13" s="205"/>
      <c r="N13" s="205"/>
      <c r="O13" s="205"/>
      <c r="P13" s="125"/>
      <c r="Q13" s="125"/>
    </row>
    <row r="14" spans="1:17" ht="16" customHeight="1" x14ac:dyDescent="0.3">
      <c r="A14" s="204"/>
      <c r="B14" s="204"/>
      <c r="C14" s="204"/>
      <c r="D14" s="204"/>
      <c r="E14" s="204"/>
      <c r="F14" s="204"/>
      <c r="G14" s="204"/>
      <c r="I14" s="205" t="s">
        <v>767</v>
      </c>
      <c r="J14" s="205"/>
      <c r="K14" s="205"/>
      <c r="L14" s="205"/>
      <c r="M14" s="205"/>
      <c r="N14" s="205"/>
      <c r="O14" s="205"/>
      <c r="P14" s="125"/>
      <c r="Q14" s="125"/>
    </row>
    <row r="15" spans="1:17" ht="16" customHeight="1" x14ac:dyDescent="0.3">
      <c r="A15" s="204"/>
      <c r="B15" s="204"/>
      <c r="C15" s="204"/>
      <c r="D15" s="204"/>
      <c r="E15" s="204"/>
      <c r="F15" s="204"/>
      <c r="G15" s="204"/>
      <c r="I15" s="205"/>
      <c r="J15" s="205"/>
      <c r="K15" s="205"/>
      <c r="L15" s="205"/>
      <c r="M15" s="205"/>
      <c r="N15" s="205"/>
      <c r="O15" s="205"/>
      <c r="P15" s="125"/>
      <c r="Q15" s="125"/>
    </row>
    <row r="16" spans="1:17" ht="16" customHeight="1" x14ac:dyDescent="0.3">
      <c r="A16" s="204"/>
      <c r="B16" s="204"/>
      <c r="C16" s="204"/>
      <c r="D16" s="204"/>
      <c r="E16" s="204"/>
      <c r="F16" s="204"/>
      <c r="G16" s="204"/>
      <c r="I16" s="205"/>
      <c r="J16" s="205"/>
      <c r="K16" s="205"/>
      <c r="L16" s="205"/>
      <c r="M16" s="205"/>
      <c r="N16" s="205"/>
      <c r="O16" s="205"/>
      <c r="P16" s="125"/>
      <c r="Q16" s="125"/>
    </row>
    <row r="17" spans="1:17" ht="16" customHeight="1" x14ac:dyDescent="0.3">
      <c r="A17" s="204" t="s">
        <v>449</v>
      </c>
      <c r="B17" s="204"/>
      <c r="C17" s="204"/>
      <c r="D17" s="204"/>
      <c r="E17" s="204"/>
      <c r="F17" s="204"/>
      <c r="G17" s="204"/>
      <c r="I17" s="205"/>
      <c r="J17" s="205"/>
      <c r="K17" s="205"/>
      <c r="L17" s="205"/>
      <c r="M17" s="205"/>
      <c r="N17" s="205"/>
      <c r="O17" s="205"/>
      <c r="P17" s="125"/>
      <c r="Q17" s="125"/>
    </row>
    <row r="18" spans="1:17" ht="16" customHeight="1" x14ac:dyDescent="0.3">
      <c r="A18" s="204"/>
      <c r="B18" s="204"/>
      <c r="C18" s="204"/>
      <c r="D18" s="204"/>
      <c r="E18" s="204"/>
      <c r="F18" s="204"/>
      <c r="G18" s="204"/>
      <c r="I18" s="205" t="s">
        <v>768</v>
      </c>
      <c r="J18" s="205"/>
      <c r="K18" s="205"/>
      <c r="L18" s="205"/>
      <c r="M18" s="205"/>
      <c r="N18" s="205"/>
      <c r="O18" s="205"/>
      <c r="P18" s="125"/>
      <c r="Q18" s="125"/>
    </row>
    <row r="19" spans="1:17" ht="16" customHeight="1" x14ac:dyDescent="0.3">
      <c r="A19" s="204"/>
      <c r="B19" s="204"/>
      <c r="C19" s="204"/>
      <c r="D19" s="204"/>
      <c r="E19" s="204"/>
      <c r="F19" s="204"/>
      <c r="G19" s="204"/>
      <c r="I19" s="205"/>
      <c r="J19" s="205"/>
      <c r="K19" s="205"/>
      <c r="L19" s="205"/>
      <c r="M19" s="205"/>
      <c r="N19" s="205"/>
      <c r="O19" s="205"/>
      <c r="P19" s="125"/>
      <c r="Q19" s="125"/>
    </row>
    <row r="20" spans="1:17" ht="16" customHeight="1" x14ac:dyDescent="0.3">
      <c r="A20" s="204"/>
      <c r="B20" s="204"/>
      <c r="C20" s="204"/>
      <c r="D20" s="204"/>
      <c r="E20" s="204"/>
      <c r="F20" s="204"/>
      <c r="G20" s="204"/>
      <c r="I20" s="205"/>
      <c r="J20" s="205"/>
      <c r="K20" s="205"/>
      <c r="L20" s="205"/>
      <c r="M20" s="205"/>
      <c r="N20" s="205"/>
      <c r="O20" s="205"/>
      <c r="P20" s="125"/>
      <c r="Q20" s="125"/>
    </row>
    <row r="21" spans="1:17" ht="16" customHeight="1" x14ac:dyDescent="0.3">
      <c r="A21" s="204"/>
      <c r="B21" s="204"/>
      <c r="C21" s="204"/>
      <c r="D21" s="204"/>
      <c r="E21" s="204"/>
      <c r="F21" s="204"/>
      <c r="G21" s="204"/>
      <c r="I21" s="205"/>
      <c r="J21" s="205"/>
      <c r="K21" s="205"/>
      <c r="L21" s="205"/>
      <c r="M21" s="205"/>
      <c r="N21" s="205"/>
      <c r="O21" s="205"/>
      <c r="P21" s="125"/>
      <c r="Q21" s="125"/>
    </row>
    <row r="22" spans="1:17" ht="16" customHeight="1" x14ac:dyDescent="0.3">
      <c r="A22" s="204"/>
      <c r="B22" s="204"/>
      <c r="C22" s="204"/>
      <c r="D22" s="204"/>
      <c r="E22" s="204"/>
      <c r="F22" s="204"/>
      <c r="G22" s="204"/>
      <c r="I22" s="205"/>
      <c r="J22" s="205"/>
      <c r="K22" s="205"/>
      <c r="L22" s="205"/>
      <c r="M22" s="205"/>
      <c r="N22" s="205"/>
      <c r="O22" s="205"/>
      <c r="P22" s="125"/>
      <c r="Q22" s="125"/>
    </row>
    <row r="23" spans="1:17" ht="16" customHeight="1" x14ac:dyDescent="0.3">
      <c r="A23" s="204" t="s">
        <v>758</v>
      </c>
      <c r="B23" s="204"/>
      <c r="C23" s="204"/>
      <c r="D23" s="204"/>
      <c r="E23" s="204"/>
      <c r="F23" s="204"/>
      <c r="G23" s="204"/>
      <c r="I23" s="205"/>
      <c r="J23" s="205"/>
      <c r="K23" s="205"/>
      <c r="L23" s="205"/>
      <c r="M23" s="205"/>
      <c r="N23" s="205"/>
      <c r="O23" s="205"/>
      <c r="P23" s="125"/>
      <c r="Q23" s="125"/>
    </row>
    <row r="24" spans="1:17" ht="16" customHeight="1" x14ac:dyDescent="0.3">
      <c r="A24" s="204"/>
      <c r="B24" s="204"/>
      <c r="C24" s="204"/>
      <c r="D24" s="204"/>
      <c r="E24" s="204"/>
      <c r="F24" s="204"/>
      <c r="G24" s="204"/>
      <c r="I24" s="205" t="s">
        <v>769</v>
      </c>
      <c r="J24" s="205"/>
      <c r="K24" s="205"/>
      <c r="L24" s="205"/>
      <c r="M24" s="205"/>
      <c r="N24" s="205"/>
      <c r="O24" s="205"/>
      <c r="P24" s="125"/>
      <c r="Q24" s="125"/>
    </row>
    <row r="25" spans="1:17" ht="16" customHeight="1" x14ac:dyDescent="0.3">
      <c r="A25" s="204"/>
      <c r="B25" s="204"/>
      <c r="C25" s="204"/>
      <c r="D25" s="204"/>
      <c r="E25" s="204"/>
      <c r="F25" s="204"/>
      <c r="G25" s="204"/>
      <c r="I25" s="205"/>
      <c r="J25" s="205"/>
      <c r="K25" s="205"/>
      <c r="L25" s="205"/>
      <c r="M25" s="205"/>
      <c r="N25" s="205"/>
      <c r="O25" s="205"/>
      <c r="P25" s="125"/>
      <c r="Q25" s="125"/>
    </row>
    <row r="26" spans="1:17" ht="16" customHeight="1" x14ac:dyDescent="0.3">
      <c r="A26" s="204"/>
      <c r="B26" s="204"/>
      <c r="C26" s="204"/>
      <c r="D26" s="204"/>
      <c r="E26" s="204"/>
      <c r="F26" s="204"/>
      <c r="G26" s="204"/>
      <c r="I26" s="205"/>
      <c r="J26" s="205"/>
      <c r="K26" s="205"/>
      <c r="L26" s="205"/>
      <c r="M26" s="205"/>
      <c r="N26" s="205"/>
      <c r="O26" s="205"/>
      <c r="P26" s="125"/>
      <c r="Q26" s="125"/>
    </row>
    <row r="27" spans="1:17" ht="16" customHeight="1" x14ac:dyDescent="0.3">
      <c r="A27" s="204"/>
      <c r="B27" s="204"/>
      <c r="C27" s="204"/>
      <c r="D27" s="204"/>
      <c r="E27" s="204"/>
      <c r="F27" s="204"/>
      <c r="G27" s="204"/>
      <c r="I27" s="205"/>
      <c r="J27" s="205"/>
      <c r="K27" s="205"/>
      <c r="L27" s="205"/>
      <c r="M27" s="205"/>
      <c r="N27" s="205"/>
      <c r="O27" s="205"/>
      <c r="P27" s="125"/>
      <c r="Q27" s="125"/>
    </row>
    <row r="28" spans="1:17" ht="16" customHeight="1" x14ac:dyDescent="0.3">
      <c r="A28" s="204"/>
      <c r="B28" s="204"/>
      <c r="C28" s="204"/>
      <c r="D28" s="204"/>
      <c r="E28" s="204"/>
      <c r="F28" s="204"/>
      <c r="G28" s="204"/>
      <c r="I28" s="205"/>
      <c r="J28" s="205"/>
      <c r="K28" s="205"/>
      <c r="L28" s="205"/>
      <c r="M28" s="205"/>
      <c r="N28" s="205"/>
      <c r="O28" s="205"/>
      <c r="P28" s="125"/>
      <c r="Q28" s="125"/>
    </row>
    <row r="29" spans="1:17" ht="16" customHeight="1" x14ac:dyDescent="0.3">
      <c r="A29" s="204"/>
      <c r="B29" s="204"/>
      <c r="C29" s="204"/>
      <c r="D29" s="204"/>
      <c r="E29" s="204"/>
      <c r="F29" s="204"/>
      <c r="G29" s="204"/>
      <c r="I29" s="205"/>
      <c r="J29" s="205"/>
      <c r="K29" s="205"/>
      <c r="L29" s="205"/>
      <c r="M29" s="205"/>
      <c r="N29" s="205"/>
      <c r="O29" s="205"/>
      <c r="P29" s="125"/>
      <c r="Q29" s="125"/>
    </row>
    <row r="30" spans="1:17" ht="16" customHeight="1" x14ac:dyDescent="0.3">
      <c r="A30" s="204"/>
      <c r="B30" s="204"/>
      <c r="C30" s="204"/>
      <c r="D30" s="204"/>
      <c r="E30" s="204"/>
      <c r="F30" s="204"/>
      <c r="G30" s="204"/>
      <c r="H30" s="205" t="s">
        <v>770</v>
      </c>
      <c r="I30" s="205"/>
      <c r="J30" s="205"/>
      <c r="K30" s="205"/>
      <c r="L30" s="205"/>
      <c r="M30" s="205"/>
      <c r="N30" s="205"/>
      <c r="O30" s="205"/>
      <c r="P30" s="125"/>
      <c r="Q30" s="125"/>
    </row>
    <row r="31" spans="1:17" ht="16" customHeight="1" x14ac:dyDescent="0.3">
      <c r="A31" s="204"/>
      <c r="B31" s="204"/>
      <c r="C31" s="204"/>
      <c r="D31" s="204"/>
      <c r="E31" s="204"/>
      <c r="F31" s="204"/>
      <c r="G31" s="204"/>
      <c r="H31" s="205"/>
      <c r="I31" s="205"/>
      <c r="J31" s="205"/>
      <c r="K31" s="205"/>
      <c r="L31" s="205"/>
      <c r="M31" s="205"/>
      <c r="N31" s="205"/>
      <c r="O31" s="205"/>
      <c r="P31" s="125"/>
      <c r="Q31" s="125"/>
    </row>
    <row r="32" spans="1:17" ht="16" customHeight="1" x14ac:dyDescent="0.3">
      <c r="A32" s="204"/>
      <c r="B32" s="204"/>
      <c r="C32" s="204"/>
      <c r="D32" s="204"/>
      <c r="E32" s="204"/>
      <c r="F32" s="204"/>
      <c r="G32" s="204"/>
      <c r="H32" s="205"/>
      <c r="I32" s="205"/>
      <c r="J32" s="205"/>
      <c r="K32" s="205"/>
      <c r="L32" s="205"/>
      <c r="M32" s="205"/>
      <c r="N32" s="205"/>
      <c r="O32" s="205"/>
      <c r="P32" s="125"/>
      <c r="Q32" s="125"/>
    </row>
    <row r="33" spans="1:17" ht="16" customHeight="1" x14ac:dyDescent="0.3">
      <c r="A33" s="204" t="s">
        <v>759</v>
      </c>
      <c r="B33" s="204"/>
      <c r="C33" s="204"/>
      <c r="D33" s="204"/>
      <c r="E33" s="204"/>
      <c r="F33" s="204"/>
      <c r="G33" s="204"/>
      <c r="H33" s="205"/>
      <c r="I33" s="205"/>
      <c r="J33" s="205"/>
      <c r="K33" s="205"/>
      <c r="L33" s="205"/>
      <c r="M33" s="205"/>
      <c r="N33" s="205"/>
      <c r="O33" s="205"/>
      <c r="P33" s="125"/>
      <c r="Q33" s="125"/>
    </row>
    <row r="34" spans="1:17" ht="16" customHeight="1" x14ac:dyDescent="0.3">
      <c r="A34" s="204"/>
      <c r="B34" s="204"/>
      <c r="C34" s="204"/>
      <c r="D34" s="204"/>
      <c r="E34" s="204"/>
      <c r="F34" s="204"/>
      <c r="G34" s="204"/>
      <c r="H34" s="205"/>
      <c r="I34" s="205"/>
      <c r="J34" s="205"/>
      <c r="K34" s="205"/>
      <c r="L34" s="205"/>
      <c r="M34" s="205"/>
      <c r="N34" s="205"/>
      <c r="O34" s="205"/>
      <c r="P34" s="125"/>
      <c r="Q34" s="125"/>
    </row>
    <row r="35" spans="1:17" ht="16" customHeight="1" x14ac:dyDescent="0.3">
      <c r="A35" s="204"/>
      <c r="B35" s="204"/>
      <c r="C35" s="204"/>
      <c r="D35" s="204"/>
      <c r="E35" s="204"/>
      <c r="F35" s="204"/>
      <c r="G35" s="204"/>
      <c r="H35" s="205"/>
      <c r="I35" s="205"/>
      <c r="J35" s="205"/>
      <c r="K35" s="205"/>
      <c r="L35" s="205"/>
      <c r="M35" s="205"/>
      <c r="N35" s="205"/>
      <c r="O35" s="205"/>
      <c r="P35" s="125"/>
      <c r="Q35" s="125"/>
    </row>
    <row r="36" spans="1:17" ht="16" customHeight="1" x14ac:dyDescent="0.3">
      <c r="A36" s="204"/>
      <c r="B36" s="204"/>
      <c r="C36" s="204"/>
      <c r="D36" s="204"/>
      <c r="E36" s="204"/>
      <c r="F36" s="204"/>
      <c r="G36" s="204"/>
      <c r="H36" s="205"/>
      <c r="I36" s="205"/>
      <c r="J36" s="205"/>
      <c r="K36" s="205"/>
      <c r="L36" s="205"/>
      <c r="M36" s="205"/>
      <c r="N36" s="205"/>
      <c r="O36" s="205"/>
      <c r="P36" s="125"/>
      <c r="Q36" s="125"/>
    </row>
    <row r="37" spans="1:17" ht="16" customHeight="1" x14ac:dyDescent="0.3">
      <c r="A37" s="204"/>
      <c r="B37" s="204"/>
      <c r="C37" s="204"/>
      <c r="D37" s="204"/>
      <c r="E37" s="204"/>
      <c r="F37" s="204"/>
      <c r="G37" s="204"/>
      <c r="H37" s="205"/>
      <c r="I37" s="205"/>
      <c r="J37" s="205"/>
      <c r="K37" s="205"/>
      <c r="L37" s="205"/>
      <c r="M37" s="205"/>
      <c r="N37" s="205"/>
      <c r="O37" s="205"/>
      <c r="P37" s="125"/>
      <c r="Q37" s="125"/>
    </row>
    <row r="38" spans="1:17" ht="16" customHeight="1" x14ac:dyDescent="0.3">
      <c r="A38" s="204"/>
      <c r="B38" s="204"/>
      <c r="C38" s="204"/>
      <c r="D38" s="204"/>
      <c r="E38" s="204"/>
      <c r="F38" s="204"/>
      <c r="G38" s="204"/>
      <c r="H38" s="205" t="s">
        <v>771</v>
      </c>
      <c r="I38" s="205"/>
      <c r="J38" s="205"/>
      <c r="K38" s="205"/>
      <c r="L38" s="205"/>
      <c r="M38" s="205"/>
      <c r="N38" s="205"/>
      <c r="O38" s="205"/>
      <c r="P38" s="125"/>
      <c r="Q38" s="125"/>
    </row>
    <row r="39" spans="1:17" ht="16" customHeight="1" x14ac:dyDescent="0.3">
      <c r="A39" s="204"/>
      <c r="B39" s="204"/>
      <c r="C39" s="204"/>
      <c r="D39" s="204"/>
      <c r="E39" s="204"/>
      <c r="F39" s="204"/>
      <c r="G39" s="204"/>
      <c r="H39" s="205"/>
      <c r="I39" s="205"/>
      <c r="J39" s="205"/>
      <c r="K39" s="205"/>
      <c r="L39" s="205"/>
      <c r="M39" s="205"/>
      <c r="N39" s="205"/>
      <c r="O39" s="205"/>
      <c r="P39" s="125"/>
      <c r="Q39" s="125"/>
    </row>
    <row r="40" spans="1:17" ht="16" customHeight="1" x14ac:dyDescent="0.3">
      <c r="A40" s="204"/>
      <c r="B40" s="204"/>
      <c r="C40" s="204"/>
      <c r="D40" s="204"/>
      <c r="E40" s="204"/>
      <c r="F40" s="204"/>
      <c r="G40" s="204"/>
      <c r="H40" s="205"/>
      <c r="I40" s="205"/>
      <c r="J40" s="205"/>
      <c r="K40" s="205"/>
      <c r="L40" s="205"/>
      <c r="M40" s="205"/>
      <c r="N40" s="205"/>
      <c r="O40" s="205"/>
      <c r="P40" s="125"/>
      <c r="Q40" s="125"/>
    </row>
    <row r="41" spans="1:17" ht="16" customHeight="1" x14ac:dyDescent="0.3">
      <c r="A41" s="204" t="s">
        <v>760</v>
      </c>
      <c r="B41" s="204"/>
      <c r="C41" s="204"/>
      <c r="D41" s="204"/>
      <c r="E41" s="204"/>
      <c r="F41" s="204"/>
      <c r="G41" s="204"/>
      <c r="H41" s="205"/>
      <c r="I41" s="205"/>
      <c r="J41" s="205"/>
      <c r="K41" s="205"/>
      <c r="L41" s="205"/>
      <c r="M41" s="205"/>
      <c r="N41" s="205"/>
      <c r="O41" s="205"/>
      <c r="P41" s="125"/>
      <c r="Q41" s="125"/>
    </row>
    <row r="42" spans="1:17" ht="16" customHeight="1" x14ac:dyDescent="0.3">
      <c r="A42" s="204"/>
      <c r="B42" s="204"/>
      <c r="C42" s="204"/>
      <c r="D42" s="204"/>
      <c r="E42" s="204"/>
      <c r="F42" s="204"/>
      <c r="G42" s="204"/>
      <c r="H42" s="205"/>
      <c r="I42" s="205"/>
      <c r="J42" s="205"/>
      <c r="K42" s="205"/>
      <c r="L42" s="205"/>
      <c r="M42" s="205"/>
      <c r="N42" s="205"/>
      <c r="O42" s="205"/>
      <c r="P42" s="125"/>
      <c r="Q42" s="125"/>
    </row>
    <row r="43" spans="1:17" ht="16" customHeight="1" x14ac:dyDescent="0.3">
      <c r="A43" s="204"/>
      <c r="B43" s="204"/>
      <c r="C43" s="204"/>
      <c r="D43" s="204"/>
      <c r="E43" s="204"/>
      <c r="F43" s="204"/>
      <c r="G43" s="204"/>
      <c r="H43" s="205"/>
      <c r="I43" s="205"/>
      <c r="J43" s="205"/>
      <c r="K43" s="205"/>
      <c r="L43" s="205"/>
      <c r="M43" s="205"/>
      <c r="N43" s="205"/>
      <c r="O43" s="205"/>
      <c r="P43" s="125"/>
      <c r="Q43" s="125"/>
    </row>
    <row r="44" spans="1:17" ht="16" customHeight="1" x14ac:dyDescent="0.3">
      <c r="A44" s="204"/>
      <c r="B44" s="204"/>
      <c r="C44" s="204"/>
      <c r="D44" s="204"/>
      <c r="E44" s="204"/>
      <c r="F44" s="204"/>
      <c r="G44" s="204"/>
      <c r="H44" s="205"/>
      <c r="I44" s="205"/>
      <c r="J44" s="205"/>
      <c r="K44" s="205"/>
      <c r="L44" s="205"/>
      <c r="M44" s="205"/>
      <c r="N44" s="205"/>
      <c r="O44" s="205"/>
      <c r="P44" s="125"/>
      <c r="Q44" s="125"/>
    </row>
    <row r="45" spans="1:17" ht="16" customHeight="1" x14ac:dyDescent="0.3">
      <c r="A45" s="204"/>
      <c r="B45" s="204"/>
      <c r="C45" s="204"/>
      <c r="D45" s="204"/>
      <c r="E45" s="204"/>
      <c r="F45" s="204"/>
      <c r="G45" s="204"/>
      <c r="H45" s="205" t="s">
        <v>772</v>
      </c>
      <c r="I45" s="205"/>
      <c r="J45" s="205"/>
      <c r="K45" s="205"/>
      <c r="L45" s="205"/>
      <c r="M45" s="205"/>
      <c r="N45" s="205"/>
      <c r="O45" s="205"/>
      <c r="P45" s="125"/>
      <c r="Q45" s="125"/>
    </row>
    <row r="46" spans="1:17" ht="16" customHeight="1" x14ac:dyDescent="0.3">
      <c r="A46" s="204"/>
      <c r="B46" s="204"/>
      <c r="C46" s="204"/>
      <c r="D46" s="204"/>
      <c r="E46" s="204"/>
      <c r="F46" s="204"/>
      <c r="G46" s="204"/>
      <c r="H46" s="205"/>
      <c r="I46" s="205"/>
      <c r="J46" s="205"/>
      <c r="K46" s="205"/>
      <c r="L46" s="205"/>
      <c r="M46" s="205"/>
      <c r="N46" s="205"/>
      <c r="O46" s="205"/>
      <c r="P46" s="125"/>
      <c r="Q46" s="125"/>
    </row>
    <row r="47" spans="1:17" ht="16" customHeight="1" x14ac:dyDescent="0.3">
      <c r="A47" s="204" t="s">
        <v>761</v>
      </c>
      <c r="B47" s="204"/>
      <c r="C47" s="204"/>
      <c r="D47" s="204"/>
      <c r="E47" s="204"/>
      <c r="F47" s="204"/>
      <c r="G47" s="204"/>
      <c r="H47" s="205"/>
      <c r="I47" s="205"/>
      <c r="J47" s="205"/>
      <c r="K47" s="205"/>
      <c r="L47" s="205"/>
      <c r="M47" s="205"/>
      <c r="N47" s="205"/>
      <c r="O47" s="205"/>
      <c r="P47" s="125"/>
      <c r="Q47" s="125"/>
    </row>
    <row r="48" spans="1:17" ht="16" customHeight="1" x14ac:dyDescent="0.3">
      <c r="A48" s="204"/>
      <c r="B48" s="204"/>
      <c r="C48" s="204"/>
      <c r="D48" s="204"/>
      <c r="E48" s="204"/>
      <c r="F48" s="204"/>
      <c r="G48" s="204"/>
      <c r="H48" s="205"/>
      <c r="I48" s="205"/>
      <c r="J48" s="205"/>
      <c r="K48" s="205"/>
      <c r="L48" s="205"/>
      <c r="M48" s="205"/>
      <c r="N48" s="205"/>
      <c r="O48" s="205"/>
      <c r="P48" s="125"/>
      <c r="Q48" s="125"/>
    </row>
    <row r="49" spans="1:17" ht="16" customHeight="1" x14ac:dyDescent="0.3">
      <c r="A49" s="204"/>
      <c r="B49" s="204"/>
      <c r="C49" s="204"/>
      <c r="D49" s="204"/>
      <c r="E49" s="204"/>
      <c r="F49" s="204"/>
      <c r="G49" s="204"/>
      <c r="H49" s="205"/>
      <c r="I49" s="205"/>
      <c r="J49" s="205"/>
      <c r="K49" s="205"/>
      <c r="L49" s="205"/>
      <c r="M49" s="205"/>
      <c r="N49" s="205"/>
      <c r="O49" s="205"/>
      <c r="P49" s="125"/>
      <c r="Q49" s="125"/>
    </row>
    <row r="50" spans="1:17" ht="16" customHeight="1" x14ac:dyDescent="0.3">
      <c r="A50" s="204"/>
      <c r="B50" s="204"/>
      <c r="C50" s="204"/>
      <c r="D50" s="204"/>
      <c r="E50" s="204"/>
      <c r="F50" s="204"/>
      <c r="G50" s="204"/>
      <c r="H50" s="205"/>
      <c r="I50" s="205"/>
      <c r="J50" s="205"/>
      <c r="K50" s="205"/>
      <c r="L50" s="205"/>
      <c r="M50" s="205"/>
      <c r="N50" s="205"/>
      <c r="O50" s="205"/>
      <c r="P50" s="125"/>
      <c r="Q50" s="125"/>
    </row>
    <row r="51" spans="1:17" ht="16" customHeight="1" x14ac:dyDescent="0.3">
      <c r="A51" s="204"/>
      <c r="B51" s="204"/>
      <c r="C51" s="204"/>
      <c r="D51" s="204"/>
      <c r="E51" s="204"/>
      <c r="F51" s="204"/>
      <c r="G51" s="204"/>
      <c r="P51" s="125"/>
      <c r="Q51" s="125"/>
    </row>
    <row r="52" spans="1:17" ht="16" customHeight="1" x14ac:dyDescent="0.3">
      <c r="A52" s="204"/>
      <c r="B52" s="204"/>
      <c r="C52" s="204"/>
      <c r="D52" s="204"/>
      <c r="E52" s="204"/>
      <c r="F52" s="204"/>
      <c r="G52" s="204"/>
      <c r="P52" s="125"/>
      <c r="Q52" s="125"/>
    </row>
    <row r="53" spans="1:17" ht="16" customHeight="1" x14ac:dyDescent="0.3">
      <c r="A53" s="204"/>
      <c r="B53" s="204"/>
      <c r="C53" s="204"/>
      <c r="D53" s="204"/>
      <c r="E53" s="204"/>
      <c r="F53" s="204"/>
      <c r="G53" s="204"/>
      <c r="H53" s="205" t="s">
        <v>773</v>
      </c>
      <c r="I53" s="205"/>
      <c r="J53" s="205"/>
      <c r="K53" s="205"/>
      <c r="L53" s="205"/>
      <c r="M53" s="205"/>
      <c r="N53" s="205"/>
      <c r="O53" s="205"/>
      <c r="P53" s="125"/>
      <c r="Q53" s="125"/>
    </row>
    <row r="54" spans="1:17" ht="16" customHeight="1" x14ac:dyDescent="0.3">
      <c r="A54" s="204"/>
      <c r="B54" s="204"/>
      <c r="C54" s="204"/>
      <c r="D54" s="204"/>
      <c r="E54" s="204"/>
      <c r="F54" s="204"/>
      <c r="G54" s="204"/>
      <c r="H54" s="205"/>
      <c r="I54" s="205"/>
      <c r="J54" s="205"/>
      <c r="K54" s="205"/>
      <c r="L54" s="205"/>
      <c r="M54" s="205"/>
      <c r="N54" s="205"/>
      <c r="O54" s="205"/>
      <c r="P54" s="125"/>
      <c r="Q54" s="125"/>
    </row>
    <row r="55" spans="1:17" ht="16" customHeight="1" x14ac:dyDescent="0.3">
      <c r="A55" s="204" t="s">
        <v>762</v>
      </c>
      <c r="B55" s="204"/>
      <c r="C55" s="204"/>
      <c r="D55" s="204"/>
      <c r="E55" s="204"/>
      <c r="F55" s="204"/>
      <c r="G55" s="204"/>
      <c r="H55" s="205"/>
      <c r="I55" s="205"/>
      <c r="J55" s="205"/>
      <c r="K55" s="205"/>
      <c r="L55" s="205"/>
      <c r="M55" s="205"/>
      <c r="N55" s="205"/>
      <c r="O55" s="205"/>
      <c r="P55" s="125"/>
      <c r="Q55" s="125"/>
    </row>
    <row r="56" spans="1:17" ht="16" customHeight="1" x14ac:dyDescent="0.3">
      <c r="A56" s="204"/>
      <c r="B56" s="204"/>
      <c r="C56" s="204"/>
      <c r="D56" s="204"/>
      <c r="E56" s="204"/>
      <c r="F56" s="204"/>
      <c r="G56" s="204"/>
      <c r="H56" s="205"/>
      <c r="I56" s="205"/>
      <c r="J56" s="205"/>
      <c r="K56" s="205"/>
      <c r="L56" s="205"/>
      <c r="M56" s="205"/>
      <c r="N56" s="205"/>
      <c r="O56" s="205"/>
      <c r="P56" s="125"/>
      <c r="Q56" s="125"/>
    </row>
    <row r="57" spans="1:17" ht="16" customHeight="1" x14ac:dyDescent="0.3">
      <c r="A57" s="204"/>
      <c r="B57" s="204"/>
      <c r="C57" s="204"/>
      <c r="D57" s="204"/>
      <c r="E57" s="204"/>
      <c r="F57" s="204"/>
      <c r="G57" s="204"/>
      <c r="H57" s="205"/>
      <c r="I57" s="205"/>
      <c r="J57" s="205"/>
      <c r="K57" s="205"/>
      <c r="L57" s="205"/>
      <c r="M57" s="205"/>
      <c r="N57" s="205"/>
      <c r="O57" s="205"/>
      <c r="P57" s="125"/>
      <c r="Q57" s="125"/>
    </row>
    <row r="58" spans="1:17" ht="16" customHeight="1" x14ac:dyDescent="0.3">
      <c r="A58" s="204"/>
      <c r="B58" s="204"/>
      <c r="C58" s="204"/>
      <c r="D58" s="204"/>
      <c r="E58" s="204"/>
      <c r="F58" s="204"/>
      <c r="G58" s="204"/>
      <c r="H58" s="205"/>
      <c r="I58" s="205"/>
      <c r="J58" s="205"/>
      <c r="K58" s="205"/>
      <c r="L58" s="205"/>
      <c r="M58" s="205"/>
      <c r="N58" s="205"/>
      <c r="O58" s="205"/>
      <c r="P58" s="125"/>
      <c r="Q58" s="125"/>
    </row>
    <row r="59" spans="1:17" ht="16" customHeight="1" x14ac:dyDescent="0.3">
      <c r="A59" s="204"/>
      <c r="B59" s="204"/>
      <c r="C59" s="204"/>
      <c r="D59" s="204"/>
      <c r="E59" s="204"/>
      <c r="F59" s="204"/>
      <c r="G59" s="204"/>
      <c r="H59" s="205" t="s">
        <v>774</v>
      </c>
      <c r="I59" s="205"/>
      <c r="J59" s="205"/>
      <c r="K59" s="205"/>
      <c r="L59" s="205"/>
      <c r="M59" s="205"/>
      <c r="N59" s="205"/>
      <c r="O59" s="205"/>
      <c r="P59" s="125"/>
      <c r="Q59" s="125"/>
    </row>
    <row r="60" spans="1:17" ht="16" customHeight="1" x14ac:dyDescent="0.3">
      <c r="A60" s="204"/>
      <c r="B60" s="204"/>
      <c r="C60" s="204"/>
      <c r="D60" s="204"/>
      <c r="E60" s="204"/>
      <c r="F60" s="204"/>
      <c r="G60" s="204"/>
      <c r="H60" s="205"/>
      <c r="I60" s="205"/>
      <c r="J60" s="205"/>
      <c r="K60" s="205"/>
      <c r="L60" s="205"/>
      <c r="M60" s="205"/>
      <c r="N60" s="205"/>
      <c r="O60" s="205"/>
      <c r="P60" s="125"/>
      <c r="Q60" s="125"/>
    </row>
    <row r="61" spans="1:17" ht="16" customHeight="1" x14ac:dyDescent="0.3">
      <c r="A61" s="204"/>
      <c r="B61" s="204"/>
      <c r="C61" s="204"/>
      <c r="D61" s="204"/>
      <c r="E61" s="204"/>
      <c r="F61" s="204"/>
      <c r="G61" s="204"/>
      <c r="H61" s="205"/>
      <c r="I61" s="205"/>
      <c r="J61" s="205"/>
      <c r="K61" s="205"/>
      <c r="L61" s="205"/>
      <c r="M61" s="205"/>
      <c r="N61" s="205"/>
      <c r="O61" s="205"/>
      <c r="P61" s="125"/>
      <c r="Q61" s="125"/>
    </row>
    <row r="62" spans="1:17" ht="16" customHeight="1" x14ac:dyDescent="0.3">
      <c r="A62" s="204"/>
      <c r="B62" s="204"/>
      <c r="C62" s="204"/>
      <c r="D62" s="204"/>
      <c r="E62" s="204"/>
      <c r="F62" s="204"/>
      <c r="G62" s="204"/>
      <c r="H62" s="205"/>
      <c r="I62" s="205"/>
      <c r="J62" s="205"/>
      <c r="K62" s="205"/>
      <c r="L62" s="205"/>
      <c r="M62" s="205"/>
      <c r="N62" s="205"/>
      <c r="O62" s="205"/>
      <c r="P62" s="125"/>
      <c r="Q62" s="125"/>
    </row>
    <row r="63" spans="1:17" ht="16" customHeight="1" x14ac:dyDescent="0.3">
      <c r="A63" s="204"/>
      <c r="B63" s="204"/>
      <c r="C63" s="204"/>
      <c r="D63" s="204"/>
      <c r="E63" s="204"/>
      <c r="F63" s="204"/>
      <c r="G63" s="204"/>
      <c r="H63" s="205"/>
      <c r="I63" s="205"/>
      <c r="J63" s="205"/>
      <c r="K63" s="205"/>
      <c r="L63" s="205"/>
      <c r="M63" s="205"/>
      <c r="N63" s="205"/>
      <c r="O63" s="205"/>
      <c r="P63" s="125"/>
      <c r="Q63" s="125"/>
    </row>
    <row r="64" spans="1:17" ht="16" customHeight="1" x14ac:dyDescent="0.3">
      <c r="A64" s="204" t="s">
        <v>763</v>
      </c>
      <c r="B64" s="204"/>
      <c r="C64" s="204"/>
      <c r="D64" s="204"/>
      <c r="E64" s="204"/>
      <c r="F64" s="204"/>
      <c r="G64" s="204"/>
      <c r="H64" s="205"/>
      <c r="I64" s="205"/>
      <c r="J64" s="205"/>
      <c r="K64" s="205"/>
      <c r="L64" s="205"/>
      <c r="M64" s="205"/>
      <c r="N64" s="205"/>
      <c r="O64" s="205"/>
      <c r="P64" s="125"/>
      <c r="Q64" s="125"/>
    </row>
    <row r="65" spans="1:17" ht="16" customHeight="1" x14ac:dyDescent="0.3">
      <c r="A65" s="204"/>
      <c r="B65" s="204"/>
      <c r="C65" s="204"/>
      <c r="D65" s="204"/>
      <c r="E65" s="204"/>
      <c r="F65" s="204"/>
      <c r="G65" s="204"/>
      <c r="H65" s="205"/>
      <c r="I65" s="205"/>
      <c r="J65" s="205"/>
      <c r="K65" s="205"/>
      <c r="L65" s="205"/>
      <c r="M65" s="205"/>
      <c r="N65" s="205"/>
      <c r="O65" s="205"/>
      <c r="P65" s="125"/>
      <c r="Q65" s="125"/>
    </row>
    <row r="66" spans="1:17" ht="16" customHeight="1" x14ac:dyDescent="0.3">
      <c r="A66" s="204"/>
      <c r="B66" s="204"/>
      <c r="C66" s="204"/>
      <c r="D66" s="204"/>
      <c r="E66" s="204"/>
      <c r="F66" s="204"/>
      <c r="G66" s="204"/>
      <c r="H66" s="205" t="s">
        <v>775</v>
      </c>
      <c r="I66" s="205"/>
      <c r="J66" s="205"/>
      <c r="K66" s="205"/>
      <c r="L66" s="205"/>
      <c r="M66" s="205"/>
      <c r="N66" s="205"/>
      <c r="O66" s="205"/>
      <c r="P66" s="125"/>
      <c r="Q66" s="125"/>
    </row>
    <row r="67" spans="1:17" ht="16" customHeight="1" x14ac:dyDescent="0.3">
      <c r="A67" s="204"/>
      <c r="B67" s="204"/>
      <c r="C67" s="204"/>
      <c r="D67" s="204"/>
      <c r="E67" s="204"/>
      <c r="F67" s="204"/>
      <c r="G67" s="204"/>
      <c r="H67" s="205"/>
      <c r="I67" s="205"/>
      <c r="J67" s="205"/>
      <c r="K67" s="205"/>
      <c r="L67" s="205"/>
      <c r="M67" s="205"/>
      <c r="N67" s="205"/>
      <c r="O67" s="205"/>
      <c r="P67" s="125"/>
      <c r="Q67" s="125"/>
    </row>
    <row r="68" spans="1:17" ht="16" customHeight="1" x14ac:dyDescent="0.3">
      <c r="A68" s="204"/>
      <c r="B68" s="204"/>
      <c r="C68" s="204"/>
      <c r="D68" s="204"/>
      <c r="E68" s="204"/>
      <c r="F68" s="204"/>
      <c r="G68" s="204"/>
      <c r="H68" s="205"/>
      <c r="I68" s="205"/>
      <c r="J68" s="205"/>
      <c r="K68" s="205"/>
      <c r="L68" s="205"/>
      <c r="M68" s="205"/>
      <c r="N68" s="205"/>
      <c r="O68" s="205"/>
      <c r="P68" s="125"/>
      <c r="Q68" s="125"/>
    </row>
    <row r="69" spans="1:17" ht="16" customHeight="1" x14ac:dyDescent="0.3">
      <c r="A69" s="204"/>
      <c r="B69" s="204"/>
      <c r="C69" s="204"/>
      <c r="D69" s="204"/>
      <c r="E69" s="204"/>
      <c r="F69" s="204"/>
      <c r="G69" s="204"/>
      <c r="H69" s="205"/>
      <c r="I69" s="205"/>
      <c r="J69" s="205"/>
      <c r="K69" s="205"/>
      <c r="L69" s="205"/>
      <c r="M69" s="205"/>
      <c r="N69" s="205"/>
      <c r="O69" s="205"/>
      <c r="P69" s="125"/>
      <c r="Q69" s="125"/>
    </row>
    <row r="70" spans="1:17" ht="16" customHeight="1" x14ac:dyDescent="0.3">
      <c r="A70" s="204"/>
      <c r="B70" s="204"/>
      <c r="C70" s="204"/>
      <c r="D70" s="204"/>
      <c r="E70" s="204"/>
      <c r="F70" s="204"/>
      <c r="G70" s="204"/>
      <c r="H70" s="205"/>
      <c r="I70" s="205"/>
      <c r="J70" s="205"/>
      <c r="K70" s="205"/>
      <c r="L70" s="205"/>
      <c r="M70" s="205"/>
      <c r="N70" s="205"/>
      <c r="O70" s="205"/>
      <c r="P70" s="125"/>
      <c r="Q70" s="125"/>
    </row>
    <row r="71" spans="1:17" ht="16" customHeight="1" x14ac:dyDescent="0.3">
      <c r="A71" s="267"/>
      <c r="B71" s="267"/>
      <c r="C71" s="267"/>
      <c r="D71" s="267"/>
      <c r="E71" s="267"/>
      <c r="F71" s="267"/>
      <c r="G71" s="267"/>
      <c r="P71" s="125"/>
      <c r="Q71" s="125"/>
    </row>
    <row r="72" spans="1:17" ht="16" customHeight="1" x14ac:dyDescent="0.3">
      <c r="A72" s="267"/>
      <c r="B72" s="267"/>
      <c r="C72" s="267"/>
      <c r="D72" s="267"/>
      <c r="E72" s="267"/>
      <c r="F72" s="267"/>
      <c r="G72" s="267"/>
      <c r="P72" s="125"/>
      <c r="Q72" s="125"/>
    </row>
    <row r="73" spans="1:17" ht="16" customHeight="1" x14ac:dyDescent="0.3">
      <c r="A73" s="268"/>
      <c r="B73" s="268"/>
      <c r="C73" s="268"/>
      <c r="D73" s="268"/>
      <c r="E73" s="268"/>
      <c r="F73" s="268"/>
      <c r="G73" s="268"/>
      <c r="P73" s="125"/>
      <c r="Q73" s="125"/>
    </row>
    <row r="74" spans="1:17" ht="16" customHeight="1" x14ac:dyDescent="0.3">
      <c r="A74" s="268"/>
      <c r="B74" s="268"/>
      <c r="C74" s="268"/>
      <c r="D74" s="268"/>
      <c r="E74" s="268"/>
      <c r="F74" s="268"/>
      <c r="G74" s="268"/>
      <c r="H74" s="205" t="s">
        <v>450</v>
      </c>
      <c r="I74" s="205"/>
      <c r="J74" s="205"/>
      <c r="K74" s="205"/>
      <c r="L74" s="205"/>
      <c r="M74" s="205"/>
      <c r="N74" s="205"/>
      <c r="O74" s="205"/>
      <c r="P74" s="125"/>
      <c r="Q74" s="125"/>
    </row>
    <row r="75" spans="1:17" ht="16" customHeight="1" x14ac:dyDescent="0.3">
      <c r="A75" s="268"/>
      <c r="B75" s="268"/>
      <c r="C75" s="268"/>
      <c r="D75" s="268"/>
      <c r="E75" s="268"/>
      <c r="F75" s="268"/>
      <c r="G75" s="268"/>
      <c r="P75" s="125"/>
      <c r="Q75" s="125"/>
    </row>
    <row r="76" spans="1:17" ht="16" customHeight="1" x14ac:dyDescent="0.3">
      <c r="A76" s="204" t="s">
        <v>764</v>
      </c>
      <c r="B76" s="204"/>
      <c r="C76" s="204"/>
      <c r="D76" s="204"/>
      <c r="E76" s="204"/>
      <c r="F76" s="204"/>
      <c r="G76" s="204"/>
      <c r="P76" s="125"/>
      <c r="Q76" s="125"/>
    </row>
    <row r="77" spans="1:17" ht="16" customHeight="1" x14ac:dyDescent="0.3">
      <c r="A77" s="204"/>
      <c r="B77" s="204"/>
      <c r="C77" s="204"/>
      <c r="D77" s="204"/>
      <c r="E77" s="204"/>
      <c r="F77" s="204"/>
      <c r="G77" s="204"/>
      <c r="P77" s="125"/>
      <c r="Q77" s="125"/>
    </row>
    <row r="78" spans="1:17" ht="16" customHeight="1" x14ac:dyDescent="0.3">
      <c r="A78" s="204"/>
      <c r="B78" s="204"/>
      <c r="C78" s="204"/>
      <c r="D78" s="204"/>
      <c r="E78" s="204"/>
      <c r="F78" s="204"/>
      <c r="G78" s="204"/>
      <c r="P78" s="125"/>
      <c r="Q78" s="125"/>
    </row>
    <row r="79" spans="1:17" ht="16" customHeight="1" x14ac:dyDescent="0.3">
      <c r="A79" s="204"/>
      <c r="B79" s="204"/>
      <c r="C79" s="204"/>
      <c r="D79" s="204"/>
      <c r="E79" s="204"/>
      <c r="F79" s="204"/>
      <c r="G79" s="204"/>
      <c r="H79" s="205" t="s">
        <v>776</v>
      </c>
      <c r="I79" s="205"/>
      <c r="J79" s="205"/>
      <c r="K79" s="205"/>
      <c r="L79" s="205"/>
      <c r="M79" s="205"/>
      <c r="N79" s="205"/>
      <c r="O79" s="205"/>
      <c r="P79" s="125"/>
      <c r="Q79" s="125"/>
    </row>
    <row r="80" spans="1:17" ht="16" customHeight="1" x14ac:dyDescent="0.3">
      <c r="A80" s="204"/>
      <c r="B80" s="204"/>
      <c r="C80" s="204"/>
      <c r="D80" s="204"/>
      <c r="E80" s="204"/>
      <c r="F80" s="204"/>
      <c r="G80" s="204"/>
      <c r="H80" s="205"/>
      <c r="I80" s="205"/>
      <c r="J80" s="205"/>
      <c r="K80" s="205"/>
      <c r="L80" s="205"/>
      <c r="M80" s="205"/>
      <c r="N80" s="205"/>
      <c r="O80" s="205"/>
      <c r="P80" s="125"/>
      <c r="Q80" s="125"/>
    </row>
    <row r="81" spans="1:17" ht="16" customHeight="1" x14ac:dyDescent="0.3">
      <c r="A81" s="140"/>
      <c r="B81" s="140"/>
      <c r="C81" s="140"/>
      <c r="D81" s="140"/>
      <c r="E81" s="140"/>
      <c r="F81" s="140"/>
      <c r="G81" s="140"/>
      <c r="P81" s="125"/>
      <c r="Q81" s="125"/>
    </row>
    <row r="82" spans="1:17" ht="16" customHeight="1" x14ac:dyDescent="0.3">
      <c r="A82" s="140"/>
      <c r="B82" s="140"/>
      <c r="C82" s="140"/>
      <c r="D82" s="140"/>
      <c r="E82" s="140"/>
      <c r="F82" s="140"/>
      <c r="G82" s="140"/>
      <c r="K82" s="269" t="s">
        <v>451</v>
      </c>
      <c r="L82" s="269"/>
      <c r="P82" s="125"/>
      <c r="Q82" s="125"/>
    </row>
    <row r="83" spans="1:17" ht="16" customHeight="1" x14ac:dyDescent="0.3">
      <c r="A83" s="140"/>
      <c r="B83" s="140"/>
      <c r="C83" s="140"/>
      <c r="D83" s="140"/>
      <c r="E83" s="140"/>
      <c r="F83" s="140"/>
      <c r="G83" s="140"/>
      <c r="K83" s="269"/>
      <c r="L83" s="269"/>
      <c r="P83" s="125"/>
      <c r="Q83" s="125"/>
    </row>
    <row r="84" spans="1:17" ht="16" customHeight="1" x14ac:dyDescent="0.3">
      <c r="A84" s="140"/>
      <c r="B84" s="140"/>
      <c r="C84" s="140"/>
      <c r="D84" s="140"/>
      <c r="E84" s="140"/>
      <c r="F84" s="140"/>
      <c r="G84" s="140"/>
      <c r="H84" s="205" t="s">
        <v>777</v>
      </c>
      <c r="I84" s="205"/>
      <c r="J84" s="205"/>
      <c r="K84" s="205"/>
      <c r="L84" s="205"/>
      <c r="M84" s="205"/>
      <c r="N84" s="205"/>
      <c r="O84" s="205"/>
      <c r="P84" s="125"/>
      <c r="Q84" s="125"/>
    </row>
    <row r="85" spans="1:17" ht="16" customHeight="1" x14ac:dyDescent="0.3">
      <c r="A85" s="140"/>
      <c r="B85" s="140"/>
      <c r="C85" s="140"/>
      <c r="D85" s="140"/>
      <c r="E85" s="140"/>
      <c r="F85" s="140"/>
      <c r="G85" s="140"/>
      <c r="H85" s="205"/>
      <c r="I85" s="205"/>
      <c r="J85" s="205"/>
      <c r="K85" s="205"/>
      <c r="L85" s="205"/>
      <c r="M85" s="205"/>
      <c r="N85" s="205"/>
      <c r="O85" s="205"/>
      <c r="P85" s="125"/>
      <c r="Q85" s="125"/>
    </row>
    <row r="86" spans="1:17" ht="16" customHeight="1" x14ac:dyDescent="0.3">
      <c r="H86" s="205"/>
      <c r="I86" s="205"/>
      <c r="J86" s="205"/>
      <c r="K86" s="205"/>
      <c r="L86" s="205"/>
      <c r="M86" s="205"/>
      <c r="N86" s="205"/>
      <c r="O86" s="205"/>
      <c r="P86" s="125"/>
      <c r="Q86" s="125"/>
    </row>
    <row r="87" spans="1:17" ht="16" customHeight="1" x14ac:dyDescent="0.3">
      <c r="P87" s="125"/>
      <c r="Q87" s="125"/>
    </row>
    <row r="88" spans="1:17" ht="16" customHeight="1" x14ac:dyDescent="0.3">
      <c r="H88" s="205" t="s">
        <v>778</v>
      </c>
      <c r="I88" s="205"/>
      <c r="J88" s="205"/>
      <c r="K88" s="205"/>
      <c r="L88" s="205"/>
      <c r="M88" s="205"/>
      <c r="N88" s="205"/>
      <c r="O88" s="205"/>
      <c r="P88" s="125"/>
      <c r="Q88" s="125"/>
    </row>
    <row r="89" spans="1:17" ht="16" customHeight="1" x14ac:dyDescent="0.3">
      <c r="A89" s="218" t="s">
        <v>328</v>
      </c>
      <c r="B89" s="218"/>
      <c r="C89" s="218"/>
      <c r="H89" s="205"/>
      <c r="I89" s="205"/>
      <c r="J89" s="205"/>
      <c r="K89" s="205"/>
      <c r="L89" s="205"/>
      <c r="M89" s="205"/>
      <c r="N89" s="205"/>
      <c r="O89" s="205"/>
      <c r="P89" s="125"/>
      <c r="Q89" s="125"/>
    </row>
    <row r="90" spans="1:17" ht="16" customHeight="1" x14ac:dyDescent="0.3">
      <c r="A90" s="218" t="s">
        <v>338</v>
      </c>
      <c r="B90" s="218"/>
      <c r="C90" s="218"/>
      <c r="H90" s="205" t="s">
        <v>779</v>
      </c>
      <c r="I90" s="205"/>
      <c r="J90" s="205"/>
      <c r="K90" s="205"/>
      <c r="L90" s="205"/>
      <c r="M90" s="205"/>
      <c r="N90" s="205"/>
      <c r="O90" s="205"/>
      <c r="P90" s="125"/>
      <c r="Q90" s="125"/>
    </row>
    <row r="91" spans="1:17" ht="16" customHeight="1" x14ac:dyDescent="0.3">
      <c r="H91" s="205"/>
      <c r="I91" s="205"/>
      <c r="J91" s="205"/>
      <c r="K91" s="205"/>
      <c r="L91" s="205"/>
      <c r="M91" s="205"/>
      <c r="N91" s="205"/>
      <c r="O91" s="205"/>
      <c r="P91" s="125"/>
      <c r="Q91" s="125"/>
    </row>
    <row r="92" spans="1:17" ht="16" customHeight="1" x14ac:dyDescent="0.3">
      <c r="H92" s="205"/>
      <c r="I92" s="205"/>
      <c r="J92" s="205"/>
      <c r="K92" s="205"/>
      <c r="L92" s="205"/>
      <c r="M92" s="205"/>
      <c r="N92" s="205"/>
      <c r="O92" s="205"/>
      <c r="P92" s="125"/>
      <c r="Q92" s="125"/>
    </row>
    <row r="93" spans="1:17" ht="16" customHeight="1" x14ac:dyDescent="0.3">
      <c r="A93" s="262" t="s">
        <v>287</v>
      </c>
      <c r="B93" s="266" t="s">
        <v>799</v>
      </c>
      <c r="C93" s="266"/>
      <c r="D93" s="266"/>
      <c r="E93" s="266"/>
      <c r="F93" s="266"/>
      <c r="H93" s="205"/>
      <c r="I93" s="205"/>
      <c r="J93" s="205"/>
      <c r="K93" s="205"/>
      <c r="L93" s="205"/>
      <c r="M93" s="205"/>
      <c r="N93" s="205"/>
      <c r="O93" s="205"/>
      <c r="P93" s="125"/>
      <c r="Q93" s="125"/>
    </row>
    <row r="94" spans="1:17" ht="16" customHeight="1" x14ac:dyDescent="0.3">
      <c r="A94" s="262"/>
      <c r="B94" s="266"/>
      <c r="C94" s="266"/>
      <c r="D94" s="266"/>
      <c r="E94" s="266"/>
      <c r="F94" s="266"/>
      <c r="H94" s="205"/>
      <c r="I94" s="205"/>
      <c r="J94" s="205"/>
      <c r="K94" s="205"/>
      <c r="L94" s="205"/>
      <c r="M94" s="205"/>
      <c r="N94" s="205"/>
      <c r="O94" s="205"/>
      <c r="P94" s="125"/>
      <c r="Q94" s="125"/>
    </row>
    <row r="95" spans="1:17" ht="16" customHeight="1" x14ac:dyDescent="0.3">
      <c r="C95" s="210" t="s">
        <v>452</v>
      </c>
      <c r="D95" s="210"/>
      <c r="E95" s="210"/>
      <c r="F95" s="210"/>
      <c r="H95" s="205"/>
      <c r="I95" s="205"/>
      <c r="J95" s="205"/>
      <c r="K95" s="205"/>
      <c r="L95" s="205"/>
      <c r="M95" s="205"/>
      <c r="N95" s="205"/>
      <c r="O95" s="205"/>
      <c r="P95" s="125"/>
      <c r="Q95" s="125"/>
    </row>
    <row r="96" spans="1:17" ht="16" customHeight="1" x14ac:dyDescent="0.3">
      <c r="C96" s="210" t="s">
        <v>453</v>
      </c>
      <c r="D96" s="210"/>
      <c r="E96" s="210"/>
      <c r="F96" s="210"/>
      <c r="H96" s="205" t="s">
        <v>780</v>
      </c>
      <c r="I96" s="205"/>
      <c r="J96" s="205"/>
      <c r="K96" s="205"/>
      <c r="L96" s="205"/>
      <c r="M96" s="205"/>
      <c r="N96" s="205"/>
      <c r="O96" s="205"/>
      <c r="P96" s="125"/>
      <c r="Q96" s="125"/>
    </row>
    <row r="97" spans="1:17" ht="16" customHeight="1" x14ac:dyDescent="0.3">
      <c r="C97" s="210" t="s">
        <v>454</v>
      </c>
      <c r="D97" s="210"/>
      <c r="E97" s="210"/>
      <c r="F97" s="210"/>
      <c r="H97" s="205"/>
      <c r="I97" s="205"/>
      <c r="J97" s="205"/>
      <c r="K97" s="205"/>
      <c r="L97" s="205"/>
      <c r="M97" s="205"/>
      <c r="N97" s="205"/>
      <c r="O97" s="205"/>
      <c r="P97" s="125"/>
      <c r="Q97" s="125"/>
    </row>
    <row r="98" spans="1:17" ht="16" customHeight="1" x14ac:dyDescent="0.3">
      <c r="C98" s="210" t="s">
        <v>455</v>
      </c>
      <c r="D98" s="210"/>
      <c r="E98" s="210"/>
      <c r="F98" s="210"/>
      <c r="H98" s="118"/>
      <c r="I98" s="205" t="s">
        <v>781</v>
      </c>
      <c r="J98" s="205"/>
      <c r="K98" s="205"/>
      <c r="L98" s="205"/>
      <c r="M98" s="205"/>
      <c r="N98" s="205"/>
      <c r="O98" s="205"/>
      <c r="P98" s="125"/>
      <c r="Q98" s="125"/>
    </row>
    <row r="99" spans="1:17" ht="16" customHeight="1" x14ac:dyDescent="0.3">
      <c r="C99" s="210" t="s">
        <v>456</v>
      </c>
      <c r="D99" s="210"/>
      <c r="E99" s="210"/>
      <c r="F99" s="210"/>
      <c r="H99" s="118"/>
      <c r="I99" s="205"/>
      <c r="J99" s="205"/>
      <c r="K99" s="205"/>
      <c r="L99" s="205"/>
      <c r="M99" s="205"/>
      <c r="N99" s="205"/>
      <c r="O99" s="205"/>
      <c r="P99" s="125"/>
      <c r="Q99" s="125"/>
    </row>
    <row r="100" spans="1:17" ht="16" customHeight="1" x14ac:dyDescent="0.3">
      <c r="C100" s="210" t="s">
        <v>457</v>
      </c>
      <c r="D100" s="210"/>
      <c r="E100" s="210"/>
      <c r="F100" s="210"/>
      <c r="H100" s="118"/>
      <c r="I100" s="205"/>
      <c r="J100" s="205"/>
      <c r="K100" s="205"/>
      <c r="L100" s="205"/>
      <c r="M100" s="205"/>
      <c r="N100" s="205"/>
      <c r="O100" s="205"/>
      <c r="P100" s="125"/>
      <c r="Q100" s="125"/>
    </row>
    <row r="101" spans="1:17" ht="16" customHeight="1" x14ac:dyDescent="0.3">
      <c r="C101" s="210"/>
      <c r="D101" s="210"/>
      <c r="E101" s="210"/>
      <c r="F101" s="210"/>
      <c r="H101" s="118"/>
      <c r="I101" s="205"/>
      <c r="J101" s="205"/>
      <c r="K101" s="205"/>
      <c r="L101" s="205"/>
      <c r="M101" s="205"/>
      <c r="N101" s="205"/>
      <c r="O101" s="205"/>
      <c r="P101" s="125"/>
      <c r="Q101" s="125"/>
    </row>
    <row r="102" spans="1:17" ht="16" customHeight="1" x14ac:dyDescent="0.3">
      <c r="B102" s="258" t="s">
        <v>458</v>
      </c>
      <c r="C102" s="258"/>
      <c r="D102" s="258"/>
      <c r="E102" s="258"/>
      <c r="F102" s="258"/>
      <c r="H102" s="118"/>
      <c r="I102" s="205"/>
      <c r="J102" s="205"/>
      <c r="K102" s="205"/>
      <c r="L102" s="205"/>
      <c r="M102" s="205"/>
      <c r="N102" s="205"/>
      <c r="O102" s="205"/>
      <c r="P102" s="125"/>
      <c r="Q102" s="125"/>
    </row>
    <row r="103" spans="1:17" ht="16" customHeight="1" x14ac:dyDescent="0.3">
      <c r="A103" s="132"/>
      <c r="B103" s="132"/>
      <c r="C103" s="132"/>
      <c r="H103" s="118"/>
      <c r="I103" s="205"/>
      <c r="J103" s="205"/>
      <c r="K103" s="205"/>
      <c r="L103" s="205"/>
      <c r="M103" s="205"/>
      <c r="N103" s="205"/>
      <c r="O103" s="205"/>
      <c r="P103" s="125"/>
      <c r="Q103" s="125"/>
    </row>
    <row r="104" spans="1:17" ht="16" customHeight="1" x14ac:dyDescent="0.3">
      <c r="H104" s="118"/>
      <c r="I104" s="205" t="s">
        <v>782</v>
      </c>
      <c r="J104" s="205"/>
      <c r="K104" s="205"/>
      <c r="L104" s="205"/>
      <c r="M104" s="205"/>
      <c r="N104" s="205"/>
      <c r="O104" s="205"/>
      <c r="P104" s="125"/>
      <c r="Q104" s="125"/>
    </row>
    <row r="105" spans="1:17" ht="16" customHeight="1" x14ac:dyDescent="0.3">
      <c r="H105" s="118"/>
      <c r="I105" s="205"/>
      <c r="J105" s="205"/>
      <c r="K105" s="205"/>
      <c r="L105" s="205"/>
      <c r="M105" s="205"/>
      <c r="N105" s="205"/>
      <c r="O105" s="205"/>
      <c r="P105" s="125"/>
      <c r="Q105" s="125"/>
    </row>
    <row r="106" spans="1:17" ht="16" customHeight="1" x14ac:dyDescent="0.3">
      <c r="H106" s="118"/>
      <c r="I106" s="205"/>
      <c r="J106" s="205"/>
      <c r="K106" s="205"/>
      <c r="L106" s="205"/>
      <c r="M106" s="205"/>
      <c r="N106" s="205"/>
      <c r="O106" s="205"/>
      <c r="P106" s="125"/>
      <c r="Q106" s="125"/>
    </row>
    <row r="107" spans="1:17" ht="16" customHeight="1" x14ac:dyDescent="0.3">
      <c r="H107" s="118"/>
      <c r="I107" s="205"/>
      <c r="J107" s="205"/>
      <c r="K107" s="205"/>
      <c r="L107" s="205"/>
      <c r="M107" s="205"/>
      <c r="N107" s="205"/>
      <c r="O107" s="205"/>
      <c r="P107" s="125"/>
      <c r="Q107" s="125"/>
    </row>
    <row r="108" spans="1:17" ht="16" customHeight="1" x14ac:dyDescent="0.3">
      <c r="H108" s="118"/>
      <c r="I108" s="205"/>
      <c r="J108" s="205"/>
      <c r="K108" s="205"/>
      <c r="L108" s="205"/>
      <c r="M108" s="205"/>
      <c r="N108" s="205"/>
      <c r="O108" s="205"/>
      <c r="P108" s="125"/>
      <c r="Q108" s="125"/>
    </row>
    <row r="109" spans="1:17" ht="16" customHeight="1" x14ac:dyDescent="0.3">
      <c r="H109" s="118"/>
      <c r="I109" s="205"/>
      <c r="J109" s="205"/>
      <c r="K109" s="205"/>
      <c r="L109" s="205"/>
      <c r="M109" s="205"/>
      <c r="N109" s="205"/>
      <c r="O109" s="205"/>
      <c r="P109" s="125"/>
      <c r="Q109" s="125"/>
    </row>
    <row r="110" spans="1:17" ht="16" customHeight="1" x14ac:dyDescent="0.3">
      <c r="H110" s="118"/>
      <c r="I110" s="205" t="s">
        <v>783</v>
      </c>
      <c r="J110" s="205"/>
      <c r="K110" s="205"/>
      <c r="L110" s="205"/>
      <c r="M110" s="205"/>
      <c r="N110" s="205"/>
      <c r="O110" s="205"/>
      <c r="P110" s="125"/>
      <c r="Q110" s="125"/>
    </row>
    <row r="111" spans="1:17" ht="16" customHeight="1" x14ac:dyDescent="0.3">
      <c r="H111" s="118"/>
      <c r="I111" s="205"/>
      <c r="J111" s="205"/>
      <c r="K111" s="205"/>
      <c r="L111" s="205"/>
      <c r="M111" s="205"/>
      <c r="N111" s="205"/>
      <c r="O111" s="205"/>
      <c r="P111" s="125"/>
      <c r="Q111" s="125"/>
    </row>
    <row r="112" spans="1:17" ht="16" customHeight="1" x14ac:dyDescent="0.3">
      <c r="H112" s="118"/>
      <c r="I112" s="205"/>
      <c r="J112" s="205"/>
      <c r="K112" s="205"/>
      <c r="L112" s="205"/>
      <c r="M112" s="205"/>
      <c r="N112" s="205"/>
      <c r="O112" s="205"/>
      <c r="P112" s="125"/>
      <c r="Q112" s="125"/>
    </row>
    <row r="113" spans="8:17" ht="16" customHeight="1" x14ac:dyDescent="0.3">
      <c r="I113" s="205"/>
      <c r="J113" s="205"/>
      <c r="K113" s="205"/>
      <c r="L113" s="205"/>
      <c r="M113" s="205"/>
      <c r="N113" s="205"/>
      <c r="O113" s="205"/>
      <c r="P113" s="125"/>
      <c r="Q113" s="125"/>
    </row>
    <row r="114" spans="8:17" ht="16" customHeight="1" x14ac:dyDescent="0.3">
      <c r="I114" s="205"/>
      <c r="J114" s="205"/>
      <c r="K114" s="205"/>
      <c r="L114" s="205"/>
      <c r="M114" s="205"/>
      <c r="N114" s="205"/>
      <c r="O114" s="205"/>
      <c r="P114" s="125"/>
      <c r="Q114" s="125"/>
    </row>
    <row r="115" spans="8:17" ht="16" customHeight="1" x14ac:dyDescent="0.3">
      <c r="I115" s="205"/>
      <c r="J115" s="205"/>
      <c r="K115" s="205"/>
      <c r="L115" s="205"/>
      <c r="M115" s="205"/>
      <c r="N115" s="205"/>
      <c r="O115" s="205"/>
      <c r="P115" s="125"/>
      <c r="Q115" s="125"/>
    </row>
    <row r="116" spans="8:17" ht="16" customHeight="1" x14ac:dyDescent="0.3">
      <c r="I116" s="205"/>
      <c r="J116" s="205"/>
      <c r="K116" s="205"/>
      <c r="L116" s="205"/>
      <c r="M116" s="205"/>
      <c r="N116" s="205"/>
      <c r="O116" s="205"/>
      <c r="P116" s="125"/>
      <c r="Q116" s="125"/>
    </row>
    <row r="117" spans="8:17" ht="16" customHeight="1" x14ac:dyDescent="0.3">
      <c r="I117" s="205"/>
      <c r="J117" s="205"/>
      <c r="K117" s="205"/>
      <c r="L117" s="205"/>
      <c r="M117" s="205"/>
      <c r="N117" s="205"/>
      <c r="O117" s="205"/>
      <c r="P117" s="125"/>
      <c r="Q117" s="125"/>
    </row>
    <row r="118" spans="8:17" ht="16" customHeight="1" x14ac:dyDescent="0.3">
      <c r="I118" s="205"/>
      <c r="J118" s="205"/>
      <c r="K118" s="205"/>
      <c r="L118" s="205"/>
      <c r="M118" s="205"/>
      <c r="N118" s="205"/>
      <c r="O118" s="205"/>
      <c r="P118" s="125"/>
      <c r="Q118" s="125"/>
    </row>
    <row r="119" spans="8:17" ht="16" customHeight="1" x14ac:dyDescent="0.3">
      <c r="I119" s="205"/>
      <c r="J119" s="205"/>
      <c r="K119" s="205"/>
      <c r="L119" s="205"/>
      <c r="M119" s="205"/>
      <c r="N119" s="205"/>
      <c r="O119" s="205"/>
      <c r="P119" s="125"/>
      <c r="Q119" s="125"/>
    </row>
    <row r="120" spans="8:17" ht="16" customHeight="1" x14ac:dyDescent="0.3">
      <c r="I120" s="205"/>
      <c r="J120" s="205"/>
      <c r="K120" s="205"/>
      <c r="L120" s="205"/>
      <c r="M120" s="205"/>
      <c r="N120" s="205"/>
      <c r="O120" s="205"/>
      <c r="P120" s="125"/>
      <c r="Q120" s="125"/>
    </row>
    <row r="121" spans="8:17" ht="16" customHeight="1" x14ac:dyDescent="0.3">
      <c r="I121" s="205"/>
      <c r="J121" s="205"/>
      <c r="K121" s="205"/>
      <c r="L121" s="205"/>
      <c r="M121" s="205"/>
      <c r="N121" s="205"/>
      <c r="O121" s="205"/>
      <c r="P121" s="125"/>
      <c r="Q121" s="125"/>
    </row>
    <row r="122" spans="8:17" ht="16" customHeight="1" x14ac:dyDescent="0.3">
      <c r="I122" s="205"/>
      <c r="J122" s="205"/>
      <c r="K122" s="205"/>
      <c r="L122" s="205"/>
      <c r="M122" s="205"/>
      <c r="N122" s="205"/>
      <c r="O122" s="205"/>
      <c r="P122" s="125"/>
      <c r="Q122" s="125"/>
    </row>
    <row r="123" spans="8:17" ht="16" customHeight="1" x14ac:dyDescent="0.3">
      <c r="H123" s="118"/>
      <c r="I123" s="205" t="s">
        <v>784</v>
      </c>
      <c r="J123" s="205"/>
      <c r="K123" s="205"/>
      <c r="L123" s="205"/>
      <c r="M123" s="205"/>
      <c r="N123" s="205"/>
      <c r="O123" s="205"/>
      <c r="P123" s="125"/>
      <c r="Q123" s="125"/>
    </row>
    <row r="124" spans="8:17" ht="16" customHeight="1" x14ac:dyDescent="0.3">
      <c r="H124" s="164"/>
      <c r="I124" s="205"/>
      <c r="J124" s="205"/>
      <c r="K124" s="205"/>
      <c r="L124" s="205"/>
      <c r="M124" s="205"/>
      <c r="N124" s="205"/>
      <c r="O124" s="205"/>
      <c r="P124" s="125"/>
      <c r="Q124" s="125"/>
    </row>
    <row r="125" spans="8:17" ht="16" customHeight="1" x14ac:dyDescent="0.3">
      <c r="H125" s="118"/>
      <c r="I125" s="205"/>
      <c r="J125" s="205"/>
      <c r="K125" s="205"/>
      <c r="L125" s="205"/>
      <c r="M125" s="205"/>
      <c r="N125" s="205"/>
      <c r="O125" s="205"/>
      <c r="P125" s="125"/>
      <c r="Q125" s="125"/>
    </row>
    <row r="126" spans="8:17" ht="16" customHeight="1" x14ac:dyDescent="0.3">
      <c r="I126" s="205"/>
      <c r="J126" s="205"/>
      <c r="K126" s="205"/>
      <c r="L126" s="205"/>
      <c r="M126" s="205"/>
      <c r="N126" s="205"/>
      <c r="O126" s="205"/>
      <c r="P126" s="125"/>
      <c r="Q126" s="125"/>
    </row>
    <row r="127" spans="8:17" ht="16" customHeight="1" x14ac:dyDescent="0.3">
      <c r="P127" s="125"/>
      <c r="Q127" s="125"/>
    </row>
    <row r="128" spans="8:17" ht="16" customHeight="1" x14ac:dyDescent="0.3">
      <c r="P128" s="125"/>
      <c r="Q128" s="125"/>
    </row>
    <row r="129" spans="1:17" ht="16" customHeight="1" x14ac:dyDescent="0.3">
      <c r="P129" s="125"/>
      <c r="Q129" s="125"/>
    </row>
    <row r="130" spans="1:17" ht="16" customHeight="1" x14ac:dyDescent="0.3">
      <c r="P130" s="125"/>
      <c r="Q130" s="125"/>
    </row>
    <row r="131" spans="1:17" ht="16" customHeight="1" x14ac:dyDescent="0.3">
      <c r="P131" s="125"/>
      <c r="Q131" s="125"/>
    </row>
    <row r="132" spans="1:17" ht="16" customHeight="1" x14ac:dyDescent="0.3">
      <c r="P132" s="125"/>
      <c r="Q132" s="125"/>
    </row>
    <row r="133" spans="1:17" ht="16" customHeight="1" x14ac:dyDescent="0.3">
      <c r="P133" s="125"/>
      <c r="Q133" s="125"/>
    </row>
    <row r="134" spans="1:17" ht="16" customHeight="1" x14ac:dyDescent="0.3">
      <c r="P134" s="125"/>
      <c r="Q134" s="125"/>
    </row>
    <row r="135" spans="1:17" ht="16" customHeight="1" x14ac:dyDescent="0.3">
      <c r="P135" s="125"/>
      <c r="Q135" s="125"/>
    </row>
    <row r="136" spans="1:17" ht="16" customHeight="1" x14ac:dyDescent="0.3">
      <c r="P136" s="125"/>
      <c r="Q136" s="125"/>
    </row>
    <row r="137" spans="1:17" ht="16" customHeight="1" x14ac:dyDescent="0.3">
      <c r="P137" s="125"/>
      <c r="Q137" s="125"/>
    </row>
    <row r="138" spans="1:17" ht="16" customHeight="1" x14ac:dyDescent="0.3">
      <c r="P138" s="125"/>
      <c r="Q138" s="125"/>
    </row>
    <row r="139" spans="1:17" ht="16" customHeight="1" x14ac:dyDescent="0.3">
      <c r="A139" s="218"/>
      <c r="B139" s="218"/>
      <c r="P139" s="125"/>
      <c r="Q139" s="125"/>
    </row>
    <row r="140" spans="1:17" ht="16" customHeight="1" x14ac:dyDescent="0.3">
      <c r="A140" s="218"/>
      <c r="B140" s="218"/>
      <c r="H140" s="118"/>
      <c r="I140" s="205" t="s">
        <v>785</v>
      </c>
      <c r="J140" s="205"/>
      <c r="K140" s="205"/>
      <c r="L140" s="205"/>
      <c r="M140" s="205"/>
      <c r="N140" s="205"/>
      <c r="O140" s="205"/>
      <c r="P140" s="125"/>
      <c r="Q140" s="125"/>
    </row>
    <row r="141" spans="1:17" ht="16" customHeight="1" x14ac:dyDescent="0.3">
      <c r="H141" s="118"/>
      <c r="I141" s="205"/>
      <c r="J141" s="205"/>
      <c r="K141" s="205"/>
      <c r="L141" s="205"/>
      <c r="M141" s="205"/>
      <c r="N141" s="205"/>
      <c r="O141" s="205"/>
      <c r="P141" s="125"/>
      <c r="Q141" s="125"/>
    </row>
    <row r="142" spans="1:17" ht="16" customHeight="1" x14ac:dyDescent="0.3">
      <c r="I142" s="205"/>
      <c r="J142" s="205"/>
      <c r="K142" s="205"/>
      <c r="L142" s="205"/>
      <c r="M142" s="205"/>
      <c r="N142" s="205"/>
      <c r="O142" s="205"/>
      <c r="P142" s="125"/>
      <c r="Q142" s="125"/>
    </row>
    <row r="143" spans="1:17" ht="16" customHeight="1" x14ac:dyDescent="0.3">
      <c r="I143" s="205"/>
      <c r="J143" s="205"/>
      <c r="K143" s="205"/>
      <c r="L143" s="205"/>
      <c r="M143" s="205"/>
      <c r="N143" s="205"/>
      <c r="O143" s="205"/>
      <c r="P143" s="125"/>
      <c r="Q143" s="125"/>
    </row>
    <row r="144" spans="1:17" ht="16" customHeight="1" x14ac:dyDescent="0.3">
      <c r="I144" s="205"/>
      <c r="J144" s="205"/>
      <c r="K144" s="205"/>
      <c r="L144" s="205"/>
      <c r="M144" s="205"/>
      <c r="N144" s="205"/>
      <c r="O144" s="205"/>
      <c r="P144" s="125"/>
      <c r="Q144" s="125"/>
    </row>
    <row r="145" spans="8:17" ht="16" customHeight="1" x14ac:dyDescent="0.3">
      <c r="I145" s="205"/>
      <c r="J145" s="205"/>
      <c r="K145" s="205"/>
      <c r="L145" s="205"/>
      <c r="M145" s="205"/>
      <c r="N145" s="205"/>
      <c r="O145" s="205"/>
      <c r="P145" s="125"/>
      <c r="Q145" s="125"/>
    </row>
    <row r="146" spans="8:17" ht="16" customHeight="1" x14ac:dyDescent="0.3">
      <c r="I146" s="214" t="s">
        <v>459</v>
      </c>
      <c r="J146" s="214"/>
      <c r="K146" s="214"/>
      <c r="L146" s="214"/>
      <c r="M146" s="214"/>
      <c r="N146" s="214"/>
      <c r="P146" s="125"/>
      <c r="Q146" s="125"/>
    </row>
    <row r="147" spans="8:17" ht="16" customHeight="1" x14ac:dyDescent="0.45">
      <c r="I147" s="265" t="s">
        <v>460</v>
      </c>
      <c r="J147" s="265"/>
      <c r="K147" s="265"/>
      <c r="L147" s="265"/>
      <c r="M147" s="265"/>
      <c r="N147" s="265"/>
      <c r="O147" s="265"/>
      <c r="P147" s="125"/>
      <c r="Q147" s="125"/>
    </row>
    <row r="148" spans="8:17" ht="16" customHeight="1" x14ac:dyDescent="0.3">
      <c r="I148" s="205" t="s">
        <v>786</v>
      </c>
      <c r="J148" s="205"/>
      <c r="K148" s="205"/>
      <c r="L148" s="205"/>
      <c r="M148" s="205"/>
      <c r="N148" s="205"/>
      <c r="O148" s="205"/>
      <c r="P148" s="125"/>
      <c r="Q148" s="125"/>
    </row>
    <row r="149" spans="8:17" ht="16" customHeight="1" x14ac:dyDescent="0.3">
      <c r="I149" s="205"/>
      <c r="J149" s="205"/>
      <c r="K149" s="205"/>
      <c r="L149" s="205"/>
      <c r="M149" s="205"/>
      <c r="N149" s="205"/>
      <c r="O149" s="205"/>
      <c r="P149" s="125"/>
      <c r="Q149" s="125"/>
    </row>
    <row r="150" spans="8:17" ht="16" customHeight="1" x14ac:dyDescent="0.3">
      <c r="I150" s="205"/>
      <c r="J150" s="205"/>
      <c r="K150" s="205"/>
      <c r="L150" s="205"/>
      <c r="M150" s="205"/>
      <c r="N150" s="205"/>
      <c r="O150" s="205"/>
      <c r="P150" s="125"/>
      <c r="Q150" s="125"/>
    </row>
    <row r="151" spans="8:17" ht="16" customHeight="1" x14ac:dyDescent="0.3">
      <c r="I151" s="205"/>
      <c r="J151" s="205"/>
      <c r="K151" s="205"/>
      <c r="L151" s="205"/>
      <c r="M151" s="205"/>
      <c r="N151" s="205"/>
      <c r="O151" s="205"/>
      <c r="P151" s="125"/>
      <c r="Q151" s="125"/>
    </row>
    <row r="152" spans="8:17" ht="16" customHeight="1" x14ac:dyDescent="0.3">
      <c r="I152" s="205"/>
      <c r="J152" s="205"/>
      <c r="K152" s="205"/>
      <c r="L152" s="205"/>
      <c r="M152" s="205"/>
      <c r="N152" s="205"/>
      <c r="O152" s="205"/>
      <c r="P152" s="125"/>
      <c r="Q152" s="125"/>
    </row>
    <row r="153" spans="8:17" ht="16" customHeight="1" x14ac:dyDescent="0.3">
      <c r="I153" s="205"/>
      <c r="J153" s="205"/>
      <c r="K153" s="205"/>
      <c r="L153" s="205"/>
      <c r="M153" s="205"/>
      <c r="N153" s="205"/>
      <c r="O153" s="205"/>
      <c r="P153" s="125"/>
      <c r="Q153" s="125"/>
    </row>
    <row r="154" spans="8:17" ht="16" customHeight="1" x14ac:dyDescent="0.3">
      <c r="I154" s="205"/>
      <c r="J154" s="205"/>
      <c r="K154" s="205"/>
      <c r="L154" s="205"/>
      <c r="M154" s="205"/>
      <c r="N154" s="205"/>
      <c r="O154" s="205"/>
      <c r="P154" s="125"/>
      <c r="Q154" s="125"/>
    </row>
    <row r="155" spans="8:17" ht="16" customHeight="1" x14ac:dyDescent="0.3">
      <c r="H155" s="205" t="s">
        <v>787</v>
      </c>
      <c r="I155" s="205"/>
      <c r="J155" s="205"/>
      <c r="K155" s="205"/>
      <c r="L155" s="205"/>
      <c r="M155" s="205"/>
      <c r="N155" s="205"/>
      <c r="O155" s="205"/>
      <c r="P155" s="125"/>
      <c r="Q155" s="125"/>
    </row>
    <row r="156" spans="8:17" ht="16" customHeight="1" x14ac:dyDescent="0.3">
      <c r="H156" s="205"/>
      <c r="I156" s="205"/>
      <c r="J156" s="205"/>
      <c r="K156" s="205"/>
      <c r="L156" s="205"/>
      <c r="M156" s="205"/>
      <c r="N156" s="205"/>
      <c r="O156" s="205"/>
      <c r="P156" s="125"/>
      <c r="Q156" s="125"/>
    </row>
    <row r="157" spans="8:17" ht="16" customHeight="1" x14ac:dyDescent="0.3">
      <c r="H157" s="205"/>
      <c r="I157" s="205"/>
      <c r="J157" s="205"/>
      <c r="K157" s="205"/>
      <c r="L157" s="205"/>
      <c r="M157" s="205"/>
      <c r="N157" s="205"/>
      <c r="O157" s="205"/>
      <c r="P157" s="125"/>
      <c r="Q157" s="125"/>
    </row>
    <row r="158" spans="8:17" ht="16" customHeight="1" x14ac:dyDescent="0.3">
      <c r="H158" s="205"/>
      <c r="I158" s="205"/>
      <c r="J158" s="205"/>
      <c r="K158" s="205"/>
      <c r="L158" s="205"/>
      <c r="M158" s="205"/>
      <c r="N158" s="205"/>
      <c r="O158" s="205"/>
      <c r="P158" s="125"/>
      <c r="Q158" s="125"/>
    </row>
    <row r="159" spans="8:17" ht="16" customHeight="1" x14ac:dyDescent="0.3">
      <c r="H159" s="205"/>
      <c r="I159" s="205"/>
      <c r="J159" s="205"/>
      <c r="K159" s="205"/>
      <c r="L159" s="205"/>
      <c r="M159" s="205"/>
      <c r="N159" s="205"/>
      <c r="O159" s="205"/>
      <c r="P159" s="125"/>
      <c r="Q159" s="125"/>
    </row>
    <row r="160" spans="8:17" ht="16" customHeight="1" x14ac:dyDescent="0.3">
      <c r="H160" s="205"/>
      <c r="I160" s="205"/>
      <c r="J160" s="205"/>
      <c r="K160" s="205"/>
      <c r="L160" s="205"/>
      <c r="M160" s="205"/>
      <c r="N160" s="205"/>
      <c r="O160" s="205"/>
      <c r="P160" s="125"/>
      <c r="Q160" s="125"/>
    </row>
    <row r="161" spans="1:17" ht="16" customHeight="1" x14ac:dyDescent="0.3">
      <c r="P161" s="125"/>
      <c r="Q161" s="125"/>
    </row>
    <row r="162" spans="1:17" ht="16" customHeight="1" x14ac:dyDescent="0.3">
      <c r="P162" s="125"/>
      <c r="Q162" s="125"/>
    </row>
    <row r="163" spans="1:17" ht="16" customHeight="1" x14ac:dyDescent="0.3">
      <c r="H163" s="205" t="s">
        <v>788</v>
      </c>
      <c r="I163" s="205"/>
      <c r="J163" s="205"/>
      <c r="K163" s="205"/>
      <c r="L163" s="205"/>
      <c r="M163" s="205"/>
      <c r="N163" s="205"/>
      <c r="O163" s="205"/>
      <c r="P163" s="125"/>
      <c r="Q163" s="125"/>
    </row>
    <row r="164" spans="1:17" ht="16" customHeight="1" x14ac:dyDescent="0.3">
      <c r="H164" s="205"/>
      <c r="I164" s="205"/>
      <c r="J164" s="205"/>
      <c r="K164" s="205"/>
      <c r="L164" s="205"/>
      <c r="M164" s="205"/>
      <c r="N164" s="205"/>
      <c r="O164" s="205"/>
      <c r="P164" s="125"/>
      <c r="Q164" s="125"/>
    </row>
    <row r="165" spans="1:17" ht="16" customHeight="1" x14ac:dyDescent="0.3">
      <c r="H165" s="205"/>
      <c r="I165" s="205"/>
      <c r="J165" s="205"/>
      <c r="K165" s="205"/>
      <c r="L165" s="205"/>
      <c r="M165" s="205"/>
      <c r="N165" s="205"/>
      <c r="O165" s="205"/>
      <c r="P165" s="125"/>
      <c r="Q165" s="125"/>
    </row>
    <row r="166" spans="1:17" ht="16" customHeight="1" x14ac:dyDescent="0.3">
      <c r="H166" s="205"/>
      <c r="I166" s="205"/>
      <c r="J166" s="205"/>
      <c r="K166" s="205"/>
      <c r="L166" s="205"/>
      <c r="M166" s="205"/>
      <c r="N166" s="205"/>
      <c r="O166" s="205"/>
      <c r="P166" s="125"/>
      <c r="Q166" s="125"/>
    </row>
    <row r="167" spans="1:17" ht="16" customHeight="1" x14ac:dyDescent="0.3">
      <c r="H167" s="205"/>
      <c r="I167" s="205"/>
      <c r="J167" s="205"/>
      <c r="K167" s="205"/>
      <c r="L167" s="205"/>
      <c r="M167" s="205"/>
      <c r="N167" s="205"/>
      <c r="O167" s="205"/>
      <c r="P167" s="125"/>
      <c r="Q167" s="125"/>
    </row>
    <row r="168" spans="1:17" ht="16" customHeight="1" x14ac:dyDescent="0.3">
      <c r="H168" s="205"/>
      <c r="I168" s="205"/>
      <c r="J168" s="205"/>
      <c r="K168" s="205"/>
      <c r="L168" s="205"/>
      <c r="M168" s="205"/>
      <c r="N168" s="205"/>
      <c r="O168" s="205"/>
      <c r="P168" s="125"/>
      <c r="Q168" s="125"/>
    </row>
    <row r="169" spans="1:17" ht="16" customHeight="1" x14ac:dyDescent="0.3">
      <c r="H169" s="261" t="s">
        <v>461</v>
      </c>
      <c r="I169" s="261"/>
      <c r="J169" s="261"/>
      <c r="K169" s="261"/>
      <c r="L169" s="261"/>
      <c r="M169" s="261"/>
      <c r="N169" s="261"/>
      <c r="O169" s="261"/>
      <c r="P169" s="125"/>
      <c r="Q169" s="125"/>
    </row>
    <row r="170" spans="1:17" ht="16" customHeight="1" x14ac:dyDescent="0.3">
      <c r="H170" s="206" t="s">
        <v>462</v>
      </c>
      <c r="I170" s="206"/>
      <c r="P170" s="125"/>
      <c r="Q170" s="125"/>
    </row>
    <row r="171" spans="1:17" ht="16" customHeight="1" x14ac:dyDescent="0.3">
      <c r="H171" s="206"/>
      <c r="I171" s="206"/>
      <c r="P171" s="125"/>
      <c r="Q171" s="125"/>
    </row>
    <row r="172" spans="1:17" ht="16" customHeight="1" x14ac:dyDescent="0.3">
      <c r="H172" s="206"/>
      <c r="I172" s="206"/>
      <c r="P172" s="125"/>
      <c r="Q172" s="125"/>
    </row>
    <row r="173" spans="1:17" s="121" customFormat="1" ht="16" customHeight="1" x14ac:dyDescent="0.3">
      <c r="H173" s="205" t="s">
        <v>789</v>
      </c>
      <c r="I173" s="205"/>
      <c r="J173" s="205"/>
      <c r="K173" s="205"/>
      <c r="L173" s="205"/>
      <c r="M173" s="205"/>
      <c r="N173" s="205"/>
      <c r="O173" s="205"/>
      <c r="P173" s="125"/>
      <c r="Q173" s="125"/>
    </row>
    <row r="174" spans="1:17" s="121" customFormat="1" ht="16" customHeight="1" x14ac:dyDescent="0.3">
      <c r="A174" s="262" t="s">
        <v>320</v>
      </c>
      <c r="B174" s="209" t="s">
        <v>800</v>
      </c>
      <c r="C174" s="209"/>
      <c r="D174" s="209"/>
      <c r="E174" s="209"/>
      <c r="F174" s="209"/>
      <c r="H174" s="205"/>
      <c r="I174" s="205"/>
      <c r="J174" s="205"/>
      <c r="K174" s="205"/>
      <c r="L174" s="205"/>
      <c r="M174" s="205"/>
      <c r="N174" s="205"/>
      <c r="O174" s="205"/>
      <c r="P174" s="125"/>
      <c r="Q174" s="125"/>
    </row>
    <row r="175" spans="1:17" s="121" customFormat="1" ht="16" customHeight="1" x14ac:dyDescent="0.3">
      <c r="A175" s="262"/>
      <c r="B175" s="209"/>
      <c r="C175" s="209"/>
      <c r="D175" s="209"/>
      <c r="E175" s="209"/>
      <c r="F175" s="209"/>
      <c r="H175" s="205"/>
      <c r="I175" s="205"/>
      <c r="J175" s="205"/>
      <c r="K175" s="205"/>
      <c r="L175" s="205"/>
      <c r="M175" s="205"/>
      <c r="N175" s="205"/>
      <c r="O175" s="205"/>
      <c r="P175" s="125"/>
      <c r="Q175" s="125"/>
    </row>
    <row r="176" spans="1:17" ht="16" customHeight="1" x14ac:dyDescent="0.3">
      <c r="A176" s="121"/>
      <c r="B176" s="209"/>
      <c r="C176" s="209"/>
      <c r="D176" s="209"/>
      <c r="E176" s="209"/>
      <c r="F176" s="209"/>
      <c r="H176" s="205"/>
      <c r="I176" s="205"/>
      <c r="J176" s="205"/>
      <c r="K176" s="205"/>
      <c r="L176" s="205"/>
      <c r="M176" s="205"/>
      <c r="N176" s="205"/>
      <c r="O176" s="205"/>
      <c r="P176" s="125"/>
      <c r="Q176" s="125"/>
    </row>
    <row r="177" spans="1:17" ht="16" customHeight="1" x14ac:dyDescent="0.3">
      <c r="A177" s="121"/>
      <c r="B177" s="209"/>
      <c r="C177" s="209"/>
      <c r="D177" s="209"/>
      <c r="E177" s="209"/>
      <c r="F177" s="209"/>
      <c r="H177" s="205"/>
      <c r="I177" s="205"/>
      <c r="J177" s="205"/>
      <c r="K177" s="205"/>
      <c r="L177" s="205"/>
      <c r="M177" s="205"/>
      <c r="N177" s="205"/>
      <c r="O177" s="205"/>
      <c r="P177" s="125"/>
      <c r="Q177" s="125"/>
    </row>
    <row r="178" spans="1:17" ht="16" customHeight="1" x14ac:dyDescent="0.3">
      <c r="A178" s="121"/>
      <c r="B178" s="121"/>
      <c r="C178" s="121"/>
      <c r="D178" s="121"/>
      <c r="E178" s="121"/>
      <c r="F178" s="121"/>
      <c r="I178" s="97"/>
      <c r="K178" s="263" t="s">
        <v>451</v>
      </c>
      <c r="L178" s="263"/>
      <c r="P178" s="125"/>
      <c r="Q178" s="125"/>
    </row>
    <row r="179" spans="1:17" ht="16" customHeight="1" x14ac:dyDescent="0.3">
      <c r="K179" s="263"/>
      <c r="L179" s="263"/>
      <c r="P179" s="125"/>
      <c r="Q179" s="125"/>
    </row>
    <row r="180" spans="1:17" ht="16" customHeight="1" x14ac:dyDescent="0.3">
      <c r="K180" s="263"/>
      <c r="L180" s="263"/>
      <c r="P180" s="125"/>
      <c r="Q180" s="125"/>
    </row>
    <row r="181" spans="1:17" ht="16" customHeight="1" x14ac:dyDescent="0.3">
      <c r="B181" s="264" t="s">
        <v>211</v>
      </c>
      <c r="C181" s="264"/>
      <c r="D181" s="264"/>
      <c r="E181" s="264"/>
      <c r="F181" s="264"/>
      <c r="H181" s="205" t="s">
        <v>790</v>
      </c>
      <c r="I181" s="205"/>
      <c r="J181" s="205"/>
      <c r="K181" s="205"/>
      <c r="L181" s="205"/>
      <c r="M181" s="205"/>
      <c r="N181" s="205"/>
      <c r="O181" s="205"/>
      <c r="P181" s="125"/>
      <c r="Q181" s="125"/>
    </row>
    <row r="182" spans="1:17" ht="16" customHeight="1" x14ac:dyDescent="0.3">
      <c r="B182" s="264"/>
      <c r="C182" s="264"/>
      <c r="D182" s="264"/>
      <c r="E182" s="264"/>
      <c r="F182" s="264"/>
      <c r="H182" s="205"/>
      <c r="I182" s="205"/>
      <c r="J182" s="205"/>
      <c r="K182" s="205"/>
      <c r="L182" s="205"/>
      <c r="M182" s="205"/>
      <c r="N182" s="205"/>
      <c r="O182" s="205"/>
      <c r="P182" s="125"/>
      <c r="Q182" s="125"/>
    </row>
    <row r="183" spans="1:17" ht="16" customHeight="1" x14ac:dyDescent="0.3">
      <c r="H183" s="205"/>
      <c r="I183" s="205"/>
      <c r="J183" s="205"/>
      <c r="K183" s="205"/>
      <c r="L183" s="205"/>
      <c r="M183" s="205"/>
      <c r="N183" s="205"/>
      <c r="O183" s="205"/>
      <c r="P183" s="125"/>
      <c r="Q183" s="125"/>
    </row>
    <row r="184" spans="1:17" ht="16" customHeight="1" x14ac:dyDescent="0.3">
      <c r="H184" s="205"/>
      <c r="I184" s="205"/>
      <c r="J184" s="205"/>
      <c r="K184" s="205"/>
      <c r="L184" s="205"/>
      <c r="M184" s="205"/>
      <c r="N184" s="205"/>
      <c r="O184" s="205"/>
      <c r="P184" s="125"/>
      <c r="Q184" s="125"/>
    </row>
    <row r="185" spans="1:17" ht="16" customHeight="1" x14ac:dyDescent="0.3">
      <c r="H185" s="205"/>
      <c r="I185" s="205"/>
      <c r="J185" s="205"/>
      <c r="K185" s="205"/>
      <c r="L185" s="205"/>
      <c r="M185" s="205"/>
      <c r="N185" s="205"/>
      <c r="O185" s="205"/>
      <c r="P185" s="125"/>
      <c r="Q185" s="125"/>
    </row>
    <row r="186" spans="1:17" ht="16" customHeight="1" x14ac:dyDescent="0.3">
      <c r="B186" s="209" t="s">
        <v>801</v>
      </c>
      <c r="C186" s="209"/>
      <c r="D186" s="209"/>
      <c r="E186" s="209"/>
      <c r="F186" s="209"/>
      <c r="H186" s="260" t="s">
        <v>791</v>
      </c>
      <c r="I186" s="260"/>
      <c r="J186" s="260"/>
      <c r="K186" s="260"/>
      <c r="P186" s="125"/>
      <c r="Q186" s="125"/>
    </row>
    <row r="187" spans="1:17" ht="16" customHeight="1" x14ac:dyDescent="0.3">
      <c r="B187" s="209"/>
      <c r="C187" s="209"/>
      <c r="D187" s="209"/>
      <c r="E187" s="209"/>
      <c r="F187" s="209"/>
      <c r="H187" s="260"/>
      <c r="I187" s="260"/>
      <c r="J187" s="260"/>
      <c r="K187" s="260"/>
      <c r="P187" s="125"/>
      <c r="Q187" s="125"/>
    </row>
    <row r="188" spans="1:17" ht="16" customHeight="1" x14ac:dyDescent="0.3">
      <c r="B188" s="209"/>
      <c r="C188" s="209"/>
      <c r="D188" s="209"/>
      <c r="E188" s="209"/>
      <c r="F188" s="209"/>
      <c r="H188" s="260"/>
      <c r="I188" s="260"/>
      <c r="J188" s="260"/>
      <c r="K188" s="260"/>
      <c r="P188" s="125"/>
      <c r="Q188" s="125"/>
    </row>
    <row r="189" spans="1:17" ht="16" customHeight="1" x14ac:dyDescent="0.3">
      <c r="B189" s="209"/>
      <c r="C189" s="209"/>
      <c r="D189" s="209"/>
      <c r="E189" s="209"/>
      <c r="F189" s="209"/>
      <c r="H189" s="205" t="s">
        <v>792</v>
      </c>
      <c r="I189" s="205"/>
      <c r="J189" s="205"/>
      <c r="K189" s="205"/>
      <c r="L189" s="205"/>
      <c r="M189" s="205"/>
      <c r="N189" s="205"/>
      <c r="O189" s="205"/>
      <c r="P189" s="125"/>
      <c r="Q189" s="125"/>
    </row>
    <row r="190" spans="1:17" ht="16" customHeight="1" x14ac:dyDescent="0.3">
      <c r="B190" s="209" t="s">
        <v>802</v>
      </c>
      <c r="C190" s="209"/>
      <c r="D190" s="209"/>
      <c r="E190" s="209"/>
      <c r="F190" s="209"/>
      <c r="H190" s="205"/>
      <c r="I190" s="205"/>
      <c r="J190" s="205"/>
      <c r="K190" s="205"/>
      <c r="L190" s="205"/>
      <c r="M190" s="205"/>
      <c r="N190" s="205"/>
      <c r="O190" s="205"/>
      <c r="P190" s="125"/>
      <c r="Q190" s="125"/>
    </row>
    <row r="191" spans="1:17" ht="16" customHeight="1" x14ac:dyDescent="0.3">
      <c r="B191" s="209"/>
      <c r="C191" s="209"/>
      <c r="D191" s="209"/>
      <c r="E191" s="209"/>
      <c r="F191" s="209"/>
      <c r="H191" s="205"/>
      <c r="I191" s="205"/>
      <c r="J191" s="205"/>
      <c r="K191" s="205"/>
      <c r="L191" s="205"/>
      <c r="M191" s="205"/>
      <c r="N191" s="205"/>
      <c r="O191" s="205"/>
      <c r="P191" s="125"/>
      <c r="Q191" s="125"/>
    </row>
    <row r="192" spans="1:17" ht="16" customHeight="1" x14ac:dyDescent="0.3">
      <c r="B192" s="209"/>
      <c r="C192" s="209"/>
      <c r="D192" s="209"/>
      <c r="E192" s="209"/>
      <c r="F192" s="209"/>
      <c r="H192" s="205"/>
      <c r="I192" s="205"/>
      <c r="J192" s="205"/>
      <c r="K192" s="205"/>
      <c r="L192" s="205"/>
      <c r="M192" s="205"/>
      <c r="N192" s="205"/>
      <c r="O192" s="205"/>
      <c r="P192" s="125"/>
      <c r="Q192" s="125"/>
    </row>
    <row r="193" spans="2:17" ht="16" customHeight="1" x14ac:dyDescent="0.3">
      <c r="B193" s="209"/>
      <c r="C193" s="209"/>
      <c r="D193" s="209"/>
      <c r="E193" s="209"/>
      <c r="F193" s="209"/>
      <c r="H193" s="205" t="s">
        <v>464</v>
      </c>
      <c r="I193" s="205"/>
      <c r="J193" s="205"/>
      <c r="K193" s="205"/>
      <c r="L193" s="205"/>
      <c r="M193" s="205"/>
      <c r="N193" s="205"/>
      <c r="O193" s="205"/>
      <c r="P193" s="125"/>
      <c r="Q193" s="125"/>
    </row>
    <row r="194" spans="2:17" ht="16" customHeight="1" x14ac:dyDescent="0.3">
      <c r="B194" s="209"/>
      <c r="C194" s="209"/>
      <c r="D194" s="209"/>
      <c r="E194" s="209"/>
      <c r="F194" s="209"/>
      <c r="P194" s="125"/>
      <c r="Q194" s="125"/>
    </row>
    <row r="195" spans="2:17" ht="16" customHeight="1" x14ac:dyDescent="0.3">
      <c r="B195" s="209"/>
      <c r="C195" s="209"/>
      <c r="D195" s="209"/>
      <c r="E195" s="209"/>
      <c r="F195" s="209"/>
      <c r="P195" s="125"/>
      <c r="Q195" s="125"/>
    </row>
    <row r="196" spans="2:17" ht="16" customHeight="1" x14ac:dyDescent="0.3">
      <c r="B196" s="209"/>
      <c r="C196" s="209"/>
      <c r="D196" s="209"/>
      <c r="E196" s="209"/>
      <c r="F196" s="209"/>
      <c r="P196" s="125"/>
      <c r="Q196" s="125"/>
    </row>
    <row r="197" spans="2:17" ht="16" customHeight="1" x14ac:dyDescent="0.3">
      <c r="B197" s="209"/>
      <c r="C197" s="209"/>
      <c r="D197" s="209"/>
      <c r="E197" s="209"/>
      <c r="F197" s="209"/>
      <c r="P197" s="125"/>
      <c r="Q197" s="125"/>
    </row>
    <row r="198" spans="2:17" ht="16" customHeight="1" x14ac:dyDescent="0.3">
      <c r="B198" s="209"/>
      <c r="C198" s="209"/>
      <c r="D198" s="209"/>
      <c r="E198" s="209"/>
      <c r="F198" s="209"/>
      <c r="H198" s="205" t="s">
        <v>793</v>
      </c>
      <c r="I198" s="205"/>
      <c r="J198" s="205"/>
      <c r="K198" s="205"/>
      <c r="L198" s="205"/>
      <c r="M198" s="205"/>
      <c r="N198" s="205"/>
      <c r="O198" s="205"/>
      <c r="P198" s="125"/>
      <c r="Q198" s="125"/>
    </row>
    <row r="199" spans="2:17" ht="16" customHeight="1" x14ac:dyDescent="0.3">
      <c r="H199" s="205"/>
      <c r="I199" s="205"/>
      <c r="J199" s="205"/>
      <c r="K199" s="205"/>
      <c r="L199" s="205"/>
      <c r="M199" s="205"/>
      <c r="N199" s="205"/>
      <c r="O199" s="205"/>
      <c r="P199" s="125"/>
      <c r="Q199" s="125"/>
    </row>
    <row r="200" spans="2:17" ht="16" customHeight="1" x14ac:dyDescent="0.3">
      <c r="H200" s="205"/>
      <c r="I200" s="205"/>
      <c r="J200" s="205"/>
      <c r="K200" s="205"/>
      <c r="L200" s="205"/>
      <c r="M200" s="205"/>
      <c r="N200" s="205"/>
      <c r="O200" s="205"/>
      <c r="P200" s="125"/>
      <c r="Q200" s="125"/>
    </row>
    <row r="201" spans="2:17" ht="16" customHeight="1" x14ac:dyDescent="0.3">
      <c r="H201" s="205"/>
      <c r="I201" s="205"/>
      <c r="J201" s="205"/>
      <c r="K201" s="205"/>
      <c r="L201" s="205"/>
      <c r="M201" s="205"/>
      <c r="N201" s="205"/>
      <c r="O201" s="205"/>
      <c r="P201" s="125"/>
      <c r="Q201" s="125"/>
    </row>
    <row r="202" spans="2:17" ht="16" customHeight="1" x14ac:dyDescent="0.3">
      <c r="H202" s="205"/>
      <c r="I202" s="205"/>
      <c r="J202" s="205"/>
      <c r="K202" s="205"/>
      <c r="L202" s="205"/>
      <c r="M202" s="205"/>
      <c r="N202" s="205"/>
      <c r="O202" s="205"/>
      <c r="P202" s="125"/>
      <c r="Q202" s="125"/>
    </row>
    <row r="203" spans="2:17" ht="16" customHeight="1" x14ac:dyDescent="0.3">
      <c r="P203" s="125"/>
      <c r="Q203" s="125"/>
    </row>
    <row r="204" spans="2:17" ht="16" customHeight="1" x14ac:dyDescent="0.3">
      <c r="B204" s="209" t="s">
        <v>803</v>
      </c>
      <c r="C204" s="209"/>
      <c r="D204" s="209"/>
      <c r="E204" s="209"/>
      <c r="F204" s="209"/>
      <c r="P204" s="125"/>
      <c r="Q204" s="125"/>
    </row>
    <row r="205" spans="2:17" ht="16" customHeight="1" x14ac:dyDescent="0.3">
      <c r="B205" s="209"/>
      <c r="C205" s="209"/>
      <c r="D205" s="209"/>
      <c r="E205" s="209"/>
      <c r="F205" s="209"/>
      <c r="P205" s="125"/>
      <c r="Q205" s="125"/>
    </row>
    <row r="206" spans="2:17" ht="16" customHeight="1" x14ac:dyDescent="0.3">
      <c r="B206" s="209" t="s">
        <v>465</v>
      </c>
      <c r="C206" s="209"/>
      <c r="D206" s="209"/>
      <c r="E206" s="209"/>
      <c r="F206" s="209"/>
      <c r="H206" s="206" t="s">
        <v>466</v>
      </c>
      <c r="I206" s="206"/>
      <c r="J206" s="206"/>
      <c r="K206" s="206"/>
      <c r="L206" s="206"/>
      <c r="M206" s="206"/>
      <c r="N206" s="206"/>
      <c r="O206" s="206"/>
      <c r="P206" s="125"/>
      <c r="Q206" s="125"/>
    </row>
    <row r="207" spans="2:17" ht="16" customHeight="1" x14ac:dyDescent="0.3">
      <c r="B207" s="209"/>
      <c r="C207" s="209"/>
      <c r="D207" s="209"/>
      <c r="E207" s="209"/>
      <c r="F207" s="209"/>
      <c r="H207" s="261" t="s">
        <v>467</v>
      </c>
      <c r="I207" s="261"/>
      <c r="J207" s="261"/>
      <c r="K207" s="261"/>
      <c r="L207" s="261"/>
      <c r="M207" s="261"/>
      <c r="N207" s="261"/>
      <c r="O207" s="261"/>
      <c r="P207" s="125"/>
      <c r="Q207" s="125"/>
    </row>
    <row r="208" spans="2:17" ht="16" customHeight="1" x14ac:dyDescent="0.3">
      <c r="B208" s="257" t="s">
        <v>468</v>
      </c>
      <c r="C208" s="257"/>
      <c r="D208" s="257"/>
      <c r="E208" s="257"/>
      <c r="F208" s="257"/>
      <c r="H208" s="260" t="s">
        <v>463</v>
      </c>
      <c r="I208" s="260"/>
      <c r="J208" s="260"/>
      <c r="P208" s="125"/>
      <c r="Q208" s="125"/>
    </row>
    <row r="209" spans="2:17" ht="16" customHeight="1" x14ac:dyDescent="0.3">
      <c r="B209" s="258" t="s">
        <v>469</v>
      </c>
      <c r="C209" s="258"/>
      <c r="D209" s="258"/>
      <c r="E209" s="258"/>
      <c r="F209" s="258"/>
      <c r="H209" s="260"/>
      <c r="I209" s="260"/>
      <c r="J209" s="260"/>
      <c r="P209" s="125"/>
      <c r="Q209" s="125"/>
    </row>
    <row r="210" spans="2:17" ht="16" customHeight="1" x14ac:dyDescent="0.3">
      <c r="H210" s="260"/>
      <c r="I210" s="260"/>
      <c r="J210" s="260"/>
      <c r="P210" s="125"/>
      <c r="Q210" s="125"/>
    </row>
    <row r="211" spans="2:17" ht="16" customHeight="1" x14ac:dyDescent="0.3">
      <c r="H211" s="260"/>
      <c r="I211" s="260"/>
      <c r="J211" s="260"/>
      <c r="P211" s="125"/>
      <c r="Q211" s="125"/>
    </row>
    <row r="212" spans="2:17" ht="16" customHeight="1" x14ac:dyDescent="0.3">
      <c r="B212" s="259" t="s">
        <v>470</v>
      </c>
      <c r="C212" s="259"/>
      <c r="D212" s="259"/>
      <c r="E212" s="259"/>
      <c r="F212" s="259"/>
      <c r="H212" s="205" t="s">
        <v>794</v>
      </c>
      <c r="I212" s="205"/>
      <c r="J212" s="205"/>
      <c r="K212" s="205"/>
      <c r="L212" s="205"/>
      <c r="M212" s="205"/>
      <c r="N212" s="205"/>
      <c r="O212" s="205"/>
      <c r="P212" s="125"/>
      <c r="Q212" s="125"/>
    </row>
    <row r="213" spans="2:17" ht="16" customHeight="1" x14ac:dyDescent="0.3">
      <c r="B213" s="257" t="s">
        <v>471</v>
      </c>
      <c r="C213" s="257"/>
      <c r="D213" s="257"/>
      <c r="E213" s="257"/>
      <c r="F213" s="257"/>
      <c r="H213" s="205"/>
      <c r="I213" s="205"/>
      <c r="J213" s="205"/>
      <c r="K213" s="205"/>
      <c r="L213" s="205"/>
      <c r="M213" s="205"/>
      <c r="N213" s="205"/>
      <c r="O213" s="205"/>
      <c r="P213" s="125"/>
      <c r="Q213" s="125"/>
    </row>
    <row r="214" spans="2:17" ht="16" customHeight="1" x14ac:dyDescent="0.3">
      <c r="B214" s="258" t="s">
        <v>472</v>
      </c>
      <c r="C214" s="258"/>
      <c r="D214" s="258"/>
      <c r="E214" s="258"/>
      <c r="F214" s="258"/>
      <c r="H214" s="205"/>
      <c r="I214" s="205"/>
      <c r="J214" s="205"/>
      <c r="K214" s="205"/>
      <c r="L214" s="205"/>
      <c r="M214" s="205"/>
      <c r="N214" s="205"/>
      <c r="O214" s="205"/>
      <c r="P214" s="125"/>
      <c r="Q214" s="125"/>
    </row>
    <row r="215" spans="2:17" ht="16" customHeight="1" x14ac:dyDescent="0.3">
      <c r="H215" s="205"/>
      <c r="I215" s="205"/>
      <c r="J215" s="205"/>
      <c r="K215" s="205"/>
      <c r="L215" s="205"/>
      <c r="M215" s="205"/>
      <c r="N215" s="205"/>
      <c r="O215" s="205"/>
      <c r="P215" s="125"/>
      <c r="Q215" s="125"/>
    </row>
    <row r="216" spans="2:17" ht="16" customHeight="1" x14ac:dyDescent="0.3">
      <c r="H216" s="205"/>
      <c r="I216" s="205"/>
      <c r="J216" s="205"/>
      <c r="K216" s="205"/>
      <c r="L216" s="205"/>
      <c r="M216" s="205"/>
      <c r="N216" s="205"/>
      <c r="O216" s="205"/>
      <c r="P216" s="125"/>
      <c r="Q216" s="125"/>
    </row>
    <row r="217" spans="2:17" ht="16" customHeight="1" x14ac:dyDescent="0.3">
      <c r="H217" s="205"/>
      <c r="I217" s="205"/>
      <c r="J217" s="205"/>
      <c r="K217" s="205"/>
      <c r="L217" s="205"/>
      <c r="M217" s="205"/>
      <c r="N217" s="205"/>
      <c r="O217" s="205"/>
      <c r="P217" s="125"/>
      <c r="Q217" s="125"/>
    </row>
    <row r="218" spans="2:17" ht="16" customHeight="1" x14ac:dyDescent="0.3">
      <c r="B218" s="209" t="s">
        <v>804</v>
      </c>
      <c r="C218" s="209"/>
      <c r="D218" s="209"/>
      <c r="E218" s="209"/>
      <c r="F218" s="209"/>
      <c r="H218" s="205"/>
      <c r="I218" s="205"/>
      <c r="J218" s="205"/>
      <c r="K218" s="205"/>
      <c r="L218" s="205"/>
      <c r="M218" s="205"/>
      <c r="N218" s="205"/>
      <c r="O218" s="205"/>
      <c r="P218" s="125"/>
      <c r="Q218" s="125"/>
    </row>
    <row r="219" spans="2:17" ht="16" customHeight="1" x14ac:dyDescent="0.3">
      <c r="B219" s="209"/>
      <c r="C219" s="209"/>
      <c r="D219" s="209"/>
      <c r="E219" s="209"/>
      <c r="F219" s="209"/>
      <c r="H219" s="205"/>
      <c r="I219" s="205"/>
      <c r="J219" s="205"/>
      <c r="K219" s="205"/>
      <c r="L219" s="205"/>
      <c r="M219" s="205"/>
      <c r="N219" s="205"/>
      <c r="O219" s="205"/>
      <c r="P219" s="125"/>
      <c r="Q219" s="125"/>
    </row>
    <row r="220" spans="2:17" ht="16" customHeight="1" x14ac:dyDescent="0.3">
      <c r="P220" s="125"/>
      <c r="Q220" s="125"/>
    </row>
    <row r="221" spans="2:17" ht="16" customHeight="1" x14ac:dyDescent="0.3">
      <c r="P221" s="125"/>
      <c r="Q221" s="125"/>
    </row>
    <row r="222" spans="2:17" ht="16" customHeight="1" x14ac:dyDescent="0.3">
      <c r="B222" s="212" t="s">
        <v>473</v>
      </c>
      <c r="C222" s="212"/>
      <c r="D222" s="212"/>
      <c r="E222" s="212"/>
      <c r="F222" s="212"/>
      <c r="P222" s="125"/>
      <c r="Q222" s="125"/>
    </row>
    <row r="223" spans="2:17" ht="16" customHeight="1" x14ac:dyDescent="0.3">
      <c r="H223" s="205" t="s">
        <v>795</v>
      </c>
      <c r="I223" s="205"/>
      <c r="J223" s="205"/>
      <c r="K223" s="205"/>
      <c r="L223" s="205"/>
      <c r="M223" s="205"/>
      <c r="N223" s="205"/>
      <c r="O223" s="205"/>
      <c r="P223" s="125"/>
      <c r="Q223" s="125"/>
    </row>
    <row r="224" spans="2:17" ht="16" customHeight="1" x14ac:dyDescent="0.3">
      <c r="B224" s="209" t="s">
        <v>474</v>
      </c>
      <c r="C224" s="209"/>
      <c r="D224" s="209"/>
      <c r="E224" s="209"/>
      <c r="F224" s="209"/>
      <c r="H224" s="205"/>
      <c r="I224" s="205"/>
      <c r="J224" s="205"/>
      <c r="K224" s="205"/>
      <c r="L224" s="205"/>
      <c r="M224" s="205"/>
      <c r="N224" s="205"/>
      <c r="O224" s="205"/>
      <c r="P224" s="125"/>
      <c r="Q224" s="125"/>
    </row>
    <row r="225" spans="2:17" ht="16" customHeight="1" x14ac:dyDescent="0.3">
      <c r="B225" s="209"/>
      <c r="C225" s="209"/>
      <c r="D225" s="209"/>
      <c r="E225" s="209"/>
      <c r="F225" s="209"/>
      <c r="H225" s="205"/>
      <c r="I225" s="205"/>
      <c r="J225" s="205"/>
      <c r="K225" s="205"/>
      <c r="L225" s="205"/>
      <c r="M225" s="205"/>
      <c r="N225" s="205"/>
      <c r="O225" s="205"/>
      <c r="P225" s="125"/>
      <c r="Q225" s="125"/>
    </row>
    <row r="226" spans="2:17" ht="16" customHeight="1" x14ac:dyDescent="0.3">
      <c r="B226" s="209" t="s">
        <v>475</v>
      </c>
      <c r="C226" s="209"/>
      <c r="D226" s="209"/>
      <c r="E226" s="209"/>
      <c r="F226" s="209"/>
      <c r="H226" s="205"/>
      <c r="I226" s="205"/>
      <c r="J226" s="205"/>
      <c r="K226" s="205"/>
      <c r="L226" s="205"/>
      <c r="M226" s="205"/>
      <c r="N226" s="205"/>
      <c r="O226" s="205"/>
      <c r="P226" s="125"/>
      <c r="Q226" s="125"/>
    </row>
    <row r="227" spans="2:17" ht="20.149999999999999" customHeight="1" x14ac:dyDescent="0.3">
      <c r="B227" s="209"/>
      <c r="C227" s="209"/>
      <c r="D227" s="209"/>
      <c r="E227" s="209"/>
      <c r="F227" s="209"/>
      <c r="H227" s="206" t="s">
        <v>476</v>
      </c>
      <c r="I227" s="206"/>
      <c r="J227" s="206"/>
      <c r="K227" s="206"/>
      <c r="L227" s="206"/>
      <c r="M227" s="206"/>
      <c r="N227" s="206"/>
      <c r="O227" s="206"/>
      <c r="P227" s="125"/>
      <c r="Q227" s="125"/>
    </row>
    <row r="228" spans="2:17" ht="20.149999999999999" customHeight="1" x14ac:dyDescent="0.3">
      <c r="B228" s="209"/>
      <c r="C228" s="209"/>
      <c r="D228" s="209"/>
      <c r="E228" s="209"/>
      <c r="F228" s="209"/>
      <c r="H228" s="141"/>
      <c r="I228" s="206" t="s">
        <v>477</v>
      </c>
      <c r="J228" s="206"/>
      <c r="K228" s="206"/>
      <c r="L228" s="206"/>
      <c r="M228" s="206"/>
      <c r="N228" s="206"/>
      <c r="O228" s="206"/>
      <c r="P228" s="125"/>
      <c r="Q228" s="125"/>
    </row>
    <row r="229" spans="2:17" ht="20.149999999999999" customHeight="1" x14ac:dyDescent="0.3">
      <c r="B229" s="209"/>
      <c r="C229" s="209"/>
      <c r="D229" s="209"/>
      <c r="E229" s="209"/>
      <c r="F229" s="209"/>
      <c r="I229" s="206" t="s">
        <v>478</v>
      </c>
      <c r="J229" s="206"/>
      <c r="K229" s="206"/>
      <c r="L229" s="206"/>
      <c r="M229" s="206"/>
      <c r="N229" s="206"/>
      <c r="O229" s="206"/>
      <c r="P229" s="125"/>
      <c r="Q229" s="125"/>
    </row>
    <row r="230" spans="2:17" ht="16" customHeight="1" x14ac:dyDescent="0.3">
      <c r="B230" s="209"/>
      <c r="C230" s="209"/>
      <c r="D230" s="209"/>
      <c r="E230" s="209"/>
      <c r="F230" s="209"/>
      <c r="I230" s="205" t="s">
        <v>796</v>
      </c>
      <c r="J230" s="205"/>
      <c r="K230" s="205"/>
      <c r="L230" s="205"/>
      <c r="M230" s="205"/>
      <c r="N230" s="205"/>
      <c r="O230" s="205"/>
      <c r="P230" s="125"/>
      <c r="Q230" s="125"/>
    </row>
    <row r="231" spans="2:17" ht="16" customHeight="1" x14ac:dyDescent="0.3">
      <c r="B231" s="209" t="s">
        <v>805</v>
      </c>
      <c r="C231" s="209"/>
      <c r="D231" s="209"/>
      <c r="E231" s="209"/>
      <c r="F231" s="209"/>
      <c r="I231" s="205"/>
      <c r="J231" s="205"/>
      <c r="K231" s="205"/>
      <c r="L231" s="205"/>
      <c r="M231" s="205"/>
      <c r="N231" s="205"/>
      <c r="O231" s="205"/>
      <c r="P231" s="125"/>
      <c r="Q231" s="125"/>
    </row>
    <row r="232" spans="2:17" ht="16" customHeight="1" x14ac:dyDescent="0.3">
      <c r="B232" s="209"/>
      <c r="C232" s="209"/>
      <c r="D232" s="209"/>
      <c r="E232" s="209"/>
      <c r="F232" s="209"/>
      <c r="I232" s="205"/>
      <c r="J232" s="205"/>
      <c r="K232" s="205"/>
      <c r="L232" s="205"/>
      <c r="M232" s="205"/>
      <c r="N232" s="205"/>
      <c r="O232" s="205"/>
      <c r="P232" s="125"/>
      <c r="Q232" s="125"/>
    </row>
    <row r="233" spans="2:17" ht="16" customHeight="1" x14ac:dyDescent="0.3">
      <c r="B233" s="209"/>
      <c r="C233" s="209"/>
      <c r="D233" s="209"/>
      <c r="E233" s="209"/>
      <c r="F233" s="209"/>
      <c r="I233" s="205"/>
      <c r="J233" s="205"/>
      <c r="K233" s="205"/>
      <c r="L233" s="205"/>
      <c r="M233" s="205"/>
      <c r="N233" s="205"/>
      <c r="O233" s="205"/>
      <c r="P233" s="125"/>
      <c r="Q233" s="125"/>
    </row>
    <row r="234" spans="2:17" ht="16" customHeight="1" x14ac:dyDescent="0.3">
      <c r="B234" s="209"/>
      <c r="C234" s="209"/>
      <c r="D234" s="209"/>
      <c r="E234" s="209"/>
      <c r="F234" s="209"/>
      <c r="I234" s="205"/>
      <c r="J234" s="205"/>
      <c r="K234" s="205"/>
      <c r="L234" s="205"/>
      <c r="M234" s="205"/>
      <c r="N234" s="205"/>
      <c r="O234" s="205"/>
      <c r="P234" s="125"/>
      <c r="Q234" s="125"/>
    </row>
    <row r="235" spans="2:17" ht="16" customHeight="1" x14ac:dyDescent="0.3">
      <c r="B235" s="209"/>
      <c r="C235" s="209"/>
      <c r="D235" s="209"/>
      <c r="E235" s="209"/>
      <c r="F235" s="209"/>
      <c r="I235" s="205"/>
      <c r="J235" s="205"/>
      <c r="K235" s="205"/>
      <c r="L235" s="205"/>
      <c r="M235" s="205"/>
      <c r="N235" s="205"/>
      <c r="O235" s="205"/>
      <c r="P235" s="125"/>
      <c r="Q235" s="125"/>
    </row>
    <row r="236" spans="2:17" ht="16" customHeight="1" x14ac:dyDescent="0.3">
      <c r="B236" s="209"/>
      <c r="C236" s="209"/>
      <c r="D236" s="209"/>
      <c r="E236" s="209"/>
      <c r="F236" s="209"/>
      <c r="H236" s="205" t="s">
        <v>797</v>
      </c>
      <c r="I236" s="205"/>
      <c r="J236" s="205"/>
      <c r="K236" s="205"/>
      <c r="L236" s="205"/>
      <c r="M236" s="205"/>
      <c r="N236" s="205"/>
      <c r="O236" s="205"/>
      <c r="P236" s="125"/>
      <c r="Q236" s="125"/>
    </row>
    <row r="237" spans="2:17" ht="16" customHeight="1" x14ac:dyDescent="0.3">
      <c r="B237" s="209"/>
      <c r="C237" s="209"/>
      <c r="D237" s="209"/>
      <c r="E237" s="209"/>
      <c r="F237" s="209"/>
      <c r="H237" s="205"/>
      <c r="I237" s="205"/>
      <c r="J237" s="205"/>
      <c r="K237" s="205"/>
      <c r="L237" s="205"/>
      <c r="M237" s="205"/>
      <c r="N237" s="205"/>
      <c r="O237" s="205"/>
      <c r="P237" s="125"/>
      <c r="Q237" s="125"/>
    </row>
    <row r="238" spans="2:17" ht="16" customHeight="1" x14ac:dyDescent="0.3">
      <c r="H238" s="205"/>
      <c r="I238" s="205"/>
      <c r="J238" s="205"/>
      <c r="K238" s="205"/>
      <c r="L238" s="205"/>
      <c r="M238" s="205"/>
      <c r="N238" s="205"/>
      <c r="O238" s="205"/>
      <c r="P238" s="125"/>
      <c r="Q238" s="125"/>
    </row>
    <row r="239" spans="2:17" ht="16" customHeight="1" x14ac:dyDescent="0.3">
      <c r="H239" s="205"/>
      <c r="I239" s="205"/>
      <c r="J239" s="205"/>
      <c r="K239" s="205"/>
      <c r="L239" s="205"/>
      <c r="M239" s="205"/>
      <c r="N239" s="205"/>
      <c r="O239" s="205"/>
      <c r="P239" s="125"/>
      <c r="Q239" s="125"/>
    </row>
    <row r="240" spans="2:17" ht="16" customHeight="1" x14ac:dyDescent="0.3">
      <c r="H240" s="205"/>
      <c r="I240" s="205"/>
      <c r="J240" s="205"/>
      <c r="K240" s="205"/>
      <c r="L240" s="205"/>
      <c r="M240" s="205"/>
      <c r="N240" s="205"/>
      <c r="O240" s="205"/>
      <c r="P240" s="125"/>
      <c r="Q240" s="125"/>
    </row>
    <row r="241" spans="1:17" ht="16" customHeight="1" x14ac:dyDescent="0.3">
      <c r="H241" s="205" t="s">
        <v>798</v>
      </c>
      <c r="I241" s="205"/>
      <c r="J241" s="205"/>
      <c r="K241" s="205"/>
      <c r="L241" s="205"/>
      <c r="M241" s="205"/>
      <c r="N241" s="205"/>
      <c r="O241" s="205"/>
      <c r="P241" s="125"/>
      <c r="Q241" s="125"/>
    </row>
    <row r="242" spans="1:17" ht="16" customHeight="1" x14ac:dyDescent="0.3">
      <c r="A242" s="218" t="s">
        <v>328</v>
      </c>
      <c r="B242" s="218"/>
      <c r="C242" s="218"/>
      <c r="H242" s="205"/>
      <c r="I242" s="205"/>
      <c r="J242" s="205"/>
      <c r="K242" s="205"/>
      <c r="L242" s="205"/>
      <c r="M242" s="205"/>
      <c r="N242" s="205"/>
      <c r="O242" s="205"/>
      <c r="P242" s="125"/>
      <c r="Q242" s="125"/>
    </row>
    <row r="243" spans="1:17" ht="16" customHeight="1" x14ac:dyDescent="0.3">
      <c r="A243" s="218" t="s">
        <v>338</v>
      </c>
      <c r="B243" s="218"/>
      <c r="C243" s="218"/>
      <c r="H243" s="205"/>
      <c r="I243" s="205"/>
      <c r="J243" s="205"/>
      <c r="K243" s="205"/>
      <c r="L243" s="205"/>
      <c r="M243" s="205"/>
      <c r="N243" s="205"/>
      <c r="O243" s="205"/>
      <c r="P243" s="125"/>
      <c r="Q243" s="125"/>
    </row>
    <row r="244" spans="1:17" ht="16" customHeight="1" x14ac:dyDescent="0.3">
      <c r="A244" s="218" t="s">
        <v>129</v>
      </c>
      <c r="B244" s="218"/>
      <c r="C244" s="218"/>
      <c r="H244" s="205"/>
      <c r="I244" s="205"/>
      <c r="J244" s="205"/>
      <c r="K244" s="205"/>
      <c r="L244" s="205"/>
      <c r="M244" s="205"/>
      <c r="N244" s="205"/>
      <c r="O244" s="205"/>
      <c r="P244" s="125"/>
      <c r="Q244" s="125"/>
    </row>
    <row r="245" spans="1:17" ht="16" customHeight="1" x14ac:dyDescent="0.3">
      <c r="H245" s="205"/>
      <c r="I245" s="205"/>
      <c r="J245" s="205"/>
      <c r="K245" s="205"/>
      <c r="L245" s="205"/>
      <c r="M245" s="205"/>
      <c r="N245" s="205"/>
      <c r="O245" s="205"/>
      <c r="P245" s="125"/>
      <c r="Q245" s="125"/>
    </row>
    <row r="246" spans="1:17" ht="16" customHeight="1" x14ac:dyDescent="0.3">
      <c r="P246" s="125"/>
      <c r="Q246" s="125"/>
    </row>
    <row r="247" spans="1:17" ht="16" customHeight="1" x14ac:dyDescent="0.3">
      <c r="A247" s="125"/>
      <c r="B247" s="125"/>
      <c r="C247" s="125"/>
      <c r="D247" s="125"/>
      <c r="E247" s="125"/>
      <c r="F247" s="125"/>
      <c r="G247" s="125"/>
      <c r="H247" s="125"/>
      <c r="I247" s="125"/>
      <c r="J247" s="219" t="s">
        <v>299</v>
      </c>
      <c r="K247" s="219"/>
      <c r="L247" s="219"/>
      <c r="M247" s="219"/>
      <c r="N247" s="219"/>
      <c r="O247" s="219"/>
      <c r="P247" s="125"/>
      <c r="Q247" s="125"/>
    </row>
    <row r="249" spans="1:17" ht="16" customHeight="1" x14ac:dyDescent="0.3">
      <c r="A249" s="217" t="s">
        <v>78</v>
      </c>
      <c r="B249" s="217"/>
      <c r="C249" s="217"/>
    </row>
    <row r="250" spans="1:17" ht="16" customHeight="1" x14ac:dyDescent="0.3">
      <c r="A250" s="215" t="s">
        <v>300</v>
      </c>
      <c r="B250" s="215"/>
      <c r="C250" s="215"/>
    </row>
  </sheetData>
  <sheetProtection algorithmName="SHA-512" hashValue="KA9BGlq7ZU1RBx/l+NFrsXx9a24swDXzgpk24Srwjib3kKEWXBnG1Jv2XFTWHPP7txAJTj8gIBom2eyiV1lF/Q==" saltValue="484oZOux83mvJkMuUEnpOA==" spinCount="100000" sheet="1" objects="1" scenarios="1"/>
  <mergeCells count="98">
    <mergeCell ref="M2:O2"/>
    <mergeCell ref="A4:G5"/>
    <mergeCell ref="H6:J6"/>
    <mergeCell ref="A7:G16"/>
    <mergeCell ref="H7:O11"/>
    <mergeCell ref="I12:O13"/>
    <mergeCell ref="I14:O17"/>
    <mergeCell ref="A17:G22"/>
    <mergeCell ref="I18:O23"/>
    <mergeCell ref="A23:G32"/>
    <mergeCell ref="I24:O29"/>
    <mergeCell ref="H30:O37"/>
    <mergeCell ref="A33:G40"/>
    <mergeCell ref="H38:O44"/>
    <mergeCell ref="A41:G46"/>
    <mergeCell ref="H84:O86"/>
    <mergeCell ref="A47:G54"/>
    <mergeCell ref="H45:O50"/>
    <mergeCell ref="A55:G63"/>
    <mergeCell ref="H53:O58"/>
    <mergeCell ref="H59:O65"/>
    <mergeCell ref="A64:G70"/>
    <mergeCell ref="H66:O70"/>
    <mergeCell ref="A71:G72"/>
    <mergeCell ref="A73:G75"/>
    <mergeCell ref="A76:G80"/>
    <mergeCell ref="H74:O74"/>
    <mergeCell ref="H79:O80"/>
    <mergeCell ref="K82:L83"/>
    <mergeCell ref="H88:O89"/>
    <mergeCell ref="A89:C89"/>
    <mergeCell ref="A90:C90"/>
    <mergeCell ref="H90:O95"/>
    <mergeCell ref="A93:A94"/>
    <mergeCell ref="B93:F94"/>
    <mergeCell ref="C95:F95"/>
    <mergeCell ref="C96:F96"/>
    <mergeCell ref="H96:O97"/>
    <mergeCell ref="C97:F97"/>
    <mergeCell ref="C98:F98"/>
    <mergeCell ref="I98:O103"/>
    <mergeCell ref="C99:F99"/>
    <mergeCell ref="C100:F101"/>
    <mergeCell ref="B102:F102"/>
    <mergeCell ref="H169:O169"/>
    <mergeCell ref="I104:O109"/>
    <mergeCell ref="I110:O122"/>
    <mergeCell ref="I123:O126"/>
    <mergeCell ref="A139:B139"/>
    <mergeCell ref="A140:B140"/>
    <mergeCell ref="I140:O145"/>
    <mergeCell ref="I146:N146"/>
    <mergeCell ref="I147:O147"/>
    <mergeCell ref="I148:O154"/>
    <mergeCell ref="H155:O160"/>
    <mergeCell ref="H163:O168"/>
    <mergeCell ref="A174:A175"/>
    <mergeCell ref="B174:F177"/>
    <mergeCell ref="K178:L180"/>
    <mergeCell ref="B181:F182"/>
    <mergeCell ref="H181:O185"/>
    <mergeCell ref="B206:F207"/>
    <mergeCell ref="H206:O206"/>
    <mergeCell ref="H207:O207"/>
    <mergeCell ref="H170:I172"/>
    <mergeCell ref="H173:O177"/>
    <mergeCell ref="B190:F198"/>
    <mergeCell ref="H189:O192"/>
    <mergeCell ref="H193:O193"/>
    <mergeCell ref="H198:O202"/>
    <mergeCell ref="B204:F205"/>
    <mergeCell ref="B186:F189"/>
    <mergeCell ref="H186:K188"/>
    <mergeCell ref="B208:F208"/>
    <mergeCell ref="B209:F209"/>
    <mergeCell ref="H212:O219"/>
    <mergeCell ref="B212:F212"/>
    <mergeCell ref="B213:F213"/>
    <mergeCell ref="B214:F214"/>
    <mergeCell ref="B218:F219"/>
    <mergeCell ref="H208:J211"/>
    <mergeCell ref="B222:F222"/>
    <mergeCell ref="H223:O226"/>
    <mergeCell ref="B224:F225"/>
    <mergeCell ref="B226:F230"/>
    <mergeCell ref="H227:O227"/>
    <mergeCell ref="I228:O228"/>
    <mergeCell ref="I229:O229"/>
    <mergeCell ref="I230:O235"/>
    <mergeCell ref="B231:F237"/>
    <mergeCell ref="H236:O240"/>
    <mergeCell ref="A250:C250"/>
    <mergeCell ref="H241:O245"/>
    <mergeCell ref="A242:C242"/>
    <mergeCell ref="A243:C243"/>
    <mergeCell ref="A244:C244"/>
    <mergeCell ref="J247:O247"/>
    <mergeCell ref="A249:C249"/>
  </mergeCells>
  <hyperlinks>
    <hyperlink ref="A250:C250" r:id="rId1" location="'οξέα - βάσεις κατά B - L'!A1" display="… στην αρχή της σελίδας"/>
    <hyperlink ref="A89:C89" r:id="rId2" location="'βάσεις κατά Arrhenius'!A1" display="βάσεις κατά Arrhenius"/>
    <hyperlink ref="A90:C90" r:id="rId3" location="'οξέα κατά Arrhenius'!A1" display="οξέα κατά Arrhenius"/>
    <hyperlink ref="A242:C242" r:id="rId4" location="'βάσεις κατά Arrhenius'!A1" display="βάσεις κατά Arrhenius"/>
    <hyperlink ref="A243:C243" r:id="rId5" location="'οξέα κατά Arrhenius'!A1" display="οξέα κατά Arrhenius"/>
    <hyperlink ref="A244:C244" r:id="rId6" location="pH!A1" display="pH"/>
  </hyperlinks>
  <pageMargins left="0.7" right="0.7" top="0.75" bottom="0.75" header="0.3" footer="0.3"/>
  <pageSetup orientation="portrait" r:id="rId7"/>
  <drawing r:id="rId8"/>
  <legacyDrawing r:id="rId9"/>
  <oleObjects>
    <mc:AlternateContent xmlns:mc="http://schemas.openxmlformats.org/markup-compatibility/2006">
      <mc:Choice Requires="x14">
        <oleObject progId="Equation.3" shapeId="6145" r:id="rId10">
          <objectPr defaultSize="0" autoPict="0" r:id="rId11">
            <anchor moveWithCells="1">
              <from>
                <xdr:col>9</xdr:col>
                <xdr:colOff>514350</xdr:colOff>
                <xdr:row>70</xdr:row>
                <xdr:rowOff>0</xdr:rowOff>
              </from>
              <to>
                <xdr:col>12</xdr:col>
                <xdr:colOff>228600</xdr:colOff>
                <xdr:row>72</xdr:row>
                <xdr:rowOff>63500</xdr:rowOff>
              </to>
            </anchor>
          </objectPr>
        </oleObject>
      </mc:Choice>
      <mc:Fallback>
        <oleObject progId="Equation.3" shapeId="6145" r:id="rId10"/>
      </mc:Fallback>
    </mc:AlternateContent>
    <mc:AlternateContent xmlns:mc="http://schemas.openxmlformats.org/markup-compatibility/2006">
      <mc:Choice Requires="x14">
        <oleObject progId="Equation.3" shapeId="6146" r:id="rId12">
          <objectPr defaultSize="0" autoPict="0" r:id="rId13">
            <anchor moveWithCells="1">
              <from>
                <xdr:col>9</xdr:col>
                <xdr:colOff>469900</xdr:colOff>
                <xdr:row>74</xdr:row>
                <xdr:rowOff>177800</xdr:rowOff>
              </from>
              <to>
                <xdr:col>12</xdr:col>
                <xdr:colOff>336550</xdr:colOff>
                <xdr:row>77</xdr:row>
                <xdr:rowOff>50800</xdr:rowOff>
              </to>
            </anchor>
          </objectPr>
        </oleObject>
      </mc:Choice>
      <mc:Fallback>
        <oleObject progId="Equation.3" shapeId="6146" r:id="rId12"/>
      </mc:Fallback>
    </mc:AlternateContent>
    <mc:AlternateContent xmlns:mc="http://schemas.openxmlformats.org/markup-compatibility/2006">
      <mc:Choice Requires="x14">
        <oleObject progId="Equation.3" shapeId="6147" r:id="rId14">
          <objectPr defaultSize="0" autoPict="0" r:id="rId15">
            <anchor moveWithCells="1">
              <from>
                <xdr:col>8</xdr:col>
                <xdr:colOff>330200</xdr:colOff>
                <xdr:row>81</xdr:row>
                <xdr:rowOff>0</xdr:rowOff>
              </from>
              <to>
                <xdr:col>10</xdr:col>
                <xdr:colOff>482600</xdr:colOff>
                <xdr:row>83</xdr:row>
                <xdr:rowOff>31750</xdr:rowOff>
              </to>
            </anchor>
          </objectPr>
        </oleObject>
      </mc:Choice>
      <mc:Fallback>
        <oleObject progId="Equation.3" shapeId="6147" r:id="rId14"/>
      </mc:Fallback>
    </mc:AlternateContent>
    <mc:AlternateContent xmlns:mc="http://schemas.openxmlformats.org/markup-compatibility/2006">
      <mc:Choice Requires="x14">
        <oleObject progId="Equation.3" shapeId="6148" r:id="rId16">
          <objectPr defaultSize="0" autoPict="0" r:id="rId17">
            <anchor moveWithCells="1">
              <from>
                <xdr:col>11</xdr:col>
                <xdr:colOff>165100</xdr:colOff>
                <xdr:row>80</xdr:row>
                <xdr:rowOff>184150</xdr:rowOff>
              </from>
              <to>
                <xdr:col>13</xdr:col>
                <xdr:colOff>247650</xdr:colOff>
                <xdr:row>83</xdr:row>
                <xdr:rowOff>44450</xdr:rowOff>
              </to>
            </anchor>
          </objectPr>
        </oleObject>
      </mc:Choice>
      <mc:Fallback>
        <oleObject progId="Equation.3" shapeId="6148" r:id="rId16"/>
      </mc:Fallback>
    </mc:AlternateContent>
    <mc:AlternateContent xmlns:mc="http://schemas.openxmlformats.org/markup-compatibility/2006">
      <mc:Choice Requires="x14">
        <oleObject progId="Equation.3" shapeId="6149" r:id="rId18">
          <objectPr defaultSize="0" autoPict="0" r:id="rId19">
            <anchor moveWithCells="1">
              <from>
                <xdr:col>9</xdr:col>
                <xdr:colOff>152400</xdr:colOff>
                <xdr:row>85</xdr:row>
                <xdr:rowOff>69850</xdr:rowOff>
              </from>
              <to>
                <xdr:col>12</xdr:col>
                <xdr:colOff>381000</xdr:colOff>
                <xdr:row>86</xdr:row>
                <xdr:rowOff>139700</xdr:rowOff>
              </to>
            </anchor>
          </objectPr>
        </oleObject>
      </mc:Choice>
      <mc:Fallback>
        <oleObject progId="Equation.3" shapeId="6149" r:id="rId18"/>
      </mc:Fallback>
    </mc:AlternateContent>
    <mc:AlternateContent xmlns:mc="http://schemas.openxmlformats.org/markup-compatibility/2006">
      <mc:Choice Requires="x14">
        <oleObject progId="PBrush" shapeId="6150" r:id="rId20">
          <objectPr defaultSize="0" autoPict="0" r:id="rId21">
            <anchor moveWithCells="1" sizeWithCells="1">
              <from>
                <xdr:col>8</xdr:col>
                <xdr:colOff>438150</xdr:colOff>
                <xdr:row>126</xdr:row>
                <xdr:rowOff>114300</xdr:rowOff>
              </from>
              <to>
                <xdr:col>14</xdr:col>
                <xdr:colOff>88900</xdr:colOff>
                <xdr:row>133</xdr:row>
                <xdr:rowOff>88900</xdr:rowOff>
              </to>
            </anchor>
          </objectPr>
        </oleObject>
      </mc:Choice>
      <mc:Fallback>
        <oleObject progId="PBrush" shapeId="6150" r:id="rId20"/>
      </mc:Fallback>
    </mc:AlternateContent>
    <mc:AlternateContent xmlns:mc="http://schemas.openxmlformats.org/markup-compatibility/2006">
      <mc:Choice Requires="x14">
        <oleObject progId="Equation.3" shapeId="6151" r:id="rId22">
          <objectPr defaultSize="0" autoPict="0" r:id="rId23">
            <anchor moveWithCells="1">
              <from>
                <xdr:col>1</xdr:col>
                <xdr:colOff>628650</xdr:colOff>
                <xdr:row>182</xdr:row>
                <xdr:rowOff>133350</xdr:rowOff>
              </from>
              <to>
                <xdr:col>4</xdr:col>
                <xdr:colOff>533400</xdr:colOff>
                <xdr:row>184</xdr:row>
                <xdr:rowOff>177800</xdr:rowOff>
              </to>
            </anchor>
          </objectPr>
        </oleObject>
      </mc:Choice>
      <mc:Fallback>
        <oleObject progId="Equation.3" shapeId="6151" r:id="rId22"/>
      </mc:Fallback>
    </mc:AlternateContent>
    <mc:AlternateContent xmlns:mc="http://schemas.openxmlformats.org/markup-compatibility/2006">
      <mc:Choice Requires="x14">
        <oleObject progId="Equation.3" shapeId="6152" r:id="rId24">
          <objectPr defaultSize="0" autoPict="0" r:id="rId25">
            <anchor moveWithCells="1">
              <from>
                <xdr:col>1</xdr:col>
                <xdr:colOff>552450</xdr:colOff>
                <xdr:row>177</xdr:row>
                <xdr:rowOff>57150</xdr:rowOff>
              </from>
              <to>
                <xdr:col>5</xdr:col>
                <xdr:colOff>31750</xdr:colOff>
                <xdr:row>179</xdr:row>
                <xdr:rowOff>171450</xdr:rowOff>
              </to>
            </anchor>
          </objectPr>
        </oleObject>
      </mc:Choice>
      <mc:Fallback>
        <oleObject progId="Equation.3" shapeId="6152" r:id="rId24"/>
      </mc:Fallback>
    </mc:AlternateContent>
    <mc:AlternateContent xmlns:mc="http://schemas.openxmlformats.org/markup-compatibility/2006">
      <mc:Choice Requires="x14">
        <oleObject progId="Equation.3" shapeId="6153" r:id="rId26">
          <objectPr defaultSize="0" autoPict="0" r:id="rId27">
            <anchor moveWithCells="1">
              <from>
                <xdr:col>8</xdr:col>
                <xdr:colOff>495300</xdr:colOff>
                <xdr:row>177</xdr:row>
                <xdr:rowOff>107950</xdr:rowOff>
              </from>
              <to>
                <xdr:col>10</xdr:col>
                <xdr:colOff>463550</xdr:colOff>
                <xdr:row>179</xdr:row>
                <xdr:rowOff>120650</xdr:rowOff>
              </to>
            </anchor>
          </objectPr>
        </oleObject>
      </mc:Choice>
      <mc:Fallback>
        <oleObject progId="Equation.3" shapeId="6153" r:id="rId26"/>
      </mc:Fallback>
    </mc:AlternateContent>
    <mc:AlternateContent xmlns:mc="http://schemas.openxmlformats.org/markup-compatibility/2006">
      <mc:Choice Requires="x14">
        <oleObject progId="Equation.3" shapeId="6154" r:id="rId28">
          <objectPr defaultSize="0" autoPict="0" r:id="rId29">
            <anchor moveWithCells="1">
              <from>
                <xdr:col>11</xdr:col>
                <xdr:colOff>165100</xdr:colOff>
                <xdr:row>177</xdr:row>
                <xdr:rowOff>107950</xdr:rowOff>
              </from>
              <to>
                <xdr:col>13</xdr:col>
                <xdr:colOff>139700</xdr:colOff>
                <xdr:row>179</xdr:row>
                <xdr:rowOff>127000</xdr:rowOff>
              </to>
            </anchor>
          </objectPr>
        </oleObject>
      </mc:Choice>
      <mc:Fallback>
        <oleObject progId="Equation.3" shapeId="6154" r:id="rId28"/>
      </mc:Fallback>
    </mc:AlternateContent>
    <mc:AlternateContent xmlns:mc="http://schemas.openxmlformats.org/markup-compatibility/2006">
      <mc:Choice Requires="x14">
        <oleObject progId="Equation.3" shapeId="6155" r:id="rId30">
          <objectPr defaultSize="0" autoPict="0" r:id="rId31">
            <anchor moveWithCells="1" sizeWithCells="1">
              <from>
                <xdr:col>11</xdr:col>
                <xdr:colOff>88900</xdr:colOff>
                <xdr:row>185</xdr:row>
                <xdr:rowOff>57150</xdr:rowOff>
              </from>
              <to>
                <xdr:col>13</xdr:col>
                <xdr:colOff>292100</xdr:colOff>
                <xdr:row>187</xdr:row>
                <xdr:rowOff>133350</xdr:rowOff>
              </to>
            </anchor>
          </objectPr>
        </oleObject>
      </mc:Choice>
      <mc:Fallback>
        <oleObject progId="Equation.3" shapeId="6155" r:id="rId30"/>
      </mc:Fallback>
    </mc:AlternateContent>
    <mc:AlternateContent xmlns:mc="http://schemas.openxmlformats.org/markup-compatibility/2006">
      <mc:Choice Requires="x14">
        <oleObject progId="Equation.3" shapeId="6156" r:id="rId32">
          <objectPr defaultSize="0" autoPict="0" r:id="rId33">
            <anchor moveWithCells="1" sizeWithCells="1">
              <from>
                <xdr:col>9</xdr:col>
                <xdr:colOff>400050</xdr:colOff>
                <xdr:row>194</xdr:row>
                <xdr:rowOff>38100</xdr:rowOff>
              </from>
              <to>
                <xdr:col>11</xdr:col>
                <xdr:colOff>450850</xdr:colOff>
                <xdr:row>196</xdr:row>
                <xdr:rowOff>88900</xdr:rowOff>
              </to>
            </anchor>
          </objectPr>
        </oleObject>
      </mc:Choice>
      <mc:Fallback>
        <oleObject progId="Equation.3" shapeId="6156" r:id="rId32"/>
      </mc:Fallback>
    </mc:AlternateContent>
    <mc:AlternateContent xmlns:mc="http://schemas.openxmlformats.org/markup-compatibility/2006">
      <mc:Choice Requires="x14">
        <oleObject progId="Equation.3" shapeId="6157" r:id="rId34">
          <objectPr defaultSize="0" autoPict="0" r:id="rId35">
            <anchor moveWithCells="1">
              <from>
                <xdr:col>9</xdr:col>
                <xdr:colOff>609600</xdr:colOff>
                <xdr:row>207</xdr:row>
                <xdr:rowOff>146050</xdr:rowOff>
              </from>
              <to>
                <xdr:col>11</xdr:col>
                <xdr:colOff>571500</xdr:colOff>
                <xdr:row>210</xdr:row>
                <xdr:rowOff>57150</xdr:rowOff>
              </to>
            </anchor>
          </objectPr>
        </oleObject>
      </mc:Choice>
      <mc:Fallback>
        <oleObject progId="Equation.3" shapeId="6157" r:id="rId34"/>
      </mc:Fallback>
    </mc:AlternateContent>
    <mc:AlternateContent xmlns:mc="http://schemas.openxmlformats.org/markup-compatibility/2006">
      <mc:Choice Requires="x14">
        <oleObject progId="Equation.3" shapeId="6158" r:id="rId36">
          <objectPr defaultSize="0" autoPict="0" r:id="rId37">
            <anchor moveWithCells="1">
              <from>
                <xdr:col>9</xdr:col>
                <xdr:colOff>374650</xdr:colOff>
                <xdr:row>219</xdr:row>
                <xdr:rowOff>82550</xdr:rowOff>
              </from>
              <to>
                <xdr:col>12</xdr:col>
                <xdr:colOff>273050</xdr:colOff>
                <xdr:row>221</xdr:row>
                <xdr:rowOff>177800</xdr:rowOff>
              </to>
            </anchor>
          </objectPr>
        </oleObject>
      </mc:Choice>
      <mc:Fallback>
        <oleObject progId="Equation.3" shapeId="6158" r:id="rId36"/>
      </mc:Fallback>
    </mc:AlternateContent>
    <mc:AlternateContent xmlns:mc="http://schemas.openxmlformats.org/markup-compatibility/2006">
      <mc:Choice Requires="x14">
        <oleObject progId="Equation.3" shapeId="6159" r:id="rId38">
          <objectPr defaultSize="0" autoPict="0" r:id="rId39">
            <anchor moveWithCells="1">
              <from>
                <xdr:col>9</xdr:col>
                <xdr:colOff>127000</xdr:colOff>
                <xdr:row>201</xdr:row>
                <xdr:rowOff>177800</xdr:rowOff>
              </from>
              <to>
                <xdr:col>12</xdr:col>
                <xdr:colOff>177800</xdr:colOff>
                <xdr:row>204</xdr:row>
                <xdr:rowOff>69850</xdr:rowOff>
              </to>
            </anchor>
          </objectPr>
        </oleObject>
      </mc:Choice>
      <mc:Fallback>
        <oleObject progId="Equation.3" shapeId="6159" r:id="rId38"/>
      </mc:Fallback>
    </mc:AlternateContent>
    <mc:AlternateContent xmlns:mc="http://schemas.openxmlformats.org/markup-compatibility/2006">
      <mc:Choice Requires="x14">
        <oleObject progId="Equation.3" shapeId="6160" r:id="rId40">
          <objectPr defaultSize="0" autoPict="0" r:id="rId41">
            <anchor moveWithCells="1">
              <from>
                <xdr:col>2</xdr:col>
                <xdr:colOff>279400</xdr:colOff>
                <xdr:row>209</xdr:row>
                <xdr:rowOff>38100</xdr:rowOff>
              </from>
              <to>
                <xdr:col>4</xdr:col>
                <xdr:colOff>25400</xdr:colOff>
                <xdr:row>211</xdr:row>
                <xdr:rowOff>31750</xdr:rowOff>
              </to>
            </anchor>
          </objectPr>
        </oleObject>
      </mc:Choice>
      <mc:Fallback>
        <oleObject progId="Equation.3" shapeId="6160" r:id="rId40"/>
      </mc:Fallback>
    </mc:AlternateContent>
    <mc:AlternateContent xmlns:mc="http://schemas.openxmlformats.org/markup-compatibility/2006">
      <mc:Choice Requires="x14">
        <oleObject progId="Equation.3" shapeId="6161" r:id="rId42">
          <objectPr defaultSize="0" autoPict="0" r:id="rId43">
            <anchor moveWithCells="1">
              <from>
                <xdr:col>2</xdr:col>
                <xdr:colOff>285750</xdr:colOff>
                <xdr:row>214</xdr:row>
                <xdr:rowOff>76200</xdr:rowOff>
              </from>
              <to>
                <xdr:col>3</xdr:col>
                <xdr:colOff>635000</xdr:colOff>
                <xdr:row>216</xdr:row>
                <xdr:rowOff>107950</xdr:rowOff>
              </to>
            </anchor>
          </objectPr>
        </oleObject>
      </mc:Choice>
      <mc:Fallback>
        <oleObject progId="Equation.3" shapeId="6161" r:id="rId42"/>
      </mc:Fallback>
    </mc:AlternateContent>
    <mc:AlternateContent xmlns:mc="http://schemas.openxmlformats.org/markup-compatibility/2006">
      <mc:Choice Requires="x14">
        <oleObject progId="Equation.3" shapeId="6162" r:id="rId44">
          <objectPr defaultSize="0" autoPict="0" r:id="rId45">
            <anchor moveWithCells="1">
              <from>
                <xdr:col>2</xdr:col>
                <xdr:colOff>107950</xdr:colOff>
                <xdr:row>219</xdr:row>
                <xdr:rowOff>57150</xdr:rowOff>
              </from>
              <to>
                <xdr:col>4</xdr:col>
                <xdr:colOff>196850</xdr:colOff>
                <xdr:row>220</xdr:row>
                <xdr:rowOff>95250</xdr:rowOff>
              </to>
            </anchor>
          </objectPr>
        </oleObject>
      </mc:Choice>
      <mc:Fallback>
        <oleObject progId="Equation.3" shapeId="6162" r:id="rId44"/>
      </mc:Fallback>
    </mc:AlternateContent>
    <mc:AlternateContent xmlns:mc="http://schemas.openxmlformats.org/markup-compatibility/2006">
      <mc:Choice Requires="x14">
        <oleObject progId="Equation.3" shapeId="6163" r:id="rId46">
          <objectPr defaultSize="0" autoPict="0" r:id="rId47">
            <anchor moveWithCells="1">
              <from>
                <xdr:col>2</xdr:col>
                <xdr:colOff>457200</xdr:colOff>
                <xdr:row>222</xdr:row>
                <xdr:rowOff>0</xdr:rowOff>
              </from>
              <to>
                <xdr:col>3</xdr:col>
                <xdr:colOff>533400</xdr:colOff>
                <xdr:row>223</xdr:row>
                <xdr:rowOff>19050</xdr:rowOff>
              </to>
            </anchor>
          </objectPr>
        </oleObject>
      </mc:Choice>
      <mc:Fallback>
        <oleObject progId="Equation.3" shapeId="6163" r:id="rId4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36"/>
  <sheetViews>
    <sheetView workbookViewId="0"/>
  </sheetViews>
  <sheetFormatPr defaultColWidth="9.1796875" defaultRowHeight="16" customHeight="1" x14ac:dyDescent="0.3"/>
  <cols>
    <col min="1" max="16384" width="9.1796875" style="96"/>
  </cols>
  <sheetData>
    <row r="1" spans="1:17" ht="16" customHeight="1" x14ac:dyDescent="0.3">
      <c r="A1" s="124"/>
      <c r="B1" s="124"/>
      <c r="C1" s="124"/>
      <c r="D1" s="124"/>
      <c r="E1" s="124"/>
      <c r="F1" s="124"/>
      <c r="G1" s="124"/>
      <c r="H1" s="124"/>
      <c r="I1" s="124"/>
      <c r="J1" s="124"/>
      <c r="K1" s="124"/>
      <c r="L1" s="124"/>
      <c r="M1" s="124"/>
      <c r="N1" s="124"/>
      <c r="O1" s="124"/>
      <c r="P1" s="125"/>
      <c r="Q1" s="125"/>
    </row>
    <row r="2" spans="1:17" ht="16" customHeight="1" x14ac:dyDescent="0.3">
      <c r="A2" s="125"/>
      <c r="B2" s="125"/>
      <c r="C2" s="125"/>
      <c r="D2" s="125"/>
      <c r="E2" s="125"/>
      <c r="F2" s="125"/>
      <c r="G2" s="125"/>
      <c r="H2" s="125"/>
      <c r="I2" s="125"/>
      <c r="J2" s="125"/>
      <c r="K2" s="125"/>
      <c r="L2" s="125"/>
      <c r="M2" s="270" t="s">
        <v>301</v>
      </c>
      <c r="N2" s="270"/>
      <c r="O2" s="270"/>
      <c r="P2" s="125"/>
      <c r="Q2" s="125"/>
    </row>
    <row r="3" spans="1:17" ht="16" customHeight="1" x14ac:dyDescent="0.3">
      <c r="A3" s="124"/>
      <c r="B3" s="124"/>
      <c r="C3" s="124"/>
      <c r="D3" s="124"/>
      <c r="E3" s="124"/>
      <c r="F3" s="124"/>
      <c r="G3" s="124"/>
      <c r="H3" s="124"/>
      <c r="I3" s="124"/>
      <c r="J3" s="124"/>
      <c r="K3" s="124"/>
      <c r="L3" s="124"/>
      <c r="M3" s="124"/>
      <c r="N3" s="124"/>
      <c r="O3" s="124"/>
      <c r="P3" s="125"/>
      <c r="Q3" s="125"/>
    </row>
    <row r="4" spans="1:17" ht="16" customHeight="1" x14ac:dyDescent="0.3">
      <c r="A4" s="300" t="s">
        <v>539</v>
      </c>
      <c r="B4" s="300"/>
      <c r="C4" s="300"/>
      <c r="D4" s="300"/>
      <c r="E4" s="300"/>
      <c r="F4" s="300"/>
      <c r="G4" s="300"/>
      <c r="H4" s="124"/>
      <c r="I4" s="124"/>
      <c r="J4" s="124"/>
      <c r="K4" s="124"/>
      <c r="L4" s="124"/>
      <c r="M4" s="124"/>
      <c r="N4" s="124"/>
      <c r="O4" s="124"/>
      <c r="P4" s="125"/>
      <c r="Q4" s="125"/>
    </row>
    <row r="5" spans="1:17" ht="16" customHeight="1" x14ac:dyDescent="0.3">
      <c r="A5" s="300"/>
      <c r="B5" s="300"/>
      <c r="C5" s="300"/>
      <c r="D5" s="300"/>
      <c r="E5" s="300"/>
      <c r="F5" s="300"/>
      <c r="G5" s="300"/>
      <c r="H5" s="124"/>
      <c r="I5" s="124"/>
      <c r="J5" s="124"/>
      <c r="K5" s="124"/>
      <c r="L5" s="124"/>
      <c r="M5" s="124"/>
      <c r="N5" s="124"/>
      <c r="O5" s="124"/>
      <c r="P5" s="125"/>
      <c r="Q5" s="125"/>
    </row>
    <row r="6" spans="1:17" ht="16" customHeight="1" x14ac:dyDescent="0.3">
      <c r="A6" s="124"/>
      <c r="B6" s="124"/>
      <c r="C6" s="124"/>
      <c r="D6" s="124"/>
      <c r="E6" s="124"/>
      <c r="F6" s="124"/>
      <c r="G6" s="124"/>
      <c r="H6" s="301" t="s">
        <v>284</v>
      </c>
      <c r="I6" s="301"/>
      <c r="J6" s="301"/>
      <c r="K6" s="124"/>
      <c r="L6" s="124"/>
      <c r="M6" s="124"/>
      <c r="N6" s="124"/>
      <c r="O6" s="124"/>
      <c r="P6" s="125"/>
      <c r="Q6" s="125"/>
    </row>
    <row r="7" spans="1:17" ht="16" customHeight="1" x14ac:dyDescent="0.3">
      <c r="A7" s="204" t="s">
        <v>806</v>
      </c>
      <c r="B7" s="204"/>
      <c r="C7" s="204"/>
      <c r="D7" s="204"/>
      <c r="E7" s="204"/>
      <c r="F7" s="204"/>
      <c r="G7" s="204"/>
      <c r="H7" s="205" t="s">
        <v>808</v>
      </c>
      <c r="I7" s="205"/>
      <c r="J7" s="205"/>
      <c r="K7" s="205"/>
      <c r="L7" s="205"/>
      <c r="M7" s="205"/>
      <c r="N7" s="205"/>
      <c r="O7" s="205"/>
      <c r="P7" s="125"/>
      <c r="Q7" s="125"/>
    </row>
    <row r="8" spans="1:17" ht="16" customHeight="1" x14ac:dyDescent="0.3">
      <c r="A8" s="204"/>
      <c r="B8" s="204"/>
      <c r="C8" s="204"/>
      <c r="D8" s="204"/>
      <c r="E8" s="204"/>
      <c r="F8" s="204"/>
      <c r="G8" s="204"/>
      <c r="H8" s="205"/>
      <c r="I8" s="205"/>
      <c r="J8" s="205"/>
      <c r="K8" s="205"/>
      <c r="L8" s="205"/>
      <c r="M8" s="205"/>
      <c r="N8" s="205"/>
      <c r="O8" s="205"/>
      <c r="P8" s="125"/>
      <c r="Q8" s="125"/>
    </row>
    <row r="9" spans="1:17" ht="16" customHeight="1" x14ac:dyDescent="0.3">
      <c r="A9" s="204"/>
      <c r="B9" s="204"/>
      <c r="C9" s="204"/>
      <c r="D9" s="204"/>
      <c r="E9" s="204"/>
      <c r="F9" s="204"/>
      <c r="G9" s="204"/>
      <c r="H9" s="205"/>
      <c r="I9" s="205"/>
      <c r="J9" s="205"/>
      <c r="K9" s="205"/>
      <c r="L9" s="205"/>
      <c r="M9" s="205"/>
      <c r="N9" s="205"/>
      <c r="O9" s="205"/>
      <c r="P9" s="125"/>
      <c r="Q9" s="125"/>
    </row>
    <row r="10" spans="1:17" ht="16" customHeight="1" x14ac:dyDescent="0.3">
      <c r="A10" s="204"/>
      <c r="B10" s="204"/>
      <c r="C10" s="204"/>
      <c r="D10" s="204"/>
      <c r="E10" s="204"/>
      <c r="F10" s="204"/>
      <c r="G10" s="204"/>
      <c r="H10" s="205" t="s">
        <v>809</v>
      </c>
      <c r="I10" s="205"/>
      <c r="J10" s="205"/>
      <c r="K10" s="205"/>
      <c r="L10" s="205"/>
      <c r="M10" s="205"/>
      <c r="N10" s="205"/>
      <c r="O10" s="205"/>
      <c r="P10" s="125"/>
      <c r="Q10" s="125"/>
    </row>
    <row r="11" spans="1:17" ht="16" customHeight="1" x14ac:dyDescent="0.3">
      <c r="A11" s="204"/>
      <c r="B11" s="204"/>
      <c r="C11" s="204"/>
      <c r="D11" s="204"/>
      <c r="E11" s="204"/>
      <c r="F11" s="204"/>
      <c r="G11" s="204"/>
      <c r="H11" s="205"/>
      <c r="I11" s="205"/>
      <c r="J11" s="205"/>
      <c r="K11" s="205"/>
      <c r="L11" s="205"/>
      <c r="M11" s="205"/>
      <c r="N11" s="205"/>
      <c r="O11" s="205"/>
      <c r="P11" s="125"/>
      <c r="Q11" s="125"/>
    </row>
    <row r="12" spans="1:17" ht="16" customHeight="1" x14ac:dyDescent="0.3">
      <c r="A12" s="204"/>
      <c r="B12" s="204"/>
      <c r="C12" s="204"/>
      <c r="D12" s="204"/>
      <c r="E12" s="204"/>
      <c r="F12" s="204"/>
      <c r="G12" s="204"/>
      <c r="H12" s="205"/>
      <c r="I12" s="205"/>
      <c r="J12" s="205"/>
      <c r="K12" s="205"/>
      <c r="L12" s="205"/>
      <c r="M12" s="205"/>
      <c r="N12" s="205"/>
      <c r="O12" s="205"/>
      <c r="P12" s="125"/>
      <c r="Q12" s="125"/>
    </row>
    <row r="13" spans="1:17" ht="16" customHeight="1" x14ac:dyDescent="0.3">
      <c r="A13" s="204"/>
      <c r="B13" s="204"/>
      <c r="C13" s="204"/>
      <c r="D13" s="204"/>
      <c r="E13" s="204"/>
      <c r="F13" s="204"/>
      <c r="G13" s="204"/>
      <c r="H13" s="205"/>
      <c r="I13" s="205"/>
      <c r="J13" s="205"/>
      <c r="K13" s="205"/>
      <c r="L13" s="205"/>
      <c r="M13" s="205"/>
      <c r="N13" s="205"/>
      <c r="O13" s="205"/>
      <c r="P13" s="125"/>
      <c r="Q13" s="125"/>
    </row>
    <row r="14" spans="1:17" ht="16" customHeight="1" x14ac:dyDescent="0.3">
      <c r="A14" s="204"/>
      <c r="B14" s="204"/>
      <c r="C14" s="204"/>
      <c r="D14" s="204"/>
      <c r="E14" s="204"/>
      <c r="F14" s="204"/>
      <c r="G14" s="204"/>
      <c r="H14" s="205"/>
      <c r="I14" s="205"/>
      <c r="J14" s="205"/>
      <c r="K14" s="205"/>
      <c r="L14" s="205"/>
      <c r="M14" s="205"/>
      <c r="N14" s="205"/>
      <c r="O14" s="205"/>
      <c r="P14" s="125"/>
      <c r="Q14" s="125"/>
    </row>
    <row r="15" spans="1:17" ht="16" customHeight="1" x14ac:dyDescent="0.3">
      <c r="A15" s="204"/>
      <c r="B15" s="204"/>
      <c r="C15" s="204"/>
      <c r="D15" s="204"/>
      <c r="E15" s="204"/>
      <c r="F15" s="204"/>
      <c r="G15" s="204"/>
      <c r="H15" s="205" t="s">
        <v>540</v>
      </c>
      <c r="I15" s="205"/>
      <c r="J15" s="205"/>
      <c r="K15" s="205"/>
      <c r="L15" s="205"/>
      <c r="M15" s="205"/>
      <c r="N15" s="205"/>
      <c r="O15" s="205"/>
      <c r="P15" s="125"/>
      <c r="Q15" s="125"/>
    </row>
    <row r="16" spans="1:17" ht="16" customHeight="1" x14ac:dyDescent="0.3">
      <c r="A16" s="204"/>
      <c r="B16" s="204"/>
      <c r="C16" s="204"/>
      <c r="D16" s="204"/>
      <c r="E16" s="204"/>
      <c r="F16" s="204"/>
      <c r="G16" s="204"/>
      <c r="H16" s="205"/>
      <c r="I16" s="205"/>
      <c r="J16" s="205"/>
      <c r="K16" s="205"/>
      <c r="L16" s="205"/>
      <c r="M16" s="205"/>
      <c r="N16" s="205"/>
      <c r="O16" s="205"/>
      <c r="P16" s="125"/>
      <c r="Q16" s="125"/>
    </row>
    <row r="17" spans="1:17" ht="16" customHeight="1" x14ac:dyDescent="0.3">
      <c r="A17" s="204"/>
      <c r="B17" s="204"/>
      <c r="C17" s="204"/>
      <c r="D17" s="204"/>
      <c r="E17" s="204"/>
      <c r="F17" s="204"/>
      <c r="G17" s="204"/>
      <c r="H17" s="302" t="s">
        <v>541</v>
      </c>
      <c r="I17" s="302"/>
      <c r="J17" s="302"/>
      <c r="K17" s="302"/>
      <c r="L17" s="302"/>
      <c r="M17" s="302"/>
      <c r="N17" s="302"/>
      <c r="O17" s="302"/>
      <c r="P17" s="125"/>
      <c r="Q17" s="125"/>
    </row>
    <row r="18" spans="1:17" ht="16" customHeight="1" x14ac:dyDescent="0.3">
      <c r="A18" s="204"/>
      <c r="B18" s="204"/>
      <c r="C18" s="204"/>
      <c r="D18" s="204"/>
      <c r="E18" s="204"/>
      <c r="F18" s="204"/>
      <c r="G18" s="204"/>
      <c r="H18" s="302"/>
      <c r="I18" s="302"/>
      <c r="J18" s="302"/>
      <c r="K18" s="302"/>
      <c r="L18" s="302"/>
      <c r="M18" s="302"/>
      <c r="N18" s="302"/>
      <c r="O18" s="302"/>
      <c r="P18" s="125"/>
      <c r="Q18" s="125"/>
    </row>
    <row r="19" spans="1:17" ht="16" customHeight="1" x14ac:dyDescent="0.3">
      <c r="A19" s="204"/>
      <c r="B19" s="204"/>
      <c r="C19" s="204"/>
      <c r="D19" s="204"/>
      <c r="E19" s="204"/>
      <c r="F19" s="204"/>
      <c r="G19" s="204"/>
      <c r="H19" s="205" t="s">
        <v>810</v>
      </c>
      <c r="I19" s="205"/>
      <c r="J19" s="205"/>
      <c r="K19" s="205"/>
      <c r="L19" s="205"/>
      <c r="M19" s="205"/>
      <c r="N19" s="205"/>
      <c r="O19" s="205"/>
      <c r="P19" s="125"/>
      <c r="Q19" s="125"/>
    </row>
    <row r="20" spans="1:17" ht="16" customHeight="1" x14ac:dyDescent="0.3">
      <c r="A20" s="204" t="s">
        <v>542</v>
      </c>
      <c r="B20" s="204"/>
      <c r="C20" s="204"/>
      <c r="D20" s="204"/>
      <c r="E20" s="204"/>
      <c r="F20" s="204"/>
      <c r="G20" s="204"/>
      <c r="H20" s="205"/>
      <c r="I20" s="205"/>
      <c r="J20" s="205"/>
      <c r="K20" s="205"/>
      <c r="L20" s="205"/>
      <c r="M20" s="205"/>
      <c r="N20" s="205"/>
      <c r="O20" s="205"/>
      <c r="P20" s="125"/>
      <c r="Q20" s="125"/>
    </row>
    <row r="21" spans="1:17" ht="16" customHeight="1" x14ac:dyDescent="0.3">
      <c r="A21" s="204"/>
      <c r="B21" s="204"/>
      <c r="C21" s="204"/>
      <c r="D21" s="204"/>
      <c r="E21" s="204"/>
      <c r="F21" s="204"/>
      <c r="G21" s="204"/>
      <c r="P21" s="125"/>
      <c r="Q21" s="125"/>
    </row>
    <row r="22" spans="1:17" ht="16" customHeight="1" x14ac:dyDescent="0.3">
      <c r="A22" s="204"/>
      <c r="B22" s="204"/>
      <c r="C22" s="204"/>
      <c r="D22" s="204"/>
      <c r="E22" s="204"/>
      <c r="F22" s="204"/>
      <c r="G22" s="204"/>
      <c r="P22" s="125"/>
      <c r="Q22" s="125"/>
    </row>
    <row r="23" spans="1:17" ht="16" customHeight="1" x14ac:dyDescent="0.3">
      <c r="A23" s="204"/>
      <c r="B23" s="204"/>
      <c r="C23" s="204"/>
      <c r="D23" s="204"/>
      <c r="E23" s="204"/>
      <c r="F23" s="204"/>
      <c r="G23" s="204"/>
      <c r="P23" s="125"/>
      <c r="Q23" s="125"/>
    </row>
    <row r="24" spans="1:17" ht="16" customHeight="1" x14ac:dyDescent="0.3">
      <c r="A24" s="204"/>
      <c r="B24" s="204"/>
      <c r="C24" s="204"/>
      <c r="D24" s="204"/>
      <c r="E24" s="204"/>
      <c r="F24" s="204"/>
      <c r="G24" s="204"/>
      <c r="H24" s="205" t="s">
        <v>811</v>
      </c>
      <c r="I24" s="205"/>
      <c r="J24" s="205"/>
      <c r="K24" s="205"/>
      <c r="L24" s="205"/>
      <c r="M24" s="205"/>
      <c r="N24" s="205"/>
      <c r="O24" s="205"/>
      <c r="P24" s="125"/>
      <c r="Q24" s="125"/>
    </row>
    <row r="25" spans="1:17" ht="16" customHeight="1" x14ac:dyDescent="0.3">
      <c r="A25" s="204"/>
      <c r="B25" s="204"/>
      <c r="C25" s="204"/>
      <c r="D25" s="204"/>
      <c r="E25" s="204"/>
      <c r="F25" s="204"/>
      <c r="G25" s="204"/>
      <c r="H25" s="205"/>
      <c r="I25" s="205"/>
      <c r="J25" s="205"/>
      <c r="K25" s="205"/>
      <c r="L25" s="205"/>
      <c r="M25" s="205"/>
      <c r="N25" s="205"/>
      <c r="O25" s="205"/>
      <c r="P25" s="125"/>
      <c r="Q25" s="125"/>
    </row>
    <row r="26" spans="1:17" ht="16" customHeight="1" x14ac:dyDescent="0.3">
      <c r="A26" s="204"/>
      <c r="B26" s="204"/>
      <c r="C26" s="204"/>
      <c r="D26" s="204"/>
      <c r="E26" s="204"/>
      <c r="F26" s="204"/>
      <c r="G26" s="204"/>
      <c r="H26" s="205"/>
      <c r="I26" s="205"/>
      <c r="J26" s="205"/>
      <c r="K26" s="205"/>
      <c r="L26" s="205"/>
      <c r="M26" s="205"/>
      <c r="N26" s="205"/>
      <c r="O26" s="205"/>
      <c r="P26" s="125"/>
      <c r="Q26" s="125"/>
    </row>
    <row r="27" spans="1:17" ht="16" customHeight="1" x14ac:dyDescent="0.3">
      <c r="A27" s="204" t="s">
        <v>807</v>
      </c>
      <c r="B27" s="204"/>
      <c r="C27" s="204"/>
      <c r="D27" s="204"/>
      <c r="E27" s="204"/>
      <c r="F27" s="204"/>
      <c r="G27" s="204"/>
      <c r="H27" s="205"/>
      <c r="I27" s="205"/>
      <c r="J27" s="205"/>
      <c r="K27" s="205"/>
      <c r="L27" s="205"/>
      <c r="M27" s="205"/>
      <c r="N27" s="205"/>
      <c r="O27" s="205"/>
      <c r="P27" s="125"/>
      <c r="Q27" s="125"/>
    </row>
    <row r="28" spans="1:17" ht="16" customHeight="1" x14ac:dyDescent="0.3">
      <c r="A28" s="204"/>
      <c r="B28" s="204"/>
      <c r="C28" s="204"/>
      <c r="D28" s="204"/>
      <c r="E28" s="204"/>
      <c r="F28" s="204"/>
      <c r="G28" s="204"/>
      <c r="H28" s="205"/>
      <c r="I28" s="205"/>
      <c r="J28" s="205"/>
      <c r="K28" s="205"/>
      <c r="L28" s="205"/>
      <c r="M28" s="205"/>
      <c r="N28" s="205"/>
      <c r="O28" s="205"/>
      <c r="P28" s="125"/>
      <c r="Q28" s="125"/>
    </row>
    <row r="29" spans="1:17" ht="16" customHeight="1" x14ac:dyDescent="0.3">
      <c r="A29" s="204"/>
      <c r="B29" s="204"/>
      <c r="C29" s="204"/>
      <c r="D29" s="204"/>
      <c r="E29" s="204"/>
      <c r="F29" s="204"/>
      <c r="G29" s="204"/>
      <c r="P29" s="125"/>
      <c r="Q29" s="125"/>
    </row>
    <row r="30" spans="1:17" ht="16" customHeight="1" x14ac:dyDescent="0.3">
      <c r="A30" s="204"/>
      <c r="B30" s="204"/>
      <c r="C30" s="204"/>
      <c r="D30" s="204"/>
      <c r="E30" s="204"/>
      <c r="F30" s="204"/>
      <c r="G30" s="204"/>
      <c r="P30" s="125"/>
      <c r="Q30" s="125"/>
    </row>
    <row r="31" spans="1:17" ht="16" customHeight="1" x14ac:dyDescent="0.3">
      <c r="A31" s="204"/>
      <c r="B31" s="204"/>
      <c r="C31" s="204"/>
      <c r="D31" s="204"/>
      <c r="E31" s="204"/>
      <c r="F31" s="204"/>
      <c r="G31" s="204"/>
      <c r="P31" s="125"/>
      <c r="Q31" s="125"/>
    </row>
    <row r="32" spans="1:17" ht="16" customHeight="1" x14ac:dyDescent="0.3">
      <c r="A32" s="204"/>
      <c r="B32" s="204"/>
      <c r="C32" s="204"/>
      <c r="D32" s="204"/>
      <c r="E32" s="204"/>
      <c r="F32" s="204"/>
      <c r="G32" s="204"/>
      <c r="P32" s="125"/>
      <c r="Q32" s="125"/>
    </row>
    <row r="33" spans="1:17" ht="16" customHeight="1" x14ac:dyDescent="0.3">
      <c r="A33" s="204"/>
      <c r="B33" s="204"/>
      <c r="C33" s="204"/>
      <c r="D33" s="204"/>
      <c r="E33" s="204"/>
      <c r="F33" s="204"/>
      <c r="G33" s="204"/>
      <c r="H33" s="205" t="s">
        <v>812</v>
      </c>
      <c r="I33" s="205"/>
      <c r="J33" s="205"/>
      <c r="K33" s="205"/>
      <c r="L33" s="205"/>
      <c r="M33" s="205"/>
      <c r="N33" s="205"/>
      <c r="O33" s="205"/>
      <c r="P33" s="125"/>
      <c r="Q33" s="125"/>
    </row>
    <row r="34" spans="1:17" ht="16" customHeight="1" x14ac:dyDescent="0.3">
      <c r="A34" s="204" t="s">
        <v>543</v>
      </c>
      <c r="B34" s="204"/>
      <c r="C34" s="204"/>
      <c r="D34" s="204"/>
      <c r="E34" s="204"/>
      <c r="F34" s="204"/>
      <c r="G34" s="204"/>
      <c r="H34" s="205"/>
      <c r="I34" s="205"/>
      <c r="J34" s="205"/>
      <c r="K34" s="205"/>
      <c r="L34" s="205"/>
      <c r="M34" s="205"/>
      <c r="N34" s="205"/>
      <c r="O34" s="205"/>
      <c r="P34" s="125"/>
      <c r="Q34" s="125"/>
    </row>
    <row r="35" spans="1:17" ht="16" customHeight="1" x14ac:dyDescent="0.3">
      <c r="A35" s="204"/>
      <c r="B35" s="204"/>
      <c r="C35" s="204"/>
      <c r="D35" s="204"/>
      <c r="E35" s="204"/>
      <c r="F35" s="204"/>
      <c r="G35" s="204"/>
      <c r="P35" s="125"/>
      <c r="Q35" s="125"/>
    </row>
    <row r="36" spans="1:17" ht="16" customHeight="1" x14ac:dyDescent="0.3">
      <c r="A36" s="204"/>
      <c r="B36" s="204"/>
      <c r="C36" s="204"/>
      <c r="D36" s="204"/>
      <c r="E36" s="204"/>
      <c r="F36" s="204"/>
      <c r="G36" s="204"/>
      <c r="P36" s="125"/>
      <c r="Q36" s="125"/>
    </row>
    <row r="37" spans="1:17" ht="16" customHeight="1" x14ac:dyDescent="0.3">
      <c r="A37" s="204"/>
      <c r="B37" s="204"/>
      <c r="C37" s="204"/>
      <c r="D37" s="204"/>
      <c r="E37" s="204"/>
      <c r="F37" s="204"/>
      <c r="G37" s="204"/>
      <c r="P37" s="125"/>
      <c r="Q37" s="125"/>
    </row>
    <row r="38" spans="1:17" ht="16" customHeight="1" x14ac:dyDescent="0.3">
      <c r="A38" s="204"/>
      <c r="B38" s="204"/>
      <c r="C38" s="204"/>
      <c r="D38" s="204"/>
      <c r="E38" s="204"/>
      <c r="F38" s="204"/>
      <c r="G38" s="204"/>
      <c r="H38" s="205" t="s">
        <v>813</v>
      </c>
      <c r="I38" s="205"/>
      <c r="J38" s="205"/>
      <c r="K38" s="205"/>
      <c r="L38" s="205"/>
      <c r="M38" s="205"/>
      <c r="N38" s="205"/>
      <c r="O38" s="205"/>
      <c r="P38" s="125"/>
      <c r="Q38" s="125"/>
    </row>
    <row r="39" spans="1:17" ht="16" customHeight="1" x14ac:dyDescent="0.3">
      <c r="A39" s="204"/>
      <c r="B39" s="204"/>
      <c r="C39" s="204"/>
      <c r="D39" s="204"/>
      <c r="E39" s="204"/>
      <c r="F39" s="204"/>
      <c r="G39" s="204"/>
      <c r="H39" s="205"/>
      <c r="I39" s="205"/>
      <c r="J39" s="205"/>
      <c r="K39" s="205"/>
      <c r="L39" s="205"/>
      <c r="M39" s="205"/>
      <c r="N39" s="205"/>
      <c r="O39" s="205"/>
      <c r="P39" s="125"/>
      <c r="Q39" s="125"/>
    </row>
    <row r="40" spans="1:17" ht="16" customHeight="1" x14ac:dyDescent="0.3">
      <c r="A40" s="140"/>
      <c r="B40" s="140"/>
      <c r="C40" s="140"/>
      <c r="D40" s="140"/>
      <c r="E40" s="140"/>
      <c r="F40" s="140"/>
      <c r="G40" s="140"/>
      <c r="H40" s="205"/>
      <c r="I40" s="205"/>
      <c r="J40" s="205"/>
      <c r="K40" s="205"/>
      <c r="L40" s="205"/>
      <c r="M40" s="205"/>
      <c r="N40" s="205"/>
      <c r="O40" s="205"/>
      <c r="P40" s="125"/>
      <c r="Q40" s="125"/>
    </row>
    <row r="41" spans="1:17" ht="16" customHeight="1" x14ac:dyDescent="0.3">
      <c r="H41" s="205" t="s">
        <v>814</v>
      </c>
      <c r="I41" s="205"/>
      <c r="J41" s="205"/>
      <c r="K41" s="205"/>
      <c r="L41" s="205"/>
      <c r="M41" s="205"/>
      <c r="N41" s="205"/>
      <c r="O41" s="205"/>
      <c r="P41" s="125"/>
      <c r="Q41" s="125"/>
    </row>
    <row r="42" spans="1:17" ht="16" customHeight="1" x14ac:dyDescent="0.3">
      <c r="H42" s="205"/>
      <c r="I42" s="205"/>
      <c r="J42" s="205"/>
      <c r="K42" s="205"/>
      <c r="L42" s="205"/>
      <c r="M42" s="205"/>
      <c r="N42" s="205"/>
      <c r="O42" s="205"/>
      <c r="P42" s="125"/>
      <c r="Q42" s="125"/>
    </row>
    <row r="43" spans="1:17" ht="16" customHeight="1" x14ac:dyDescent="0.3">
      <c r="H43" s="205"/>
      <c r="I43" s="205"/>
      <c r="J43" s="205"/>
      <c r="K43" s="205"/>
      <c r="L43" s="205"/>
      <c r="M43" s="205"/>
      <c r="N43" s="205"/>
      <c r="O43" s="205"/>
      <c r="P43" s="125"/>
      <c r="Q43" s="125"/>
    </row>
    <row r="44" spans="1:17" ht="16" customHeight="1" x14ac:dyDescent="0.3">
      <c r="A44" s="208" t="s">
        <v>287</v>
      </c>
      <c r="B44" s="212" t="s">
        <v>544</v>
      </c>
      <c r="C44" s="212"/>
      <c r="D44" s="212"/>
      <c r="E44" s="212"/>
      <c r="F44" s="212"/>
      <c r="H44" s="205"/>
      <c r="I44" s="205"/>
      <c r="J44" s="205"/>
      <c r="K44" s="205"/>
      <c r="L44" s="205"/>
      <c r="M44" s="205"/>
      <c r="N44" s="205"/>
      <c r="O44" s="205"/>
      <c r="P44" s="125"/>
      <c r="Q44" s="125"/>
    </row>
    <row r="45" spans="1:17" ht="16" customHeight="1" x14ac:dyDescent="0.3">
      <c r="A45" s="208"/>
      <c r="B45" s="266" t="s">
        <v>824</v>
      </c>
      <c r="C45" s="209"/>
      <c r="D45" s="209"/>
      <c r="E45" s="209"/>
      <c r="F45" s="209"/>
      <c r="H45" s="205"/>
      <c r="I45" s="205"/>
      <c r="J45" s="205"/>
      <c r="K45" s="205"/>
      <c r="L45" s="205"/>
      <c r="M45" s="205"/>
      <c r="N45" s="205"/>
      <c r="O45" s="205"/>
      <c r="P45" s="125"/>
      <c r="Q45" s="125"/>
    </row>
    <row r="46" spans="1:17" ht="16" customHeight="1" x14ac:dyDescent="0.3">
      <c r="B46" s="209"/>
      <c r="C46" s="209"/>
      <c r="D46" s="209"/>
      <c r="E46" s="209"/>
      <c r="F46" s="209"/>
      <c r="H46" s="205"/>
      <c r="I46" s="205"/>
      <c r="J46" s="205"/>
      <c r="K46" s="205"/>
      <c r="L46" s="205"/>
      <c r="M46" s="205"/>
      <c r="N46" s="205"/>
      <c r="O46" s="205"/>
      <c r="P46" s="125"/>
      <c r="Q46" s="125"/>
    </row>
    <row r="47" spans="1:17" ht="16" customHeight="1" x14ac:dyDescent="0.3">
      <c r="B47" s="209"/>
      <c r="C47" s="209"/>
      <c r="D47" s="209"/>
      <c r="E47" s="209"/>
      <c r="F47" s="209"/>
      <c r="H47" s="205"/>
      <c r="I47" s="205"/>
      <c r="J47" s="205"/>
      <c r="K47" s="205"/>
      <c r="L47" s="205"/>
      <c r="M47" s="205"/>
      <c r="N47" s="205"/>
      <c r="O47" s="205"/>
      <c r="P47" s="125"/>
      <c r="Q47" s="125"/>
    </row>
    <row r="48" spans="1:17" ht="16" customHeight="1" x14ac:dyDescent="0.3">
      <c r="B48" s="209"/>
      <c r="C48" s="209"/>
      <c r="D48" s="209"/>
      <c r="E48" s="209"/>
      <c r="F48" s="209"/>
      <c r="H48" s="205"/>
      <c r="I48" s="205"/>
      <c r="J48" s="205"/>
      <c r="K48" s="205"/>
      <c r="L48" s="205"/>
      <c r="M48" s="205"/>
      <c r="N48" s="205"/>
      <c r="O48" s="205"/>
      <c r="P48" s="125"/>
      <c r="Q48" s="125"/>
    </row>
    <row r="49" spans="1:17" ht="16" customHeight="1" x14ac:dyDescent="0.3">
      <c r="B49" s="209"/>
      <c r="C49" s="209"/>
      <c r="D49" s="209"/>
      <c r="E49" s="209"/>
      <c r="F49" s="209"/>
      <c r="H49" s="205"/>
      <c r="I49" s="205"/>
      <c r="J49" s="205"/>
      <c r="K49" s="205"/>
      <c r="L49" s="205"/>
      <c r="M49" s="205"/>
      <c r="N49" s="205"/>
      <c r="O49" s="205"/>
      <c r="P49" s="125"/>
      <c r="Q49" s="125"/>
    </row>
    <row r="50" spans="1:17" ht="16" customHeight="1" x14ac:dyDescent="0.45">
      <c r="B50" s="299" t="s">
        <v>545</v>
      </c>
      <c r="C50" s="299"/>
      <c r="D50" s="299"/>
      <c r="E50" s="299"/>
      <c r="F50" s="299"/>
      <c r="K50" s="263" t="s">
        <v>451</v>
      </c>
      <c r="L50" s="263"/>
      <c r="P50" s="125"/>
      <c r="Q50" s="125"/>
    </row>
    <row r="51" spans="1:17" ht="16" customHeight="1" x14ac:dyDescent="0.3">
      <c r="B51" s="209" t="s">
        <v>546</v>
      </c>
      <c r="C51" s="209"/>
      <c r="D51" s="209"/>
      <c r="E51" s="209"/>
      <c r="F51" s="209"/>
      <c r="K51" s="263"/>
      <c r="L51" s="263"/>
      <c r="P51" s="125"/>
      <c r="Q51" s="125"/>
    </row>
    <row r="52" spans="1:17" ht="16" customHeight="1" x14ac:dyDescent="0.3">
      <c r="A52" s="121"/>
      <c r="B52" s="209" t="s">
        <v>825</v>
      </c>
      <c r="C52" s="209"/>
      <c r="D52" s="209"/>
      <c r="E52" s="209"/>
      <c r="F52" s="209"/>
      <c r="G52" s="121"/>
      <c r="H52" s="205" t="s">
        <v>815</v>
      </c>
      <c r="I52" s="205"/>
      <c r="J52" s="205"/>
      <c r="K52" s="205"/>
      <c r="L52" s="205"/>
      <c r="M52" s="205"/>
      <c r="N52" s="205"/>
      <c r="O52" s="205"/>
      <c r="P52" s="125"/>
      <c r="Q52" s="125"/>
    </row>
    <row r="53" spans="1:17" ht="16" customHeight="1" x14ac:dyDescent="0.3">
      <c r="A53" s="121"/>
      <c r="B53" s="209"/>
      <c r="C53" s="209"/>
      <c r="D53" s="209"/>
      <c r="E53" s="209"/>
      <c r="F53" s="209"/>
      <c r="G53" s="121"/>
      <c r="H53" s="205"/>
      <c r="I53" s="205"/>
      <c r="J53" s="205"/>
      <c r="K53" s="205"/>
      <c r="L53" s="205"/>
      <c r="M53" s="205"/>
      <c r="N53" s="205"/>
      <c r="O53" s="205"/>
      <c r="P53" s="125"/>
      <c r="Q53" s="125"/>
    </row>
    <row r="54" spans="1:17" ht="16" customHeight="1" x14ac:dyDescent="0.3">
      <c r="A54" s="121"/>
      <c r="B54" s="209"/>
      <c r="C54" s="209"/>
      <c r="D54" s="209"/>
      <c r="E54" s="209"/>
      <c r="F54" s="209"/>
      <c r="G54" s="121"/>
      <c r="H54" s="205"/>
      <c r="I54" s="205"/>
      <c r="J54" s="205"/>
      <c r="K54" s="205"/>
      <c r="L54" s="205"/>
      <c r="M54" s="205"/>
      <c r="N54" s="205"/>
      <c r="O54" s="205"/>
      <c r="P54" s="125"/>
      <c r="Q54" s="125"/>
    </row>
    <row r="55" spans="1:17" ht="16" customHeight="1" x14ac:dyDescent="0.3">
      <c r="B55" s="209"/>
      <c r="C55" s="209"/>
      <c r="D55" s="209"/>
      <c r="E55" s="209"/>
      <c r="F55" s="209"/>
      <c r="G55" s="121"/>
      <c r="H55" s="205"/>
      <c r="I55" s="205"/>
      <c r="J55" s="205"/>
      <c r="K55" s="205"/>
      <c r="L55" s="205"/>
      <c r="M55" s="205"/>
      <c r="N55" s="205"/>
      <c r="O55" s="205"/>
      <c r="P55" s="125"/>
      <c r="Q55" s="125"/>
    </row>
    <row r="56" spans="1:17" ht="16" customHeight="1" x14ac:dyDescent="0.3">
      <c r="B56" s="299" t="s">
        <v>547</v>
      </c>
      <c r="C56" s="299"/>
      <c r="D56" s="299"/>
      <c r="E56" s="299"/>
      <c r="F56" s="299"/>
      <c r="H56" s="205"/>
      <c r="I56" s="205"/>
      <c r="J56" s="205"/>
      <c r="K56" s="205"/>
      <c r="L56" s="205"/>
      <c r="M56" s="205"/>
      <c r="N56" s="205"/>
      <c r="O56" s="205"/>
      <c r="P56" s="125"/>
      <c r="Q56" s="125"/>
    </row>
    <row r="57" spans="1:17" ht="16" customHeight="1" x14ac:dyDescent="0.3">
      <c r="B57" s="209" t="s">
        <v>826</v>
      </c>
      <c r="C57" s="209"/>
      <c r="D57" s="209"/>
      <c r="E57" s="209"/>
      <c r="F57" s="209"/>
      <c r="P57" s="125"/>
      <c r="Q57" s="125"/>
    </row>
    <row r="58" spans="1:17" ht="16" customHeight="1" x14ac:dyDescent="0.3">
      <c r="B58" s="209"/>
      <c r="C58" s="209"/>
      <c r="D58" s="209"/>
      <c r="E58" s="209"/>
      <c r="F58" s="209"/>
      <c r="P58" s="125"/>
      <c r="Q58" s="125"/>
    </row>
    <row r="59" spans="1:17" ht="16" customHeight="1" x14ac:dyDescent="0.3">
      <c r="B59" s="209"/>
      <c r="C59" s="209"/>
      <c r="D59" s="209"/>
      <c r="E59" s="209"/>
      <c r="F59" s="209"/>
      <c r="H59" s="205" t="s">
        <v>816</v>
      </c>
      <c r="I59" s="205"/>
      <c r="J59" s="205"/>
      <c r="K59" s="205"/>
      <c r="L59" s="205"/>
      <c r="M59" s="205"/>
      <c r="N59" s="205"/>
      <c r="O59" s="205"/>
      <c r="P59" s="125"/>
      <c r="Q59" s="125"/>
    </row>
    <row r="60" spans="1:17" ht="16" customHeight="1" x14ac:dyDescent="0.3">
      <c r="B60" s="209"/>
      <c r="C60" s="209"/>
      <c r="D60" s="209"/>
      <c r="E60" s="209"/>
      <c r="F60" s="209"/>
      <c r="H60" s="205"/>
      <c r="I60" s="205"/>
      <c r="J60" s="205"/>
      <c r="K60" s="205"/>
      <c r="L60" s="205"/>
      <c r="M60" s="205"/>
      <c r="N60" s="205"/>
      <c r="O60" s="205"/>
      <c r="P60" s="125"/>
      <c r="Q60" s="125"/>
    </row>
    <row r="61" spans="1:17" ht="16" customHeight="1" x14ac:dyDescent="0.3">
      <c r="A61" s="96">
        <v>14.25</v>
      </c>
      <c r="B61" s="299" t="s">
        <v>548</v>
      </c>
      <c r="C61" s="299"/>
      <c r="D61" s="299"/>
      <c r="E61" s="299"/>
      <c r="F61" s="299"/>
      <c r="H61" s="205"/>
      <c r="I61" s="205"/>
      <c r="J61" s="205"/>
      <c r="K61" s="205"/>
      <c r="L61" s="205"/>
      <c r="M61" s="205"/>
      <c r="N61" s="205"/>
      <c r="O61" s="205"/>
      <c r="P61" s="125"/>
      <c r="Q61" s="125"/>
    </row>
    <row r="62" spans="1:17" ht="16" customHeight="1" x14ac:dyDescent="0.3">
      <c r="B62" s="209" t="s">
        <v>549</v>
      </c>
      <c r="C62" s="209"/>
      <c r="D62" s="209"/>
      <c r="E62" s="209"/>
      <c r="F62" s="209"/>
      <c r="H62" s="205"/>
      <c r="I62" s="205"/>
      <c r="J62" s="205"/>
      <c r="K62" s="205"/>
      <c r="L62" s="205"/>
      <c r="M62" s="205"/>
      <c r="N62" s="205"/>
      <c r="O62" s="205"/>
      <c r="P62" s="125"/>
      <c r="Q62" s="125"/>
    </row>
    <row r="63" spans="1:17" ht="16" customHeight="1" x14ac:dyDescent="0.3">
      <c r="B63" s="209"/>
      <c r="C63" s="209"/>
      <c r="D63" s="209"/>
      <c r="E63" s="209"/>
      <c r="F63" s="209"/>
      <c r="H63" s="205"/>
      <c r="I63" s="205"/>
      <c r="J63" s="205"/>
      <c r="K63" s="205"/>
      <c r="L63" s="205"/>
      <c r="M63" s="205"/>
      <c r="N63" s="205"/>
      <c r="O63" s="205"/>
      <c r="P63" s="125"/>
      <c r="Q63" s="125"/>
    </row>
    <row r="64" spans="1:17" ht="16" customHeight="1" x14ac:dyDescent="0.3">
      <c r="B64" s="209"/>
      <c r="C64" s="209"/>
      <c r="D64" s="209"/>
      <c r="E64" s="209"/>
      <c r="F64" s="209"/>
      <c r="H64" s="205"/>
      <c r="I64" s="205"/>
      <c r="J64" s="205"/>
      <c r="K64" s="205"/>
      <c r="L64" s="205"/>
      <c r="M64" s="205"/>
      <c r="N64" s="205"/>
      <c r="O64" s="205"/>
      <c r="P64" s="125"/>
      <c r="Q64" s="125"/>
    </row>
    <row r="65" spans="1:17" ht="16" customHeight="1" x14ac:dyDescent="0.3">
      <c r="H65" s="205"/>
      <c r="I65" s="205"/>
      <c r="J65" s="205"/>
      <c r="K65" s="205"/>
      <c r="L65" s="205"/>
      <c r="M65" s="205"/>
      <c r="N65" s="205"/>
      <c r="O65" s="205"/>
      <c r="P65" s="125"/>
      <c r="Q65" s="125"/>
    </row>
    <row r="66" spans="1:17" ht="16" customHeight="1" x14ac:dyDescent="0.3">
      <c r="H66" s="205" t="s">
        <v>817</v>
      </c>
      <c r="I66" s="205"/>
      <c r="J66" s="205"/>
      <c r="K66" s="205"/>
      <c r="L66" s="205"/>
      <c r="M66" s="205"/>
      <c r="N66" s="205"/>
      <c r="O66" s="205"/>
      <c r="P66" s="125"/>
      <c r="Q66" s="125"/>
    </row>
    <row r="67" spans="1:17" ht="16" customHeight="1" x14ac:dyDescent="0.3">
      <c r="B67" s="258" t="s">
        <v>550</v>
      </c>
      <c r="C67" s="258"/>
      <c r="D67" s="258"/>
      <c r="E67" s="258"/>
      <c r="F67" s="258"/>
      <c r="H67" s="205"/>
      <c r="I67" s="205"/>
      <c r="J67" s="205"/>
      <c r="K67" s="205"/>
      <c r="L67" s="205"/>
      <c r="M67" s="205"/>
      <c r="N67" s="205"/>
      <c r="O67" s="205"/>
      <c r="P67" s="125"/>
      <c r="Q67" s="125"/>
    </row>
    <row r="68" spans="1:17" ht="16" customHeight="1" x14ac:dyDescent="0.3">
      <c r="C68" s="297" t="s">
        <v>551</v>
      </c>
      <c r="D68" s="297"/>
      <c r="E68" s="297"/>
      <c r="H68" s="205"/>
      <c r="I68" s="205"/>
      <c r="J68" s="205"/>
      <c r="K68" s="205"/>
      <c r="L68" s="205"/>
      <c r="M68" s="205"/>
      <c r="N68" s="205"/>
      <c r="O68" s="205"/>
      <c r="P68" s="125"/>
      <c r="Q68" s="125"/>
    </row>
    <row r="69" spans="1:17" ht="16" customHeight="1" x14ac:dyDescent="0.3">
      <c r="C69" s="297"/>
      <c r="D69" s="297"/>
      <c r="E69" s="297"/>
      <c r="H69" s="205"/>
      <c r="I69" s="205"/>
      <c r="J69" s="205"/>
      <c r="K69" s="205"/>
      <c r="L69" s="205"/>
      <c r="M69" s="205"/>
      <c r="N69" s="205"/>
      <c r="O69" s="205"/>
      <c r="P69" s="125"/>
      <c r="Q69" s="125"/>
    </row>
    <row r="70" spans="1:17" ht="16" customHeight="1" x14ac:dyDescent="0.3">
      <c r="H70" s="205"/>
      <c r="I70" s="205"/>
      <c r="J70" s="205"/>
      <c r="K70" s="205"/>
      <c r="L70" s="205"/>
      <c r="M70" s="205"/>
      <c r="N70" s="205"/>
      <c r="O70" s="205"/>
      <c r="P70" s="125"/>
      <c r="Q70" s="125"/>
    </row>
    <row r="71" spans="1:17" ht="16" customHeight="1" x14ac:dyDescent="0.3">
      <c r="B71" s="209" t="s">
        <v>552</v>
      </c>
      <c r="C71" s="209"/>
      <c r="D71" s="209"/>
      <c r="E71" s="209"/>
      <c r="F71" s="209"/>
      <c r="H71" s="205"/>
      <c r="I71" s="205"/>
      <c r="J71" s="205"/>
      <c r="K71" s="205"/>
      <c r="L71" s="205"/>
      <c r="M71" s="205"/>
      <c r="N71" s="205"/>
      <c r="O71" s="205"/>
      <c r="P71" s="125"/>
      <c r="Q71" s="125"/>
    </row>
    <row r="72" spans="1:17" ht="16" customHeight="1" x14ac:dyDescent="0.3">
      <c r="B72" s="209"/>
      <c r="C72" s="209"/>
      <c r="D72" s="209"/>
      <c r="E72" s="209"/>
      <c r="F72" s="209"/>
      <c r="H72" s="205"/>
      <c r="I72" s="205"/>
      <c r="J72" s="205"/>
      <c r="K72" s="205"/>
      <c r="L72" s="205"/>
      <c r="M72" s="205"/>
      <c r="N72" s="205"/>
      <c r="O72" s="205"/>
      <c r="P72" s="125"/>
      <c r="Q72" s="125"/>
    </row>
    <row r="73" spans="1:17" ht="16" customHeight="1" x14ac:dyDescent="0.3">
      <c r="A73" s="121"/>
      <c r="B73" s="213" t="s">
        <v>553</v>
      </c>
      <c r="C73" s="298"/>
      <c r="D73" s="298"/>
      <c r="E73" s="298"/>
      <c r="F73" s="298"/>
      <c r="H73" s="205"/>
      <c r="I73" s="205"/>
      <c r="J73" s="205"/>
      <c r="K73" s="205"/>
      <c r="L73" s="205"/>
      <c r="M73" s="205"/>
      <c r="N73" s="205"/>
      <c r="O73" s="205"/>
      <c r="P73" s="125"/>
      <c r="Q73" s="125"/>
    </row>
    <row r="74" spans="1:17" ht="16" customHeight="1" x14ac:dyDescent="0.3">
      <c r="A74" s="121"/>
      <c r="B74" s="213" t="s">
        <v>554</v>
      </c>
      <c r="C74" s="213"/>
      <c r="D74" s="213"/>
      <c r="E74" s="213"/>
      <c r="F74" s="213"/>
      <c r="G74" s="121"/>
      <c r="H74" s="296" t="s">
        <v>555</v>
      </c>
      <c r="I74" s="296"/>
      <c r="J74" s="296"/>
      <c r="K74" s="296"/>
      <c r="L74" s="296"/>
      <c r="M74" s="296"/>
      <c r="N74" s="296"/>
      <c r="O74" s="296"/>
      <c r="P74" s="125"/>
      <c r="Q74" s="125"/>
    </row>
    <row r="75" spans="1:17" ht="16" customHeight="1" x14ac:dyDescent="0.3">
      <c r="G75" s="121"/>
      <c r="H75" s="296"/>
      <c r="I75" s="296"/>
      <c r="J75" s="296"/>
      <c r="K75" s="296"/>
      <c r="L75" s="296"/>
      <c r="M75" s="296"/>
      <c r="N75" s="296"/>
      <c r="O75" s="296"/>
      <c r="P75" s="125"/>
      <c r="Q75" s="125"/>
    </row>
    <row r="76" spans="1:17" ht="16" customHeight="1" x14ac:dyDescent="0.3">
      <c r="G76" s="121"/>
      <c r="H76" s="205" t="s">
        <v>556</v>
      </c>
      <c r="I76" s="205"/>
      <c r="J76" s="205"/>
      <c r="K76" s="205"/>
      <c r="L76" s="205"/>
      <c r="M76" s="205"/>
      <c r="N76" s="205"/>
      <c r="O76" s="205"/>
      <c r="P76" s="125"/>
      <c r="Q76" s="125"/>
    </row>
    <row r="77" spans="1:17" ht="16" customHeight="1" x14ac:dyDescent="0.3">
      <c r="G77" s="121"/>
      <c r="H77" s="205"/>
      <c r="I77" s="205"/>
      <c r="J77" s="205"/>
      <c r="K77" s="205"/>
      <c r="L77" s="205"/>
      <c r="M77" s="205"/>
      <c r="N77" s="205"/>
      <c r="O77" s="205"/>
      <c r="P77" s="125"/>
      <c r="Q77" s="125"/>
    </row>
    <row r="78" spans="1:17" ht="16" customHeight="1" x14ac:dyDescent="0.3">
      <c r="A78" s="121"/>
      <c r="G78" s="121"/>
      <c r="H78" s="205" t="s">
        <v>557</v>
      </c>
      <c r="I78" s="205"/>
      <c r="J78" s="205"/>
      <c r="K78" s="205"/>
      <c r="L78" s="205"/>
      <c r="M78" s="205"/>
      <c r="N78" s="205"/>
      <c r="O78" s="205"/>
      <c r="P78" s="125"/>
      <c r="Q78" s="125"/>
    </row>
    <row r="79" spans="1:17" ht="16" customHeight="1" x14ac:dyDescent="0.3">
      <c r="H79" s="296" t="s">
        <v>558</v>
      </c>
      <c r="I79" s="296"/>
      <c r="J79" s="296"/>
      <c r="K79" s="296"/>
      <c r="L79" s="296"/>
      <c r="M79" s="296"/>
      <c r="N79" s="296"/>
      <c r="O79" s="296"/>
      <c r="P79" s="125"/>
      <c r="Q79" s="125"/>
    </row>
    <row r="80" spans="1:17" ht="16" customHeight="1" x14ac:dyDescent="0.3">
      <c r="H80" s="296"/>
      <c r="I80" s="296"/>
      <c r="J80" s="296"/>
      <c r="K80" s="296"/>
      <c r="L80" s="296"/>
      <c r="M80" s="296"/>
      <c r="N80" s="296"/>
      <c r="O80" s="296"/>
      <c r="P80" s="125"/>
      <c r="Q80" s="125"/>
    </row>
    <row r="81" spans="2:17" ht="16" customHeight="1" x14ac:dyDescent="0.3">
      <c r="B81" s="209" t="s">
        <v>559</v>
      </c>
      <c r="C81" s="209"/>
      <c r="D81" s="209"/>
      <c r="E81" s="209"/>
      <c r="F81" s="209"/>
      <c r="H81" s="205" t="s">
        <v>560</v>
      </c>
      <c r="I81" s="205"/>
      <c r="J81" s="205"/>
      <c r="K81" s="205"/>
      <c r="L81" s="205"/>
      <c r="M81" s="205"/>
      <c r="N81" s="205"/>
      <c r="O81" s="205"/>
      <c r="P81" s="125"/>
      <c r="Q81" s="125"/>
    </row>
    <row r="82" spans="2:17" ht="16" customHeight="1" x14ac:dyDescent="0.3">
      <c r="B82" s="209"/>
      <c r="C82" s="209"/>
      <c r="D82" s="209"/>
      <c r="E82" s="209"/>
      <c r="F82" s="209"/>
      <c r="H82" s="205" t="s">
        <v>561</v>
      </c>
      <c r="I82" s="205"/>
      <c r="J82" s="205"/>
      <c r="K82" s="205"/>
      <c r="L82" s="205"/>
      <c r="M82" s="205"/>
      <c r="N82" s="205"/>
      <c r="O82" s="205"/>
      <c r="P82" s="125"/>
      <c r="Q82" s="125"/>
    </row>
    <row r="83" spans="2:17" ht="16" customHeight="1" x14ac:dyDescent="0.3">
      <c r="B83" s="209"/>
      <c r="C83" s="209"/>
      <c r="D83" s="209"/>
      <c r="E83" s="209"/>
      <c r="F83" s="209"/>
      <c r="H83" s="296" t="s">
        <v>562</v>
      </c>
      <c r="I83" s="296"/>
      <c r="J83" s="296"/>
      <c r="K83" s="296"/>
      <c r="L83" s="296"/>
      <c r="M83" s="296"/>
      <c r="N83" s="296"/>
      <c r="O83" s="296"/>
      <c r="P83" s="125"/>
      <c r="Q83" s="125"/>
    </row>
    <row r="84" spans="2:17" ht="16" customHeight="1" x14ac:dyDescent="0.3">
      <c r="B84" s="209"/>
      <c r="C84" s="209"/>
      <c r="D84" s="209"/>
      <c r="E84" s="209"/>
      <c r="F84" s="209"/>
      <c r="H84" s="296"/>
      <c r="I84" s="296"/>
      <c r="J84" s="296"/>
      <c r="K84" s="296"/>
      <c r="L84" s="296"/>
      <c r="M84" s="296"/>
      <c r="N84" s="296"/>
      <c r="O84" s="296"/>
      <c r="P84" s="125"/>
      <c r="Q84" s="125"/>
    </row>
    <row r="85" spans="2:17" ht="16" customHeight="1" x14ac:dyDescent="0.3">
      <c r="B85" s="209"/>
      <c r="C85" s="209"/>
      <c r="D85" s="209"/>
      <c r="E85" s="209"/>
      <c r="F85" s="209"/>
      <c r="H85" s="206" t="s">
        <v>563</v>
      </c>
      <c r="I85" s="206"/>
      <c r="J85" s="206"/>
      <c r="K85" s="206"/>
      <c r="L85" s="206"/>
      <c r="M85" s="206"/>
      <c r="N85" s="206"/>
      <c r="O85" s="206"/>
      <c r="P85" s="125"/>
      <c r="Q85" s="125"/>
    </row>
    <row r="86" spans="2:17" ht="16" customHeight="1" x14ac:dyDescent="0.3">
      <c r="B86" s="209"/>
      <c r="C86" s="209"/>
      <c r="D86" s="209"/>
      <c r="E86" s="209"/>
      <c r="F86" s="209"/>
      <c r="P86" s="125"/>
      <c r="Q86" s="125"/>
    </row>
    <row r="87" spans="2:17" ht="16" customHeight="1" x14ac:dyDescent="0.3">
      <c r="B87" s="209"/>
      <c r="C87" s="209"/>
      <c r="D87" s="209"/>
      <c r="E87" s="209"/>
      <c r="F87" s="209"/>
      <c r="G87" s="152" t="s">
        <v>564</v>
      </c>
      <c r="H87" s="205" t="s">
        <v>818</v>
      </c>
      <c r="I87" s="277"/>
      <c r="J87" s="277"/>
      <c r="K87" s="277"/>
      <c r="L87" s="277"/>
      <c r="M87" s="277"/>
      <c r="N87" s="277"/>
      <c r="O87" s="277"/>
      <c r="P87" s="125"/>
      <c r="Q87" s="125"/>
    </row>
    <row r="88" spans="2:17" ht="16" customHeight="1" x14ac:dyDescent="0.3">
      <c r="B88" s="233" t="s">
        <v>827</v>
      </c>
      <c r="C88" s="292"/>
      <c r="D88" s="292"/>
      <c r="E88" s="292"/>
      <c r="F88" s="292"/>
      <c r="H88" s="277"/>
      <c r="I88" s="277"/>
      <c r="J88" s="277"/>
      <c r="K88" s="277"/>
      <c r="L88" s="277"/>
      <c r="M88" s="277"/>
      <c r="N88" s="277"/>
      <c r="O88" s="277"/>
      <c r="P88" s="125"/>
      <c r="Q88" s="125"/>
    </row>
    <row r="89" spans="2:17" ht="16" customHeight="1" x14ac:dyDescent="0.3">
      <c r="B89" s="293" t="s">
        <v>565</v>
      </c>
      <c r="C89" s="293"/>
      <c r="D89" s="293"/>
      <c r="E89" s="293"/>
      <c r="F89" s="293"/>
      <c r="H89" s="261" t="s">
        <v>566</v>
      </c>
      <c r="P89" s="125"/>
      <c r="Q89" s="125"/>
    </row>
    <row r="90" spans="2:17" ht="16" customHeight="1" x14ac:dyDescent="0.3">
      <c r="B90" s="258" t="s">
        <v>567</v>
      </c>
      <c r="C90" s="258"/>
      <c r="D90" s="258"/>
      <c r="E90" s="258"/>
      <c r="F90" s="258"/>
      <c r="H90" s="261"/>
      <c r="P90" s="125"/>
      <c r="Q90" s="125"/>
    </row>
    <row r="91" spans="2:17" ht="16" customHeight="1" x14ac:dyDescent="0.3">
      <c r="B91" s="258" t="s">
        <v>568</v>
      </c>
      <c r="C91" s="295"/>
      <c r="D91" s="295"/>
      <c r="E91" s="295"/>
      <c r="F91" s="295"/>
      <c r="H91" s="261"/>
      <c r="N91" s="294" t="s">
        <v>569</v>
      </c>
      <c r="O91" s="294"/>
      <c r="P91" s="125"/>
      <c r="Q91" s="125"/>
    </row>
    <row r="92" spans="2:17" ht="16" customHeight="1" x14ac:dyDescent="0.3">
      <c r="B92" s="209" t="s">
        <v>828</v>
      </c>
      <c r="C92" s="209"/>
      <c r="D92" s="209"/>
      <c r="E92" s="209"/>
      <c r="F92" s="209"/>
      <c r="N92" s="294"/>
      <c r="O92" s="294"/>
      <c r="P92" s="125"/>
      <c r="Q92" s="125"/>
    </row>
    <row r="93" spans="2:17" ht="16" customHeight="1" x14ac:dyDescent="0.3">
      <c r="B93" s="209"/>
      <c r="C93" s="209"/>
      <c r="D93" s="209"/>
      <c r="E93" s="209"/>
      <c r="F93" s="209"/>
      <c r="G93" s="152" t="s">
        <v>564</v>
      </c>
      <c r="H93" s="205" t="s">
        <v>570</v>
      </c>
      <c r="I93" s="277"/>
      <c r="J93" s="277"/>
      <c r="K93" s="277"/>
      <c r="L93" s="277"/>
      <c r="M93" s="277"/>
      <c r="N93" s="277"/>
      <c r="O93" s="277"/>
      <c r="P93" s="125"/>
      <c r="Q93" s="125"/>
    </row>
    <row r="94" spans="2:17" ht="16" customHeight="1" x14ac:dyDescent="0.3">
      <c r="B94" s="209"/>
      <c r="C94" s="209"/>
      <c r="D94" s="209"/>
      <c r="E94" s="209"/>
      <c r="F94" s="209"/>
      <c r="P94" s="125"/>
      <c r="Q94" s="125"/>
    </row>
    <row r="95" spans="2:17" ht="16" customHeight="1" x14ac:dyDescent="0.3">
      <c r="B95" s="209"/>
      <c r="C95" s="209"/>
      <c r="D95" s="209"/>
      <c r="E95" s="209"/>
      <c r="F95" s="209"/>
      <c r="P95" s="125"/>
      <c r="Q95" s="125"/>
    </row>
    <row r="96" spans="2:17" ht="16" customHeight="1" x14ac:dyDescent="0.3">
      <c r="B96" s="209"/>
      <c r="C96" s="209"/>
      <c r="D96" s="209"/>
      <c r="E96" s="209"/>
      <c r="F96" s="209"/>
      <c r="H96" s="205" t="s">
        <v>571</v>
      </c>
      <c r="I96" s="277"/>
      <c r="J96" s="277"/>
      <c r="K96" s="277"/>
      <c r="L96" s="277"/>
      <c r="M96" s="277"/>
      <c r="N96" s="277"/>
      <c r="O96" s="277"/>
      <c r="P96" s="125"/>
      <c r="Q96" s="125"/>
    </row>
    <row r="97" spans="2:17" ht="16" customHeight="1" x14ac:dyDescent="0.3">
      <c r="B97" s="209"/>
      <c r="C97" s="209"/>
      <c r="D97" s="209"/>
      <c r="E97" s="209"/>
      <c r="F97" s="209"/>
      <c r="M97" s="294" t="s">
        <v>572</v>
      </c>
      <c r="P97" s="125"/>
      <c r="Q97" s="125"/>
    </row>
    <row r="98" spans="2:17" ht="16" customHeight="1" x14ac:dyDescent="0.3">
      <c r="B98" s="209" t="s">
        <v>573</v>
      </c>
      <c r="C98" s="209"/>
      <c r="D98" s="209"/>
      <c r="E98" s="209"/>
      <c r="F98" s="209"/>
      <c r="M98" s="294"/>
      <c r="P98" s="125"/>
      <c r="Q98" s="125"/>
    </row>
    <row r="99" spans="2:17" ht="16" customHeight="1" x14ac:dyDescent="0.3">
      <c r="B99" s="209"/>
      <c r="C99" s="209"/>
      <c r="D99" s="209"/>
      <c r="E99" s="209"/>
      <c r="F99" s="209"/>
      <c r="H99" s="220" t="s">
        <v>574</v>
      </c>
      <c r="I99" s="291"/>
      <c r="J99" s="291"/>
      <c r="K99" s="291"/>
      <c r="L99" s="291"/>
      <c r="M99" s="291"/>
      <c r="N99" s="291"/>
      <c r="O99" s="291"/>
      <c r="P99" s="125"/>
      <c r="Q99" s="125"/>
    </row>
    <row r="100" spans="2:17" ht="16" customHeight="1" x14ac:dyDescent="0.3">
      <c r="B100" s="233" t="s">
        <v>829</v>
      </c>
      <c r="C100" s="292"/>
      <c r="D100" s="292"/>
      <c r="E100" s="292"/>
      <c r="F100" s="292"/>
      <c r="G100" s="152" t="s">
        <v>564</v>
      </c>
      <c r="H100" s="205" t="s">
        <v>575</v>
      </c>
      <c r="I100" s="205"/>
      <c r="J100" s="205"/>
      <c r="K100" s="205"/>
      <c r="L100" s="205"/>
      <c r="M100" s="205"/>
      <c r="N100" s="205"/>
      <c r="O100" s="205"/>
      <c r="P100" s="125"/>
      <c r="Q100" s="125"/>
    </row>
    <row r="101" spans="2:17" ht="16" customHeight="1" x14ac:dyDescent="0.3">
      <c r="B101" s="293" t="s">
        <v>576</v>
      </c>
      <c r="C101" s="293"/>
      <c r="D101" s="293"/>
      <c r="E101" s="293"/>
      <c r="F101" s="293"/>
      <c r="H101" s="205"/>
      <c r="I101" s="205"/>
      <c r="J101" s="205"/>
      <c r="K101" s="205"/>
      <c r="L101" s="205"/>
      <c r="M101" s="205"/>
      <c r="N101" s="205"/>
      <c r="O101" s="205"/>
      <c r="P101" s="125"/>
      <c r="Q101" s="125"/>
    </row>
    <row r="102" spans="2:17" ht="16" customHeight="1" x14ac:dyDescent="0.3">
      <c r="B102" s="209" t="s">
        <v>577</v>
      </c>
      <c r="C102" s="209"/>
      <c r="D102" s="209"/>
      <c r="E102" s="209"/>
      <c r="F102" s="209"/>
      <c r="M102" s="294" t="s">
        <v>578</v>
      </c>
      <c r="P102" s="125"/>
      <c r="Q102" s="125"/>
    </row>
    <row r="103" spans="2:17" ht="16" customHeight="1" x14ac:dyDescent="0.3">
      <c r="B103" s="209"/>
      <c r="C103" s="209"/>
      <c r="D103" s="209"/>
      <c r="E103" s="209"/>
      <c r="F103" s="209"/>
      <c r="M103" s="294"/>
      <c r="P103" s="125"/>
      <c r="Q103" s="125"/>
    </row>
    <row r="104" spans="2:17" ht="16" customHeight="1" x14ac:dyDescent="0.3">
      <c r="B104" s="209" t="s">
        <v>579</v>
      </c>
      <c r="C104" s="209"/>
      <c r="D104" s="209"/>
      <c r="E104" s="209"/>
      <c r="F104" s="209"/>
      <c r="H104" s="220" t="s">
        <v>580</v>
      </c>
      <c r="I104" s="291"/>
      <c r="J104" s="291"/>
      <c r="K104" s="291"/>
      <c r="L104" s="291"/>
      <c r="M104" s="291"/>
      <c r="N104" s="291"/>
      <c r="O104" s="291"/>
      <c r="P104" s="125"/>
      <c r="Q104" s="125"/>
    </row>
    <row r="105" spans="2:17" ht="16" customHeight="1" x14ac:dyDescent="0.3">
      <c r="B105" s="209"/>
      <c r="C105" s="209"/>
      <c r="D105" s="209"/>
      <c r="E105" s="209"/>
      <c r="F105" s="209"/>
      <c r="H105" s="205" t="s">
        <v>819</v>
      </c>
      <c r="I105" s="205"/>
      <c r="J105" s="205"/>
      <c r="K105" s="205"/>
      <c r="L105" s="205"/>
      <c r="M105" s="205"/>
      <c r="N105" s="205"/>
      <c r="O105" s="205"/>
      <c r="P105" s="125"/>
      <c r="Q105" s="125"/>
    </row>
    <row r="106" spans="2:17" ht="16" customHeight="1" x14ac:dyDescent="0.3">
      <c r="B106" s="209" t="s">
        <v>581</v>
      </c>
      <c r="C106" s="209"/>
      <c r="D106" s="209"/>
      <c r="E106" s="209"/>
      <c r="F106" s="209"/>
      <c r="H106" s="205"/>
      <c r="I106" s="205"/>
      <c r="J106" s="205"/>
      <c r="K106" s="205"/>
      <c r="L106" s="205"/>
      <c r="M106" s="205"/>
      <c r="N106" s="205"/>
      <c r="O106" s="205"/>
      <c r="P106" s="125"/>
      <c r="Q106" s="125"/>
    </row>
    <row r="107" spans="2:17" ht="16" customHeight="1" x14ac:dyDescent="0.3">
      <c r="B107" s="209"/>
      <c r="C107" s="209"/>
      <c r="D107" s="209"/>
      <c r="E107" s="209"/>
      <c r="F107" s="209"/>
      <c r="H107" s="205"/>
      <c r="I107" s="205"/>
      <c r="J107" s="205"/>
      <c r="K107" s="205"/>
      <c r="L107" s="205"/>
      <c r="M107" s="205"/>
      <c r="N107" s="205"/>
      <c r="O107" s="205"/>
      <c r="P107" s="125"/>
      <c r="Q107" s="125"/>
    </row>
    <row r="108" spans="2:17" ht="16" customHeight="1" x14ac:dyDescent="0.3">
      <c r="B108" s="209"/>
      <c r="C108" s="209"/>
      <c r="D108" s="209"/>
      <c r="E108" s="209"/>
      <c r="F108" s="209"/>
      <c r="H108" s="205"/>
      <c r="I108" s="205"/>
      <c r="J108" s="205"/>
      <c r="K108" s="205"/>
      <c r="L108" s="205"/>
      <c r="M108" s="205"/>
      <c r="N108" s="205"/>
      <c r="O108" s="205"/>
      <c r="P108" s="125"/>
      <c r="Q108" s="125"/>
    </row>
    <row r="109" spans="2:17" ht="16" customHeight="1" x14ac:dyDescent="0.3">
      <c r="B109" s="209"/>
      <c r="C109" s="209"/>
      <c r="D109" s="209"/>
      <c r="E109" s="209"/>
      <c r="F109" s="209"/>
      <c r="H109" s="205"/>
      <c r="I109" s="205"/>
      <c r="J109" s="205"/>
      <c r="K109" s="205"/>
      <c r="L109" s="205"/>
      <c r="M109" s="205"/>
      <c r="N109" s="205"/>
      <c r="O109" s="205"/>
      <c r="P109" s="125"/>
      <c r="Q109" s="125"/>
    </row>
    <row r="110" spans="2:17" ht="16" customHeight="1" x14ac:dyDescent="0.3">
      <c r="B110" s="209"/>
      <c r="C110" s="209"/>
      <c r="D110" s="209"/>
      <c r="E110" s="209"/>
      <c r="F110" s="209"/>
      <c r="H110" s="205"/>
      <c r="I110" s="205"/>
      <c r="J110" s="205"/>
      <c r="K110" s="205"/>
      <c r="L110" s="205"/>
      <c r="M110" s="205"/>
      <c r="N110" s="205"/>
      <c r="O110" s="205"/>
      <c r="P110" s="125"/>
      <c r="Q110" s="125"/>
    </row>
    <row r="111" spans="2:17" ht="16" customHeight="1" x14ac:dyDescent="0.3">
      <c r="B111" s="209"/>
      <c r="C111" s="209"/>
      <c r="D111" s="209"/>
      <c r="E111" s="209"/>
      <c r="F111" s="209"/>
      <c r="H111" s="205" t="s">
        <v>820</v>
      </c>
      <c r="I111" s="205"/>
      <c r="J111" s="205"/>
      <c r="K111" s="205"/>
      <c r="L111" s="205"/>
      <c r="M111" s="205"/>
      <c r="N111" s="205"/>
      <c r="O111" s="205"/>
      <c r="P111" s="125"/>
      <c r="Q111" s="125"/>
    </row>
    <row r="112" spans="2:17" ht="16" customHeight="1" x14ac:dyDescent="0.3">
      <c r="B112" s="209"/>
      <c r="C112" s="209"/>
      <c r="D112" s="209"/>
      <c r="E112" s="209"/>
      <c r="F112" s="209"/>
      <c r="H112" s="205"/>
      <c r="I112" s="205"/>
      <c r="J112" s="205"/>
      <c r="K112" s="205"/>
      <c r="L112" s="205"/>
      <c r="M112" s="205"/>
      <c r="N112" s="205"/>
      <c r="O112" s="205"/>
      <c r="P112" s="125"/>
      <c r="Q112" s="125"/>
    </row>
    <row r="113" spans="2:17" ht="16" customHeight="1" x14ac:dyDescent="0.3">
      <c r="B113" s="209"/>
      <c r="C113" s="209"/>
      <c r="D113" s="209"/>
      <c r="E113" s="209"/>
      <c r="F113" s="209"/>
      <c r="H113" s="205"/>
      <c r="I113" s="205"/>
      <c r="J113" s="205"/>
      <c r="K113" s="205"/>
      <c r="L113" s="205"/>
      <c r="M113" s="205"/>
      <c r="N113" s="205"/>
      <c r="O113" s="205"/>
      <c r="P113" s="125"/>
      <c r="Q113" s="125"/>
    </row>
    <row r="114" spans="2:17" ht="16" customHeight="1" x14ac:dyDescent="0.3">
      <c r="B114" s="209"/>
      <c r="C114" s="209"/>
      <c r="D114" s="209"/>
      <c r="E114" s="209"/>
      <c r="F114" s="209"/>
      <c r="H114" s="205"/>
      <c r="I114" s="205"/>
      <c r="J114" s="205"/>
      <c r="K114" s="205"/>
      <c r="L114" s="205"/>
      <c r="M114" s="205"/>
      <c r="N114" s="205"/>
      <c r="O114" s="205"/>
      <c r="P114" s="125"/>
      <c r="Q114" s="125"/>
    </row>
    <row r="115" spans="2:17" ht="16" customHeight="1" x14ac:dyDescent="0.3">
      <c r="H115" s="205"/>
      <c r="I115" s="205"/>
      <c r="J115" s="205"/>
      <c r="K115" s="205"/>
      <c r="L115" s="205"/>
      <c r="M115" s="205"/>
      <c r="N115" s="205"/>
      <c r="O115" s="205"/>
      <c r="P115" s="125"/>
      <c r="Q115" s="125"/>
    </row>
    <row r="116" spans="2:17" ht="16" customHeight="1" x14ac:dyDescent="0.3">
      <c r="B116" s="209" t="s">
        <v>582</v>
      </c>
      <c r="C116" s="209"/>
      <c r="D116" s="209"/>
      <c r="E116" s="209"/>
      <c r="F116" s="209"/>
      <c r="H116" s="205"/>
      <c r="I116" s="205"/>
      <c r="J116" s="205"/>
      <c r="K116" s="205"/>
      <c r="L116" s="205"/>
      <c r="M116" s="205"/>
      <c r="N116" s="205"/>
      <c r="O116" s="205"/>
      <c r="P116" s="125"/>
      <c r="Q116" s="125"/>
    </row>
    <row r="117" spans="2:17" ht="16" customHeight="1" x14ac:dyDescent="0.3">
      <c r="B117" s="209"/>
      <c r="C117" s="209"/>
      <c r="D117" s="209"/>
      <c r="E117" s="209"/>
      <c r="F117" s="209"/>
      <c r="H117" s="205"/>
      <c r="I117" s="205"/>
      <c r="J117" s="205"/>
      <c r="K117" s="205"/>
      <c r="L117" s="205"/>
      <c r="M117" s="205"/>
      <c r="N117" s="205"/>
      <c r="O117" s="205"/>
      <c r="P117" s="125"/>
      <c r="Q117" s="125"/>
    </row>
    <row r="118" spans="2:17" ht="16" customHeight="1" x14ac:dyDescent="0.3">
      <c r="B118" s="209"/>
      <c r="C118" s="209"/>
      <c r="D118" s="209"/>
      <c r="E118" s="209"/>
      <c r="F118" s="209"/>
      <c r="H118" s="205" t="s">
        <v>821</v>
      </c>
      <c r="I118" s="277"/>
      <c r="J118" s="277"/>
      <c r="K118" s="277"/>
      <c r="L118" s="277"/>
      <c r="M118" s="277"/>
      <c r="N118" s="277"/>
      <c r="O118" s="277"/>
      <c r="P118" s="125"/>
      <c r="Q118" s="125"/>
    </row>
    <row r="119" spans="2:17" ht="16" customHeight="1" x14ac:dyDescent="0.3">
      <c r="B119" s="209"/>
      <c r="C119" s="209"/>
      <c r="D119" s="209"/>
      <c r="E119" s="209"/>
      <c r="F119" s="209"/>
      <c r="H119" s="205"/>
      <c r="I119" s="277"/>
      <c r="J119" s="277"/>
      <c r="K119" s="277"/>
      <c r="L119" s="277"/>
      <c r="M119" s="277"/>
      <c r="N119" s="277"/>
      <c r="O119" s="277"/>
      <c r="P119" s="125"/>
      <c r="Q119" s="125"/>
    </row>
    <row r="120" spans="2:17" ht="16" customHeight="1" x14ac:dyDescent="0.3">
      <c r="B120" s="209" t="s">
        <v>583</v>
      </c>
      <c r="C120" s="209"/>
      <c r="D120" s="209"/>
      <c r="E120" s="209"/>
      <c r="F120" s="209"/>
      <c r="H120" s="277"/>
      <c r="I120" s="277"/>
      <c r="J120" s="277"/>
      <c r="K120" s="277"/>
      <c r="L120" s="277"/>
      <c r="M120" s="277"/>
      <c r="N120" s="277"/>
      <c r="O120" s="277"/>
      <c r="P120" s="125"/>
      <c r="Q120" s="125"/>
    </row>
    <row r="121" spans="2:17" ht="16" customHeight="1" x14ac:dyDescent="0.3">
      <c r="B121" s="209"/>
      <c r="C121" s="209"/>
      <c r="D121" s="209"/>
      <c r="E121" s="209"/>
      <c r="F121" s="209"/>
      <c r="H121" s="205" t="s">
        <v>585</v>
      </c>
      <c r="I121" s="277"/>
      <c r="J121" s="277"/>
      <c r="K121" s="277"/>
      <c r="L121" s="277"/>
      <c r="M121" s="277"/>
      <c r="N121" s="277"/>
      <c r="O121" s="277"/>
      <c r="P121" s="125"/>
      <c r="Q121" s="125"/>
    </row>
    <row r="122" spans="2:17" ht="16" customHeight="1" x14ac:dyDescent="0.3">
      <c r="B122" s="286" t="s">
        <v>584</v>
      </c>
      <c r="C122" s="286"/>
      <c r="D122" s="286"/>
      <c r="E122" s="286"/>
      <c r="F122" s="286"/>
      <c r="H122" s="277"/>
      <c r="I122" s="277"/>
      <c r="J122" s="277"/>
      <c r="K122" s="277"/>
      <c r="L122" s="277"/>
      <c r="M122" s="277"/>
      <c r="N122" s="277"/>
      <c r="O122" s="277"/>
      <c r="P122" s="125"/>
      <c r="Q122" s="125"/>
    </row>
    <row r="123" spans="2:17" ht="16" customHeight="1" x14ac:dyDescent="0.4">
      <c r="B123" s="153" t="s">
        <v>351</v>
      </c>
      <c r="C123" s="154" t="s">
        <v>586</v>
      </c>
      <c r="D123" s="3"/>
      <c r="E123" s="3"/>
      <c r="F123" s="3"/>
      <c r="P123" s="125"/>
      <c r="Q123" s="125"/>
    </row>
    <row r="124" spans="2:17" ht="16" customHeight="1" x14ac:dyDescent="0.3">
      <c r="B124" s="153" t="s">
        <v>587</v>
      </c>
      <c r="C124" s="154" t="s">
        <v>588</v>
      </c>
      <c r="D124" s="3"/>
      <c r="E124" s="3"/>
      <c r="F124" s="3"/>
      <c r="P124" s="125"/>
      <c r="Q124" s="125"/>
    </row>
    <row r="125" spans="2:17" ht="16" customHeight="1" x14ac:dyDescent="0.3">
      <c r="B125" s="153" t="s">
        <v>589</v>
      </c>
      <c r="C125" s="287" t="s">
        <v>590</v>
      </c>
      <c r="D125" s="287"/>
      <c r="E125" s="287"/>
      <c r="F125" s="287"/>
      <c r="P125" s="125"/>
      <c r="Q125" s="125"/>
    </row>
    <row r="126" spans="2:17" ht="16" customHeight="1" x14ac:dyDescent="0.3">
      <c r="B126" s="56" t="s">
        <v>368</v>
      </c>
      <c r="C126" s="288" t="s">
        <v>591</v>
      </c>
      <c r="D126" s="288"/>
      <c r="E126" s="288"/>
      <c r="F126" s="288"/>
      <c r="H126" s="206" t="s">
        <v>592</v>
      </c>
      <c r="I126" s="289"/>
      <c r="J126" s="289"/>
      <c r="K126" s="289"/>
      <c r="L126" s="289"/>
      <c r="M126" s="289"/>
      <c r="N126" s="289"/>
      <c r="O126" s="289"/>
      <c r="P126" s="125"/>
      <c r="Q126" s="125"/>
    </row>
    <row r="127" spans="2:17" ht="16" customHeight="1" x14ac:dyDescent="0.3">
      <c r="B127" s="258" t="s">
        <v>593</v>
      </c>
      <c r="C127" s="258"/>
      <c r="D127" s="258"/>
      <c r="E127" s="258"/>
      <c r="F127" s="258"/>
      <c r="J127" s="290" t="s">
        <v>594</v>
      </c>
      <c r="K127" s="290"/>
      <c r="L127" s="290"/>
      <c r="M127" s="290"/>
      <c r="N127" s="290"/>
      <c r="O127" s="290"/>
      <c r="P127" s="125"/>
      <c r="Q127" s="125"/>
    </row>
    <row r="128" spans="2:17" ht="16" customHeight="1" x14ac:dyDescent="0.3">
      <c r="B128" s="3"/>
      <c r="C128" s="3"/>
      <c r="D128" s="3"/>
      <c r="E128" s="3"/>
      <c r="F128" s="3"/>
      <c r="J128" s="290"/>
      <c r="K128" s="290"/>
      <c r="L128" s="290"/>
      <c r="M128" s="290"/>
      <c r="N128" s="290"/>
      <c r="O128" s="290"/>
      <c r="P128" s="125"/>
      <c r="Q128" s="125"/>
    </row>
    <row r="129" spans="2:17" ht="16" customHeight="1" x14ac:dyDescent="0.3">
      <c r="B129" s="3"/>
      <c r="C129" s="3"/>
      <c r="D129" s="3"/>
      <c r="E129" s="3"/>
      <c r="F129" s="3"/>
      <c r="H129" s="205" t="s">
        <v>595</v>
      </c>
      <c r="I129" s="277"/>
      <c r="J129" s="277"/>
      <c r="K129" s="277"/>
      <c r="L129" s="277"/>
      <c r="M129" s="277"/>
      <c r="N129" s="277"/>
      <c r="O129" s="277"/>
      <c r="P129" s="125"/>
      <c r="Q129" s="125"/>
    </row>
    <row r="130" spans="2:17" ht="16" customHeight="1" x14ac:dyDescent="0.3">
      <c r="B130" s="3"/>
      <c r="C130" s="3"/>
      <c r="D130" s="3"/>
      <c r="E130" s="3"/>
      <c r="F130" s="3"/>
      <c r="H130" s="277"/>
      <c r="I130" s="277"/>
      <c r="J130" s="277"/>
      <c r="K130" s="277"/>
      <c r="L130" s="277"/>
      <c r="M130" s="277"/>
      <c r="N130" s="277"/>
      <c r="O130" s="277"/>
      <c r="P130" s="125"/>
      <c r="Q130" s="125"/>
    </row>
    <row r="131" spans="2:17" ht="16" customHeight="1" x14ac:dyDescent="0.3">
      <c r="B131" s="209" t="s">
        <v>830</v>
      </c>
      <c r="C131" s="209"/>
      <c r="D131" s="209"/>
      <c r="E131" s="209"/>
      <c r="F131" s="209"/>
      <c r="H131" s="205" t="s">
        <v>822</v>
      </c>
      <c r="I131" s="277"/>
      <c r="J131" s="277"/>
      <c r="K131" s="277"/>
      <c r="L131" s="277"/>
      <c r="M131" s="277"/>
      <c r="N131" s="277"/>
      <c r="O131" s="277"/>
      <c r="P131" s="125"/>
      <c r="Q131" s="125"/>
    </row>
    <row r="132" spans="2:17" ht="16" customHeight="1" x14ac:dyDescent="0.3">
      <c r="B132" s="209"/>
      <c r="C132" s="209"/>
      <c r="D132" s="209"/>
      <c r="E132" s="209"/>
      <c r="F132" s="209"/>
      <c r="H132" s="277"/>
      <c r="I132" s="277"/>
      <c r="J132" s="277"/>
      <c r="K132" s="277"/>
      <c r="L132" s="277"/>
      <c r="M132" s="277"/>
      <c r="N132" s="277"/>
      <c r="O132" s="277"/>
      <c r="P132" s="125"/>
      <c r="Q132" s="125"/>
    </row>
    <row r="133" spans="2:17" ht="16" customHeight="1" x14ac:dyDescent="0.3">
      <c r="B133" s="209"/>
      <c r="C133" s="209"/>
      <c r="D133" s="209"/>
      <c r="E133" s="209"/>
      <c r="F133" s="209"/>
      <c r="P133" s="125"/>
      <c r="Q133" s="125"/>
    </row>
    <row r="134" spans="2:17" ht="16" customHeight="1" x14ac:dyDescent="0.3">
      <c r="B134" s="209"/>
      <c r="C134" s="209"/>
      <c r="D134" s="209"/>
      <c r="E134" s="209"/>
      <c r="F134" s="209"/>
      <c r="P134" s="125"/>
      <c r="Q134" s="125"/>
    </row>
    <row r="135" spans="2:17" ht="16" customHeight="1" x14ac:dyDescent="0.3">
      <c r="B135" s="209"/>
      <c r="C135" s="209"/>
      <c r="D135" s="209"/>
      <c r="E135" s="209"/>
      <c r="F135" s="209"/>
      <c r="P135" s="125"/>
      <c r="Q135" s="125"/>
    </row>
    <row r="136" spans="2:17" ht="16" customHeight="1" x14ac:dyDescent="0.3">
      <c r="B136" s="209"/>
      <c r="C136" s="209"/>
      <c r="D136" s="209"/>
      <c r="E136" s="209"/>
      <c r="F136" s="209"/>
      <c r="P136" s="125"/>
      <c r="Q136" s="125"/>
    </row>
    <row r="137" spans="2:17" ht="16" customHeight="1" x14ac:dyDescent="0.3">
      <c r="B137" s="209"/>
      <c r="C137" s="209"/>
      <c r="D137" s="209"/>
      <c r="E137" s="209"/>
      <c r="F137" s="209"/>
      <c r="H137" s="205" t="s">
        <v>596</v>
      </c>
      <c r="I137" s="205"/>
      <c r="J137" s="205"/>
      <c r="K137" s="205"/>
      <c r="L137" s="205"/>
      <c r="M137" s="205"/>
      <c r="N137" s="205"/>
      <c r="O137" s="205"/>
      <c r="P137" s="125"/>
      <c r="Q137" s="125"/>
    </row>
    <row r="138" spans="2:17" ht="16" customHeight="1" x14ac:dyDescent="0.3">
      <c r="B138" s="209"/>
      <c r="C138" s="209"/>
      <c r="D138" s="209"/>
      <c r="E138" s="209"/>
      <c r="F138" s="209"/>
      <c r="H138" s="205"/>
      <c r="I138" s="205"/>
      <c r="J138" s="205"/>
      <c r="K138" s="205"/>
      <c r="L138" s="205"/>
      <c r="M138" s="205"/>
      <c r="N138" s="205"/>
      <c r="O138" s="205"/>
      <c r="P138" s="125"/>
      <c r="Q138" s="125"/>
    </row>
    <row r="139" spans="2:17" ht="16" customHeight="1" x14ac:dyDescent="0.3">
      <c r="B139" s="209"/>
      <c r="C139" s="209"/>
      <c r="D139" s="209"/>
      <c r="E139" s="209"/>
      <c r="F139" s="209"/>
      <c r="P139" s="125"/>
      <c r="Q139" s="125"/>
    </row>
    <row r="140" spans="2:17" ht="16" customHeight="1" x14ac:dyDescent="0.3">
      <c r="B140" s="209"/>
      <c r="C140" s="209"/>
      <c r="D140" s="209"/>
      <c r="E140" s="209"/>
      <c r="F140" s="209"/>
      <c r="P140" s="125"/>
      <c r="Q140" s="125"/>
    </row>
    <row r="141" spans="2:17" ht="16" customHeight="1" x14ac:dyDescent="0.3">
      <c r="B141" s="209" t="s">
        <v>831</v>
      </c>
      <c r="C141" s="209"/>
      <c r="D141" s="209"/>
      <c r="E141" s="209"/>
      <c r="F141" s="209"/>
      <c r="H141" s="205" t="s">
        <v>597</v>
      </c>
      <c r="I141" s="205"/>
      <c r="J141" s="205"/>
      <c r="K141" s="205"/>
      <c r="L141" s="205"/>
      <c r="M141" s="205"/>
      <c r="N141" s="205"/>
      <c r="O141" s="205"/>
      <c r="P141" s="125"/>
      <c r="Q141" s="125"/>
    </row>
    <row r="142" spans="2:17" ht="16" customHeight="1" x14ac:dyDescent="0.3">
      <c r="B142" s="209"/>
      <c r="C142" s="209"/>
      <c r="D142" s="209"/>
      <c r="E142" s="209"/>
      <c r="F142" s="209"/>
      <c r="H142" s="205"/>
      <c r="I142" s="205"/>
      <c r="J142" s="205"/>
      <c r="K142" s="205"/>
      <c r="L142" s="205"/>
      <c r="M142" s="205"/>
      <c r="N142" s="205"/>
      <c r="O142" s="205"/>
      <c r="P142" s="125"/>
      <c r="Q142" s="125"/>
    </row>
    <row r="143" spans="2:17" ht="16" customHeight="1" x14ac:dyDescent="0.3">
      <c r="B143" s="209"/>
      <c r="C143" s="209"/>
      <c r="D143" s="209"/>
      <c r="E143" s="209"/>
      <c r="F143" s="209"/>
      <c r="P143" s="125"/>
      <c r="Q143" s="125"/>
    </row>
    <row r="144" spans="2:17" ht="16" customHeight="1" x14ac:dyDescent="0.3">
      <c r="B144" s="209"/>
      <c r="C144" s="209"/>
      <c r="D144" s="209"/>
      <c r="E144" s="209"/>
      <c r="F144" s="209"/>
      <c r="P144" s="125"/>
      <c r="Q144" s="125"/>
    </row>
    <row r="145" spans="2:17" ht="16" customHeight="1" x14ac:dyDescent="0.3">
      <c r="B145" s="209"/>
      <c r="C145" s="209"/>
      <c r="D145" s="209"/>
      <c r="E145" s="209"/>
      <c r="F145" s="209"/>
      <c r="H145" s="205" t="s">
        <v>823</v>
      </c>
      <c r="I145" s="205"/>
      <c r="J145" s="205"/>
      <c r="K145" s="205"/>
      <c r="L145" s="205"/>
      <c r="M145" s="205"/>
      <c r="N145" s="205"/>
      <c r="O145" s="205"/>
      <c r="P145" s="125"/>
      <c r="Q145" s="125"/>
    </row>
    <row r="146" spans="2:17" ht="16" customHeight="1" x14ac:dyDescent="0.3">
      <c r="B146" s="209" t="s">
        <v>598</v>
      </c>
      <c r="C146" s="209"/>
      <c r="D146" s="209"/>
      <c r="E146" s="209"/>
      <c r="F146" s="209"/>
      <c r="H146" s="205"/>
      <c r="I146" s="205"/>
      <c r="J146" s="205"/>
      <c r="K146" s="205"/>
      <c r="L146" s="205"/>
      <c r="M146" s="205"/>
      <c r="N146" s="205"/>
      <c r="O146" s="205"/>
      <c r="P146" s="125"/>
      <c r="Q146" s="125"/>
    </row>
    <row r="147" spans="2:17" ht="16" customHeight="1" x14ac:dyDescent="0.3">
      <c r="B147" s="209"/>
      <c r="C147" s="209"/>
      <c r="D147" s="209"/>
      <c r="E147" s="209"/>
      <c r="F147" s="209"/>
      <c r="H147" s="205"/>
      <c r="I147" s="205"/>
      <c r="J147" s="205"/>
      <c r="K147" s="205"/>
      <c r="L147" s="205"/>
      <c r="M147" s="205"/>
      <c r="N147" s="205"/>
      <c r="O147" s="205"/>
      <c r="P147" s="125"/>
      <c r="Q147" s="125"/>
    </row>
    <row r="148" spans="2:17" ht="16" customHeight="1" x14ac:dyDescent="0.3">
      <c r="H148" s="205"/>
      <c r="I148" s="205"/>
      <c r="J148" s="205"/>
      <c r="K148" s="205"/>
      <c r="L148" s="205"/>
      <c r="M148" s="205"/>
      <c r="N148" s="205"/>
      <c r="O148" s="205"/>
      <c r="P148" s="125"/>
      <c r="Q148" s="125"/>
    </row>
    <row r="149" spans="2:17" ht="16" customHeight="1" x14ac:dyDescent="0.3">
      <c r="B149" s="3"/>
      <c r="C149" s="3"/>
      <c r="D149" s="3"/>
      <c r="E149" s="3"/>
      <c r="F149" s="3"/>
      <c r="H149" s="205"/>
      <c r="I149" s="205"/>
      <c r="J149" s="205"/>
      <c r="K149" s="205"/>
      <c r="L149" s="205"/>
      <c r="M149" s="205"/>
      <c r="N149" s="205"/>
      <c r="O149" s="205"/>
      <c r="P149" s="125"/>
      <c r="Q149" s="125"/>
    </row>
    <row r="150" spans="2:17" ht="16" customHeight="1" x14ac:dyDescent="0.3">
      <c r="B150" s="258" t="s">
        <v>600</v>
      </c>
      <c r="C150" s="258"/>
      <c r="D150" s="258"/>
      <c r="E150" s="258"/>
      <c r="F150" s="258"/>
      <c r="P150" s="125"/>
      <c r="Q150" s="125"/>
    </row>
    <row r="151" spans="2:17" ht="16" customHeight="1" x14ac:dyDescent="0.3">
      <c r="B151" s="209" t="s">
        <v>601</v>
      </c>
      <c r="C151" s="209"/>
      <c r="D151" s="209"/>
      <c r="E151" s="209"/>
      <c r="F151" s="209"/>
      <c r="P151" s="125"/>
      <c r="Q151" s="125"/>
    </row>
    <row r="152" spans="2:17" ht="16" customHeight="1" x14ac:dyDescent="0.3">
      <c r="B152" s="209"/>
      <c r="C152" s="209"/>
      <c r="D152" s="209"/>
      <c r="E152" s="209"/>
      <c r="F152" s="209"/>
      <c r="H152" s="205" t="s">
        <v>599</v>
      </c>
      <c r="I152" s="277"/>
      <c r="J152" s="277"/>
      <c r="K152" s="277"/>
      <c r="L152" s="277"/>
      <c r="M152" s="277"/>
      <c r="N152" s="277"/>
      <c r="O152" s="277"/>
      <c r="P152" s="125"/>
      <c r="Q152" s="125"/>
    </row>
    <row r="153" spans="2:17" ht="16" customHeight="1" x14ac:dyDescent="0.3">
      <c r="P153" s="125"/>
      <c r="Q153" s="125"/>
    </row>
    <row r="154" spans="2:17" ht="16" customHeight="1" x14ac:dyDescent="0.3">
      <c r="I154" s="284" t="s">
        <v>222</v>
      </c>
      <c r="J154" s="285" t="s">
        <v>223</v>
      </c>
      <c r="K154" s="285"/>
      <c r="L154" s="285" t="s">
        <v>224</v>
      </c>
      <c r="M154" s="285"/>
      <c r="N154" s="285"/>
      <c r="P154" s="125"/>
      <c r="Q154" s="125"/>
    </row>
    <row r="155" spans="2:17" ht="16" customHeight="1" x14ac:dyDescent="0.3">
      <c r="I155" s="284"/>
      <c r="J155" s="285"/>
      <c r="K155" s="285"/>
      <c r="L155" s="285"/>
      <c r="M155" s="285"/>
      <c r="N155" s="285"/>
      <c r="P155" s="125"/>
      <c r="Q155" s="125"/>
    </row>
    <row r="156" spans="2:17" ht="16" customHeight="1" x14ac:dyDescent="0.3">
      <c r="B156" s="275" t="s">
        <v>832</v>
      </c>
      <c r="C156" s="209"/>
      <c r="D156" s="209"/>
      <c r="E156" s="209"/>
      <c r="F156" s="209"/>
      <c r="I156" s="278" t="s">
        <v>225</v>
      </c>
      <c r="J156" s="279" t="s">
        <v>226</v>
      </c>
      <c r="K156" s="279"/>
      <c r="L156" s="274" t="s">
        <v>227</v>
      </c>
      <c r="M156" s="274" t="s">
        <v>602</v>
      </c>
      <c r="N156" s="274"/>
      <c r="P156" s="125"/>
      <c r="Q156" s="125"/>
    </row>
    <row r="157" spans="2:17" ht="16" customHeight="1" x14ac:dyDescent="0.3">
      <c r="B157" s="275"/>
      <c r="C157" s="209"/>
      <c r="D157" s="209"/>
      <c r="E157" s="209"/>
      <c r="F157" s="209"/>
      <c r="I157" s="278"/>
      <c r="J157" s="279"/>
      <c r="K157" s="279"/>
      <c r="L157" s="274"/>
      <c r="M157" s="274"/>
      <c r="N157" s="274"/>
      <c r="P157" s="125"/>
      <c r="Q157" s="125"/>
    </row>
    <row r="158" spans="2:17" ht="16" customHeight="1" x14ac:dyDescent="0.3">
      <c r="B158" s="209"/>
      <c r="C158" s="209"/>
      <c r="D158" s="209"/>
      <c r="E158" s="209"/>
      <c r="F158" s="209"/>
      <c r="I158" s="280" t="s">
        <v>229</v>
      </c>
      <c r="J158" s="281" t="s">
        <v>230</v>
      </c>
      <c r="K158" s="281"/>
      <c r="L158" s="274" t="s">
        <v>231</v>
      </c>
      <c r="M158" s="274"/>
      <c r="N158" s="274"/>
      <c r="P158" s="125"/>
      <c r="Q158" s="125"/>
    </row>
    <row r="159" spans="2:17" ht="16" customHeight="1" x14ac:dyDescent="0.3">
      <c r="I159" s="280"/>
      <c r="J159" s="281"/>
      <c r="K159" s="281"/>
      <c r="L159" s="274"/>
      <c r="M159" s="274"/>
      <c r="N159" s="274"/>
      <c r="P159" s="125"/>
      <c r="Q159" s="125"/>
    </row>
    <row r="160" spans="2:17" ht="16" customHeight="1" x14ac:dyDescent="0.3">
      <c r="I160" s="282" t="s">
        <v>232</v>
      </c>
      <c r="J160" s="283" t="s">
        <v>233</v>
      </c>
      <c r="K160" s="283"/>
      <c r="L160" s="274" t="s">
        <v>234</v>
      </c>
      <c r="M160" s="274"/>
      <c r="N160" s="274"/>
      <c r="P160" s="125"/>
      <c r="Q160" s="125"/>
    </row>
    <row r="161" spans="8:17" ht="16" customHeight="1" x14ac:dyDescent="0.3">
      <c r="I161" s="282"/>
      <c r="J161" s="283"/>
      <c r="K161" s="283"/>
      <c r="L161" s="274"/>
      <c r="M161" s="274"/>
      <c r="N161" s="274"/>
      <c r="P161" s="125"/>
      <c r="Q161" s="125"/>
    </row>
    <row r="162" spans="8:17" ht="16" customHeight="1" x14ac:dyDescent="0.3">
      <c r="P162" s="125"/>
      <c r="Q162" s="125"/>
    </row>
    <row r="163" spans="8:17" ht="16" customHeight="1" x14ac:dyDescent="0.3">
      <c r="P163" s="125"/>
      <c r="Q163" s="125"/>
    </row>
    <row r="164" spans="8:17" ht="16" customHeight="1" x14ac:dyDescent="0.3">
      <c r="P164" s="125"/>
      <c r="Q164" s="125"/>
    </row>
    <row r="165" spans="8:17" ht="16" customHeight="1" x14ac:dyDescent="0.3">
      <c r="H165" s="205" t="s">
        <v>897</v>
      </c>
      <c r="I165" s="277"/>
      <c r="J165" s="277"/>
      <c r="K165" s="277"/>
      <c r="L165" s="277"/>
      <c r="M165" s="277"/>
      <c r="N165" s="277"/>
      <c r="O165" s="277"/>
      <c r="P165" s="125"/>
      <c r="Q165" s="125"/>
    </row>
    <row r="166" spans="8:17" ht="16" customHeight="1" x14ac:dyDescent="0.3">
      <c r="H166" s="205"/>
      <c r="I166" s="277"/>
      <c r="J166" s="277"/>
      <c r="K166" s="277"/>
      <c r="L166" s="277"/>
      <c r="M166" s="277"/>
      <c r="N166" s="277"/>
      <c r="O166" s="277"/>
      <c r="P166" s="125"/>
      <c r="Q166" s="125"/>
    </row>
    <row r="167" spans="8:17" ht="16" customHeight="1" x14ac:dyDescent="0.3">
      <c r="H167" s="205"/>
      <c r="I167" s="277"/>
      <c r="J167" s="277"/>
      <c r="K167" s="277"/>
      <c r="L167" s="277"/>
      <c r="M167" s="277"/>
      <c r="N167" s="277"/>
      <c r="O167" s="277"/>
      <c r="P167" s="125"/>
      <c r="Q167" s="125"/>
    </row>
    <row r="168" spans="8:17" ht="16" customHeight="1" x14ac:dyDescent="0.3">
      <c r="H168" s="205"/>
      <c r="I168" s="277"/>
      <c r="J168" s="277"/>
      <c r="K168" s="277"/>
      <c r="L168" s="277"/>
      <c r="M168" s="277"/>
      <c r="N168" s="277"/>
      <c r="O168" s="277"/>
      <c r="P168" s="125"/>
      <c r="Q168" s="125"/>
    </row>
    <row r="169" spans="8:17" ht="16" customHeight="1" x14ac:dyDescent="0.3">
      <c r="H169" s="205"/>
      <c r="I169" s="277"/>
      <c r="J169" s="277"/>
      <c r="K169" s="277"/>
      <c r="L169" s="277"/>
      <c r="M169" s="277"/>
      <c r="N169" s="277"/>
      <c r="O169" s="277"/>
      <c r="P169" s="125"/>
      <c r="Q169" s="125"/>
    </row>
    <row r="170" spans="8:17" ht="16" customHeight="1" x14ac:dyDescent="0.3">
      <c r="H170" s="205"/>
      <c r="I170" s="277"/>
      <c r="J170" s="277"/>
      <c r="K170" s="277"/>
      <c r="L170" s="277"/>
      <c r="M170" s="277"/>
      <c r="N170" s="277"/>
      <c r="O170" s="277"/>
      <c r="P170" s="125"/>
      <c r="Q170" s="125"/>
    </row>
    <row r="171" spans="8:17" ht="16" customHeight="1" x14ac:dyDescent="0.3">
      <c r="H171" s="205"/>
      <c r="I171" s="277"/>
      <c r="J171" s="277"/>
      <c r="K171" s="277"/>
      <c r="L171" s="277"/>
      <c r="M171" s="277"/>
      <c r="N171" s="277"/>
      <c r="O171" s="277"/>
      <c r="P171" s="125"/>
      <c r="Q171" s="125"/>
    </row>
    <row r="172" spans="8:17" ht="16" customHeight="1" x14ac:dyDescent="0.3">
      <c r="H172" s="205"/>
      <c r="I172" s="277"/>
      <c r="J172" s="277"/>
      <c r="K172" s="277"/>
      <c r="L172" s="277"/>
      <c r="M172" s="277"/>
      <c r="N172" s="277"/>
      <c r="O172" s="277"/>
      <c r="P172" s="125"/>
      <c r="Q172" s="125"/>
    </row>
    <row r="173" spans="8:17" ht="16" customHeight="1" x14ac:dyDescent="0.3">
      <c r="H173" s="205"/>
      <c r="I173" s="277"/>
      <c r="J173" s="277"/>
      <c r="K173" s="277"/>
      <c r="L173" s="277"/>
      <c r="M173" s="277"/>
      <c r="N173" s="277"/>
      <c r="O173" s="277"/>
      <c r="P173" s="125"/>
      <c r="Q173" s="125"/>
    </row>
    <row r="174" spans="8:17" ht="16" customHeight="1" x14ac:dyDescent="0.3">
      <c r="H174" s="205"/>
      <c r="I174" s="277"/>
      <c r="J174" s="277"/>
      <c r="K174" s="277"/>
      <c r="L174" s="277"/>
      <c r="M174" s="277"/>
      <c r="N174" s="277"/>
      <c r="O174" s="277"/>
      <c r="P174" s="125"/>
      <c r="Q174" s="125"/>
    </row>
    <row r="175" spans="8:17" ht="16" customHeight="1" x14ac:dyDescent="0.3">
      <c r="H175" s="205"/>
      <c r="I175" s="277"/>
      <c r="J175" s="277"/>
      <c r="K175" s="277"/>
      <c r="L175" s="277"/>
      <c r="M175" s="277"/>
      <c r="N175" s="277"/>
      <c r="O175" s="277"/>
      <c r="P175" s="125"/>
      <c r="Q175" s="125"/>
    </row>
    <row r="176" spans="8:17" ht="16" customHeight="1" x14ac:dyDescent="0.3">
      <c r="H176" s="277"/>
      <c r="I176" s="277"/>
      <c r="J176" s="277"/>
      <c r="K176" s="277"/>
      <c r="L176" s="277"/>
      <c r="M176" s="277"/>
      <c r="N176" s="277"/>
      <c r="O176" s="277"/>
      <c r="P176" s="125"/>
      <c r="Q176" s="125"/>
    </row>
    <row r="177" spans="7:17" ht="16" customHeight="1" x14ac:dyDescent="0.3">
      <c r="G177" s="175"/>
      <c r="H177" s="271" t="s">
        <v>898</v>
      </c>
      <c r="I177" s="271"/>
      <c r="J177" s="271"/>
      <c r="K177" s="271"/>
      <c r="L177" s="271"/>
      <c r="M177" s="271"/>
      <c r="N177" s="271"/>
      <c r="O177" s="271"/>
      <c r="P177" s="125"/>
      <c r="Q177" s="125"/>
    </row>
    <row r="178" spans="7:17" ht="16" customHeight="1" x14ac:dyDescent="0.3">
      <c r="H178" s="271"/>
      <c r="I178" s="271"/>
      <c r="J178" s="271"/>
      <c r="K178" s="271"/>
      <c r="L178" s="271"/>
      <c r="M178" s="271"/>
      <c r="N178" s="271"/>
      <c r="O178" s="271"/>
      <c r="P178" s="125"/>
      <c r="Q178" s="125"/>
    </row>
    <row r="179" spans="7:17" ht="16" customHeight="1" x14ac:dyDescent="0.3">
      <c r="H179" s="271"/>
      <c r="I179" s="271"/>
      <c r="J179" s="271"/>
      <c r="K179" s="271"/>
      <c r="L179" s="271"/>
      <c r="M179" s="271"/>
      <c r="N179" s="271"/>
      <c r="O179" s="271"/>
      <c r="P179" s="125"/>
      <c r="Q179" s="125"/>
    </row>
    <row r="180" spans="7:17" ht="16" customHeight="1" x14ac:dyDescent="0.3">
      <c r="H180" s="271"/>
      <c r="I180" s="271"/>
      <c r="J180" s="271"/>
      <c r="K180" s="271"/>
      <c r="L180" s="271"/>
      <c r="M180" s="271"/>
      <c r="N180" s="271"/>
      <c r="O180" s="271"/>
      <c r="P180" s="125"/>
      <c r="Q180" s="125"/>
    </row>
    <row r="181" spans="7:17" ht="16" customHeight="1" x14ac:dyDescent="0.3">
      <c r="H181" s="271"/>
      <c r="I181" s="271"/>
      <c r="J181" s="271"/>
      <c r="K181" s="271"/>
      <c r="L181" s="271"/>
      <c r="M181" s="271"/>
      <c r="N181" s="271"/>
      <c r="O181" s="271"/>
      <c r="P181" s="125"/>
      <c r="Q181" s="125"/>
    </row>
    <row r="182" spans="7:17" ht="16" customHeight="1" x14ac:dyDescent="0.3">
      <c r="H182" s="271"/>
      <c r="I182" s="271"/>
      <c r="J182" s="271"/>
      <c r="K182" s="271"/>
      <c r="L182" s="271"/>
      <c r="M182" s="271"/>
      <c r="N182" s="271"/>
      <c r="O182" s="271"/>
      <c r="P182" s="125"/>
      <c r="Q182" s="125"/>
    </row>
    <row r="183" spans="7:17" ht="16" customHeight="1" x14ac:dyDescent="0.3">
      <c r="H183" s="271"/>
      <c r="I183" s="271"/>
      <c r="J183" s="271"/>
      <c r="K183" s="271"/>
      <c r="L183" s="271"/>
      <c r="M183" s="271"/>
      <c r="N183" s="271"/>
      <c r="O183" s="271"/>
      <c r="P183" s="125"/>
      <c r="Q183" s="125"/>
    </row>
    <row r="184" spans="7:17" ht="16" customHeight="1" x14ac:dyDescent="0.3">
      <c r="H184" s="271"/>
      <c r="I184" s="271"/>
      <c r="J184" s="271"/>
      <c r="K184" s="271"/>
      <c r="L184" s="271"/>
      <c r="M184" s="271"/>
      <c r="N184" s="271"/>
      <c r="O184" s="271"/>
      <c r="P184" s="125"/>
      <c r="Q184" s="125"/>
    </row>
    <row r="185" spans="7:17" ht="16" customHeight="1" x14ac:dyDescent="0.3">
      <c r="H185" s="271"/>
      <c r="I185" s="271"/>
      <c r="J185" s="271"/>
      <c r="K185" s="271"/>
      <c r="L185" s="271"/>
      <c r="M185" s="271"/>
      <c r="N185" s="271"/>
      <c r="O185" s="271"/>
      <c r="P185" s="125"/>
      <c r="Q185" s="125"/>
    </row>
    <row r="186" spans="7:17" ht="16" customHeight="1" x14ac:dyDescent="0.3">
      <c r="H186" s="271"/>
      <c r="I186" s="271"/>
      <c r="J186" s="271"/>
      <c r="K186" s="271"/>
      <c r="L186" s="271"/>
      <c r="M186" s="271"/>
      <c r="N186" s="271"/>
      <c r="O186" s="271"/>
      <c r="P186" s="125"/>
      <c r="Q186" s="125"/>
    </row>
    <row r="187" spans="7:17" ht="16" customHeight="1" x14ac:dyDescent="0.3">
      <c r="H187" s="271"/>
      <c r="I187" s="271"/>
      <c r="J187" s="271"/>
      <c r="K187" s="271"/>
      <c r="L187" s="271"/>
      <c r="M187" s="271"/>
      <c r="N187" s="271"/>
      <c r="O187" s="271"/>
      <c r="P187" s="125"/>
      <c r="Q187" s="125"/>
    </row>
    <row r="188" spans="7:17" ht="16" customHeight="1" x14ac:dyDescent="0.3">
      <c r="H188" s="271"/>
      <c r="I188" s="271"/>
      <c r="J188" s="271"/>
      <c r="K188" s="271"/>
      <c r="L188" s="271"/>
      <c r="M188" s="271"/>
      <c r="N188" s="271"/>
      <c r="O188" s="271"/>
      <c r="P188" s="125"/>
      <c r="Q188" s="125"/>
    </row>
    <row r="189" spans="7:17" ht="16" customHeight="1" x14ac:dyDescent="0.3">
      <c r="H189" s="271"/>
      <c r="I189" s="271"/>
      <c r="J189" s="271"/>
      <c r="K189" s="271"/>
      <c r="L189" s="271"/>
      <c r="M189" s="271"/>
      <c r="N189" s="271"/>
      <c r="O189" s="271"/>
      <c r="P189" s="125"/>
      <c r="Q189" s="125"/>
    </row>
    <row r="190" spans="7:17" ht="16" customHeight="1" x14ac:dyDescent="0.3">
      <c r="H190" s="272" t="s">
        <v>899</v>
      </c>
      <c r="I190" s="273"/>
      <c r="J190" s="273"/>
      <c r="K190" s="273"/>
      <c r="L190" s="273"/>
      <c r="M190" s="273"/>
      <c r="N190" s="273"/>
      <c r="O190" s="273"/>
      <c r="P190" s="125"/>
      <c r="Q190" s="125"/>
    </row>
    <row r="191" spans="7:17" ht="16" customHeight="1" x14ac:dyDescent="0.3">
      <c r="H191" s="273"/>
      <c r="I191" s="273"/>
      <c r="J191" s="273"/>
      <c r="K191" s="273"/>
      <c r="L191" s="273"/>
      <c r="M191" s="273"/>
      <c r="N191" s="273"/>
      <c r="O191" s="273"/>
      <c r="P191" s="125"/>
      <c r="Q191" s="125"/>
    </row>
    <row r="192" spans="7:17" ht="16" customHeight="1" x14ac:dyDescent="0.3">
      <c r="H192" s="271" t="s">
        <v>900</v>
      </c>
      <c r="I192" s="271"/>
      <c r="J192" s="271"/>
      <c r="K192" s="271"/>
      <c r="L192" s="271"/>
      <c r="M192" s="271"/>
      <c r="N192" s="271"/>
      <c r="O192" s="271"/>
      <c r="P192" s="125"/>
      <c r="Q192" s="125"/>
    </row>
    <row r="193" spans="8:27" ht="16" customHeight="1" x14ac:dyDescent="0.3">
      <c r="H193" s="271"/>
      <c r="I193" s="271"/>
      <c r="J193" s="271"/>
      <c r="K193" s="271"/>
      <c r="L193" s="271"/>
      <c r="M193" s="271"/>
      <c r="N193" s="271"/>
      <c r="O193" s="271"/>
      <c r="P193" s="125"/>
      <c r="Q193" s="125"/>
    </row>
    <row r="194" spans="8:27" ht="16" customHeight="1" x14ac:dyDescent="0.3">
      <c r="H194" s="271" t="s">
        <v>902</v>
      </c>
      <c r="I194" s="271"/>
      <c r="J194" s="271"/>
      <c r="K194" s="271"/>
      <c r="L194" s="271"/>
      <c r="M194" s="271"/>
      <c r="N194" s="271"/>
      <c r="O194" s="271"/>
      <c r="P194" s="125"/>
      <c r="Q194" s="125"/>
    </row>
    <row r="195" spans="8:27" ht="16" customHeight="1" x14ac:dyDescent="0.3">
      <c r="H195" s="271"/>
      <c r="I195" s="271"/>
      <c r="J195" s="271"/>
      <c r="K195" s="271"/>
      <c r="L195" s="271"/>
      <c r="M195" s="271"/>
      <c r="N195" s="271"/>
      <c r="O195" s="271"/>
      <c r="P195" s="125"/>
      <c r="Q195" s="125"/>
    </row>
    <row r="196" spans="8:27" ht="16" customHeight="1" x14ac:dyDescent="0.3">
      <c r="H196" s="271"/>
      <c r="I196" s="271"/>
      <c r="J196" s="271"/>
      <c r="K196" s="271"/>
      <c r="L196" s="271"/>
      <c r="M196" s="271"/>
      <c r="N196" s="271"/>
      <c r="O196" s="271"/>
      <c r="P196" s="125"/>
      <c r="Q196" s="125"/>
    </row>
    <row r="197" spans="8:27" ht="16" customHeight="1" x14ac:dyDescent="0.3">
      <c r="H197" s="271"/>
      <c r="I197" s="271"/>
      <c r="J197" s="271"/>
      <c r="K197" s="271"/>
      <c r="L197" s="271"/>
      <c r="M197" s="271"/>
      <c r="N197" s="271"/>
      <c r="O197" s="271"/>
      <c r="P197" s="125"/>
      <c r="Q197" s="125"/>
    </row>
    <row r="198" spans="8:27" ht="16" customHeight="1" x14ac:dyDescent="0.3">
      <c r="H198" s="271"/>
      <c r="I198" s="271"/>
      <c r="J198" s="271"/>
      <c r="K198" s="271"/>
      <c r="L198" s="271"/>
      <c r="M198" s="271"/>
      <c r="N198" s="271"/>
      <c r="O198" s="271"/>
      <c r="P198" s="125"/>
      <c r="Q198" s="125"/>
      <c r="S198" s="174"/>
      <c r="T198" s="174"/>
      <c r="U198" s="174"/>
      <c r="V198" s="174"/>
      <c r="W198" s="174"/>
      <c r="X198" s="174"/>
      <c r="Y198" s="174"/>
      <c r="Z198" s="174"/>
      <c r="AA198" s="174"/>
    </row>
    <row r="199" spans="8:27" ht="16" customHeight="1" x14ac:dyDescent="0.3">
      <c r="H199" s="271"/>
      <c r="I199" s="271"/>
      <c r="J199" s="271"/>
      <c r="K199" s="271"/>
      <c r="L199" s="271"/>
      <c r="M199" s="271"/>
      <c r="N199" s="271"/>
      <c r="O199" s="271"/>
      <c r="P199" s="125"/>
      <c r="Q199" s="125"/>
      <c r="S199" s="174"/>
      <c r="T199" s="174"/>
      <c r="U199" s="174"/>
      <c r="V199" s="174"/>
      <c r="W199" s="174"/>
      <c r="X199" s="174"/>
      <c r="Y199" s="174"/>
      <c r="Z199" s="174"/>
      <c r="AA199" s="174"/>
    </row>
    <row r="200" spans="8:27" ht="16" customHeight="1" x14ac:dyDescent="0.3">
      <c r="H200" s="271"/>
      <c r="I200" s="271"/>
      <c r="J200" s="271"/>
      <c r="K200" s="271"/>
      <c r="L200" s="271"/>
      <c r="M200" s="271"/>
      <c r="N200" s="271"/>
      <c r="O200" s="271"/>
      <c r="P200" s="125"/>
      <c r="Q200" s="125"/>
      <c r="AA200" s="174"/>
    </row>
    <row r="201" spans="8:27" ht="16" customHeight="1" x14ac:dyDescent="0.3">
      <c r="H201" s="271"/>
      <c r="I201" s="271"/>
      <c r="J201" s="271"/>
      <c r="K201" s="271"/>
      <c r="L201" s="271"/>
      <c r="M201" s="271"/>
      <c r="N201" s="271"/>
      <c r="O201" s="271"/>
      <c r="P201" s="125"/>
      <c r="Q201" s="125"/>
    </row>
    <row r="202" spans="8:27" ht="16" customHeight="1" x14ac:dyDescent="0.3">
      <c r="H202" s="271"/>
      <c r="I202" s="271"/>
      <c r="J202" s="271"/>
      <c r="K202" s="271"/>
      <c r="L202" s="271"/>
      <c r="M202" s="271"/>
      <c r="N202" s="271"/>
      <c r="O202" s="271"/>
      <c r="P202" s="125"/>
      <c r="Q202" s="125"/>
    </row>
    <row r="203" spans="8:27" ht="16" customHeight="1" x14ac:dyDescent="0.3">
      <c r="H203" s="272" t="s">
        <v>901</v>
      </c>
      <c r="I203" s="273"/>
      <c r="J203" s="273"/>
      <c r="K203" s="273"/>
      <c r="L203" s="273"/>
      <c r="M203" s="273"/>
      <c r="N203" s="273"/>
      <c r="O203" s="273"/>
      <c r="P203" s="125"/>
      <c r="Q203" s="125"/>
    </row>
    <row r="204" spans="8:27" ht="16" customHeight="1" x14ac:dyDescent="0.3">
      <c r="H204" s="273"/>
      <c r="I204" s="273"/>
      <c r="J204" s="273"/>
      <c r="K204" s="273"/>
      <c r="L204" s="273"/>
      <c r="M204" s="273"/>
      <c r="N204" s="273"/>
      <c r="O204" s="273"/>
      <c r="P204" s="125"/>
      <c r="Q204" s="125"/>
    </row>
    <row r="205" spans="8:27" ht="16" customHeight="1" x14ac:dyDescent="0.3">
      <c r="H205" s="271" t="s">
        <v>903</v>
      </c>
      <c r="I205" s="271"/>
      <c r="J205" s="271"/>
      <c r="K205" s="271"/>
      <c r="L205" s="271"/>
      <c r="M205" s="271"/>
      <c r="N205" s="271"/>
      <c r="O205" s="271"/>
      <c r="P205" s="125"/>
      <c r="Q205" s="125"/>
    </row>
    <row r="206" spans="8:27" ht="16" customHeight="1" x14ac:dyDescent="0.3">
      <c r="H206" s="271"/>
      <c r="I206" s="271"/>
      <c r="J206" s="271"/>
      <c r="K206" s="271"/>
      <c r="L206" s="271"/>
      <c r="M206" s="271"/>
      <c r="N206" s="271"/>
      <c r="O206" s="271"/>
      <c r="P206" s="125"/>
      <c r="Q206" s="125"/>
    </row>
    <row r="207" spans="8:27" ht="16" customHeight="1" x14ac:dyDescent="0.3">
      <c r="H207" s="271"/>
      <c r="I207" s="271"/>
      <c r="J207" s="271"/>
      <c r="K207" s="271"/>
      <c r="L207" s="271"/>
      <c r="M207" s="271"/>
      <c r="N207" s="271"/>
      <c r="O207" s="271"/>
      <c r="P207" s="125"/>
      <c r="Q207" s="125"/>
    </row>
    <row r="208" spans="8:27" ht="16" customHeight="1" x14ac:dyDescent="0.3">
      <c r="H208" s="271"/>
      <c r="I208" s="271"/>
      <c r="J208" s="271"/>
      <c r="K208" s="271"/>
      <c r="L208" s="271"/>
      <c r="M208" s="271"/>
      <c r="N208" s="271"/>
      <c r="O208" s="271"/>
      <c r="P208" s="125"/>
      <c r="Q208" s="125"/>
    </row>
    <row r="209" spans="8:17" ht="16" customHeight="1" x14ac:dyDescent="0.3">
      <c r="H209" s="271"/>
      <c r="I209" s="271"/>
      <c r="J209" s="271"/>
      <c r="K209" s="271"/>
      <c r="L209" s="271"/>
      <c r="M209" s="271"/>
      <c r="N209" s="271"/>
      <c r="O209" s="271"/>
      <c r="P209" s="125"/>
      <c r="Q209" s="125"/>
    </row>
    <row r="210" spans="8:17" ht="16" customHeight="1" x14ac:dyDescent="0.3">
      <c r="H210" s="271" t="s">
        <v>904</v>
      </c>
      <c r="I210" s="271"/>
      <c r="J210" s="271"/>
      <c r="K210" s="271"/>
      <c r="L210" s="271"/>
      <c r="M210" s="271"/>
      <c r="N210" s="271"/>
      <c r="O210" s="271"/>
      <c r="P210" s="125"/>
      <c r="Q210" s="125"/>
    </row>
    <row r="211" spans="8:17" ht="16" customHeight="1" x14ac:dyDescent="0.3">
      <c r="H211" s="271"/>
      <c r="I211" s="271"/>
      <c r="J211" s="271"/>
      <c r="K211" s="271"/>
      <c r="L211" s="271"/>
      <c r="M211" s="271"/>
      <c r="N211" s="271"/>
      <c r="O211" s="271"/>
      <c r="P211" s="125"/>
      <c r="Q211" s="125"/>
    </row>
    <row r="212" spans="8:17" ht="16" customHeight="1" x14ac:dyDescent="0.3">
      <c r="H212" s="271"/>
      <c r="I212" s="271"/>
      <c r="J212" s="271"/>
      <c r="K212" s="271"/>
      <c r="L212" s="271"/>
      <c r="M212" s="271"/>
      <c r="N212" s="271"/>
      <c r="O212" s="271"/>
      <c r="P212" s="125"/>
      <c r="Q212" s="125"/>
    </row>
    <row r="213" spans="8:17" ht="16" customHeight="1" x14ac:dyDescent="0.3">
      <c r="H213" s="271"/>
      <c r="I213" s="271"/>
      <c r="J213" s="271"/>
      <c r="K213" s="271"/>
      <c r="L213" s="271"/>
      <c r="M213" s="271"/>
      <c r="N213" s="271"/>
      <c r="O213" s="271"/>
      <c r="P213" s="125"/>
      <c r="Q213" s="125"/>
    </row>
    <row r="214" spans="8:17" ht="16" customHeight="1" x14ac:dyDescent="0.3">
      <c r="H214" s="271"/>
      <c r="I214" s="271"/>
      <c r="J214" s="271"/>
      <c r="K214" s="271"/>
      <c r="L214" s="271"/>
      <c r="M214" s="271"/>
      <c r="N214" s="271"/>
      <c r="O214" s="271"/>
      <c r="P214" s="125"/>
      <c r="Q214" s="125"/>
    </row>
    <row r="215" spans="8:17" ht="16" customHeight="1" x14ac:dyDescent="0.3">
      <c r="H215" s="271"/>
      <c r="I215" s="271"/>
      <c r="J215" s="271"/>
      <c r="K215" s="271"/>
      <c r="L215" s="271"/>
      <c r="M215" s="271"/>
      <c r="N215" s="271"/>
      <c r="O215" s="271"/>
      <c r="P215" s="125"/>
      <c r="Q215" s="125"/>
    </row>
    <row r="216" spans="8:17" ht="16" customHeight="1" x14ac:dyDescent="0.3">
      <c r="H216" s="271"/>
      <c r="I216" s="271"/>
      <c r="J216" s="271"/>
      <c r="K216" s="271"/>
      <c r="L216" s="271"/>
      <c r="M216" s="271"/>
      <c r="N216" s="271"/>
      <c r="O216" s="271"/>
      <c r="P216" s="125"/>
      <c r="Q216" s="125"/>
    </row>
    <row r="217" spans="8:17" ht="16" customHeight="1" x14ac:dyDescent="0.3">
      <c r="H217" s="271"/>
      <c r="I217" s="271"/>
      <c r="J217" s="271"/>
      <c r="K217" s="271"/>
      <c r="L217" s="271"/>
      <c r="M217" s="271"/>
      <c r="N217" s="271"/>
      <c r="O217" s="271"/>
      <c r="P217" s="125"/>
      <c r="Q217" s="125"/>
    </row>
    <row r="218" spans="8:17" ht="16" customHeight="1" x14ac:dyDescent="0.3">
      <c r="H218" s="271"/>
      <c r="I218" s="271"/>
      <c r="J218" s="271"/>
      <c r="K218" s="271"/>
      <c r="L218" s="271"/>
      <c r="M218" s="271"/>
      <c r="N218" s="271"/>
      <c r="O218" s="271"/>
      <c r="P218" s="125"/>
      <c r="Q218" s="125"/>
    </row>
    <row r="219" spans="8:17" ht="16" customHeight="1" x14ac:dyDescent="0.3">
      <c r="H219" s="271"/>
      <c r="I219" s="271"/>
      <c r="J219" s="271"/>
      <c r="K219" s="271"/>
      <c r="L219" s="271"/>
      <c r="M219" s="271"/>
      <c r="N219" s="271"/>
      <c r="O219" s="271"/>
      <c r="P219" s="125"/>
      <c r="Q219" s="125"/>
    </row>
    <row r="220" spans="8:17" ht="16" customHeight="1" x14ac:dyDescent="0.3">
      <c r="H220" s="271" t="s">
        <v>905</v>
      </c>
      <c r="I220" s="271"/>
      <c r="J220" s="271"/>
      <c r="K220" s="271"/>
      <c r="L220" s="271"/>
      <c r="M220" s="271"/>
      <c r="N220" s="271"/>
      <c r="O220" s="271"/>
      <c r="P220" s="125"/>
      <c r="Q220" s="125"/>
    </row>
    <row r="221" spans="8:17" ht="16" customHeight="1" x14ac:dyDescent="0.3">
      <c r="H221" s="271"/>
      <c r="I221" s="271"/>
      <c r="J221" s="271"/>
      <c r="K221" s="271"/>
      <c r="L221" s="271"/>
      <c r="M221" s="271"/>
      <c r="N221" s="271"/>
      <c r="O221" s="271"/>
      <c r="P221" s="125"/>
      <c r="Q221" s="125"/>
    </row>
    <row r="222" spans="8:17" ht="16" customHeight="1" x14ac:dyDescent="0.3">
      <c r="H222" s="271"/>
      <c r="I222" s="271"/>
      <c r="J222" s="271"/>
      <c r="K222" s="271"/>
      <c r="L222" s="271"/>
      <c r="M222" s="271"/>
      <c r="N222" s="271"/>
      <c r="O222" s="271"/>
      <c r="P222" s="125"/>
      <c r="Q222" s="125"/>
    </row>
    <row r="223" spans="8:17" ht="16" customHeight="1" x14ac:dyDescent="0.3">
      <c r="H223" s="271"/>
      <c r="I223" s="271"/>
      <c r="J223" s="271"/>
      <c r="K223" s="271"/>
      <c r="L223" s="271"/>
      <c r="M223" s="271"/>
      <c r="N223" s="271"/>
      <c r="O223" s="271"/>
      <c r="P223" s="125"/>
      <c r="Q223" s="125"/>
    </row>
    <row r="224" spans="8:17" ht="16" customHeight="1" x14ac:dyDescent="0.3">
      <c r="H224" s="271"/>
      <c r="I224" s="271"/>
      <c r="J224" s="271"/>
      <c r="K224" s="271"/>
      <c r="L224" s="271"/>
      <c r="M224" s="271"/>
      <c r="N224" s="271"/>
      <c r="O224" s="271"/>
      <c r="P224" s="125"/>
      <c r="Q224" s="125"/>
    </row>
    <row r="225" spans="1:17" ht="16" customHeight="1" x14ac:dyDescent="0.3">
      <c r="H225" s="271"/>
      <c r="I225" s="271"/>
      <c r="J225" s="271"/>
      <c r="K225" s="271"/>
      <c r="L225" s="271"/>
      <c r="M225" s="271"/>
      <c r="N225" s="271"/>
      <c r="O225" s="271"/>
      <c r="P225" s="125"/>
      <c r="Q225" s="125"/>
    </row>
    <row r="226" spans="1:17" ht="16" customHeight="1" x14ac:dyDescent="0.3">
      <c r="H226" s="271"/>
      <c r="I226" s="271"/>
      <c r="J226" s="271"/>
      <c r="K226" s="271"/>
      <c r="L226" s="271"/>
      <c r="M226" s="271"/>
      <c r="N226" s="271"/>
      <c r="O226" s="271"/>
      <c r="P226" s="125"/>
      <c r="Q226" s="125"/>
    </row>
    <row r="227" spans="1:17" ht="16" customHeight="1" x14ac:dyDescent="0.3">
      <c r="H227" s="271"/>
      <c r="I227" s="271"/>
      <c r="J227" s="271"/>
      <c r="K227" s="271"/>
      <c r="L227" s="271"/>
      <c r="M227" s="271"/>
      <c r="N227" s="271"/>
      <c r="O227" s="271"/>
      <c r="P227" s="125"/>
      <c r="Q227" s="125"/>
    </row>
    <row r="228" spans="1:17" ht="16" customHeight="1" x14ac:dyDescent="0.3">
      <c r="H228" s="271"/>
      <c r="I228" s="271"/>
      <c r="J228" s="271"/>
      <c r="K228" s="271"/>
      <c r="L228" s="271"/>
      <c r="M228" s="271"/>
      <c r="N228" s="271"/>
      <c r="O228" s="271"/>
      <c r="P228" s="125"/>
      <c r="Q228" s="125"/>
    </row>
    <row r="229" spans="1:17" ht="16" customHeight="1" x14ac:dyDescent="0.3">
      <c r="H229" s="271"/>
      <c r="I229" s="271"/>
      <c r="J229" s="271"/>
      <c r="K229" s="271"/>
      <c r="L229" s="271"/>
      <c r="M229" s="271"/>
      <c r="N229" s="271"/>
      <c r="O229" s="271"/>
      <c r="P229" s="125"/>
      <c r="Q229" s="125"/>
    </row>
    <row r="230" spans="1:17" ht="16" customHeight="1" x14ac:dyDescent="0.3">
      <c r="H230" s="271"/>
      <c r="I230" s="271"/>
      <c r="J230" s="271"/>
      <c r="K230" s="271"/>
      <c r="L230" s="271"/>
      <c r="M230" s="271"/>
      <c r="N230" s="271"/>
      <c r="O230" s="271"/>
      <c r="P230" s="125"/>
      <c r="Q230" s="125"/>
    </row>
    <row r="231" spans="1:17" ht="17" customHeight="1" x14ac:dyDescent="0.3">
      <c r="H231" s="271"/>
      <c r="I231" s="271"/>
      <c r="J231" s="271"/>
      <c r="K231" s="271"/>
      <c r="L231" s="271"/>
      <c r="M231" s="271"/>
      <c r="N231" s="271"/>
      <c r="O231" s="271"/>
      <c r="P231" s="125"/>
      <c r="Q231" s="125"/>
    </row>
    <row r="232" spans="1:17" ht="16" customHeight="1" x14ac:dyDescent="0.3">
      <c r="H232" s="171"/>
      <c r="I232" s="171"/>
      <c r="J232" s="171"/>
      <c r="K232" s="171"/>
      <c r="L232" s="171"/>
      <c r="M232" s="171"/>
      <c r="N232" s="171"/>
      <c r="O232" s="171"/>
      <c r="P232" s="125"/>
      <c r="Q232" s="125"/>
    </row>
    <row r="233" spans="1:17" ht="16" customHeight="1" x14ac:dyDescent="0.3">
      <c r="A233" s="125"/>
      <c r="B233" s="125"/>
      <c r="C233" s="125"/>
      <c r="D233" s="125"/>
      <c r="E233" s="125"/>
      <c r="F233" s="125"/>
      <c r="G233" s="125"/>
      <c r="H233" s="125"/>
      <c r="I233" s="125"/>
      <c r="J233" s="219" t="s">
        <v>299</v>
      </c>
      <c r="K233" s="219"/>
      <c r="L233" s="219"/>
      <c r="M233" s="219"/>
      <c r="N233" s="219"/>
      <c r="O233" s="219"/>
      <c r="P233" s="125"/>
      <c r="Q233" s="125"/>
    </row>
    <row r="235" spans="1:17" ht="16" customHeight="1" x14ac:dyDescent="0.3">
      <c r="A235" s="217" t="s">
        <v>78</v>
      </c>
      <c r="B235" s="217"/>
      <c r="C235" s="217"/>
      <c r="E235" s="276" t="s">
        <v>603</v>
      </c>
      <c r="F235" s="276"/>
      <c r="G235" s="276"/>
      <c r="H235" s="276"/>
      <c r="I235" s="276"/>
      <c r="J235" s="276"/>
      <c r="K235" s="276"/>
      <c r="L235" s="276"/>
      <c r="M235" s="276"/>
      <c r="N235" s="96" t="s">
        <v>604</v>
      </c>
    </row>
    <row r="236" spans="1:17" ht="16" customHeight="1" x14ac:dyDescent="0.3">
      <c r="A236" s="215" t="s">
        <v>300</v>
      </c>
      <c r="B236" s="215"/>
      <c r="C236" s="215"/>
      <c r="E236" s="276"/>
      <c r="F236" s="276"/>
      <c r="G236" s="276"/>
      <c r="H236" s="276"/>
      <c r="I236" s="276"/>
      <c r="J236" s="276"/>
      <c r="K236" s="276"/>
      <c r="L236" s="276"/>
      <c r="M236" s="276"/>
      <c r="N236" s="155" t="s">
        <v>604</v>
      </c>
    </row>
  </sheetData>
  <sheetProtection algorithmName="SHA-512" hashValue="0CTSyl/BRscX9PnHEQIjjgYX3dqOvK540NtnwcHPMgRksiV0y2vjjzK/GAWXj4FjnYMNQT5mm9ivaFrTgSAx+w==" saltValue="Fci/lrQkmJp+rUcGDv1Gtg==" spinCount="100000" sheet="1" objects="1" scenarios="1"/>
  <mergeCells count="115">
    <mergeCell ref="M2:O2"/>
    <mergeCell ref="A4:G5"/>
    <mergeCell ref="H6:J6"/>
    <mergeCell ref="A7:G19"/>
    <mergeCell ref="H7:O9"/>
    <mergeCell ref="H10:O14"/>
    <mergeCell ref="H15:O16"/>
    <mergeCell ref="H17:O18"/>
    <mergeCell ref="H41:O49"/>
    <mergeCell ref="A44:A45"/>
    <mergeCell ref="B44:F44"/>
    <mergeCell ref="B45:F49"/>
    <mergeCell ref="B50:F50"/>
    <mergeCell ref="K50:L51"/>
    <mergeCell ref="B51:F51"/>
    <mergeCell ref="H19:O20"/>
    <mergeCell ref="A20:G26"/>
    <mergeCell ref="H24:O28"/>
    <mergeCell ref="A27:G33"/>
    <mergeCell ref="H33:O34"/>
    <mergeCell ref="A34:G39"/>
    <mergeCell ref="H38:O40"/>
    <mergeCell ref="H66:O73"/>
    <mergeCell ref="B67:F67"/>
    <mergeCell ref="C68:E69"/>
    <mergeCell ref="B71:F72"/>
    <mergeCell ref="B73:F73"/>
    <mergeCell ref="B74:F74"/>
    <mergeCell ref="B52:F55"/>
    <mergeCell ref="H52:O56"/>
    <mergeCell ref="B56:F56"/>
    <mergeCell ref="B57:F60"/>
    <mergeCell ref="H59:O65"/>
    <mergeCell ref="B61:F61"/>
    <mergeCell ref="B62:F64"/>
    <mergeCell ref="H74:O75"/>
    <mergeCell ref="H76:O77"/>
    <mergeCell ref="H78:O78"/>
    <mergeCell ref="H79:O80"/>
    <mergeCell ref="B81:F87"/>
    <mergeCell ref="H81:O81"/>
    <mergeCell ref="H82:O82"/>
    <mergeCell ref="H83:O84"/>
    <mergeCell ref="H85:O85"/>
    <mergeCell ref="H87:O88"/>
    <mergeCell ref="B98:F99"/>
    <mergeCell ref="H99:O99"/>
    <mergeCell ref="B100:F100"/>
    <mergeCell ref="H100:O101"/>
    <mergeCell ref="B101:F101"/>
    <mergeCell ref="B102:F103"/>
    <mergeCell ref="M102:M103"/>
    <mergeCell ref="B88:F88"/>
    <mergeCell ref="B89:F89"/>
    <mergeCell ref="H89:H91"/>
    <mergeCell ref="B90:F90"/>
    <mergeCell ref="B91:F91"/>
    <mergeCell ref="N91:O92"/>
    <mergeCell ref="B92:F97"/>
    <mergeCell ref="H93:O93"/>
    <mergeCell ref="H96:O96"/>
    <mergeCell ref="M97:M98"/>
    <mergeCell ref="B122:F122"/>
    <mergeCell ref="H121:O122"/>
    <mergeCell ref="C125:F125"/>
    <mergeCell ref="C126:F126"/>
    <mergeCell ref="H126:O126"/>
    <mergeCell ref="B127:F127"/>
    <mergeCell ref="J127:O128"/>
    <mergeCell ref="B104:F105"/>
    <mergeCell ref="H104:O104"/>
    <mergeCell ref="H105:O110"/>
    <mergeCell ref="B106:F114"/>
    <mergeCell ref="H111:O117"/>
    <mergeCell ref="B116:F119"/>
    <mergeCell ref="H118:O120"/>
    <mergeCell ref="B120:F121"/>
    <mergeCell ref="B146:F147"/>
    <mergeCell ref="H152:O152"/>
    <mergeCell ref="I154:I155"/>
    <mergeCell ref="J154:K155"/>
    <mergeCell ref="L154:N155"/>
    <mergeCell ref="B150:F150"/>
    <mergeCell ref="H129:O130"/>
    <mergeCell ref="B131:F140"/>
    <mergeCell ref="H131:O132"/>
    <mergeCell ref="B141:F145"/>
    <mergeCell ref="H145:O149"/>
    <mergeCell ref="H137:O138"/>
    <mergeCell ref="H141:O142"/>
    <mergeCell ref="B151:F152"/>
    <mergeCell ref="H205:O209"/>
    <mergeCell ref="H203:O204"/>
    <mergeCell ref="H194:O202"/>
    <mergeCell ref="H210:O219"/>
    <mergeCell ref="H220:O231"/>
    <mergeCell ref="A236:C236"/>
    <mergeCell ref="L160:L161"/>
    <mergeCell ref="B156:F158"/>
    <mergeCell ref="J233:O233"/>
    <mergeCell ref="A235:C235"/>
    <mergeCell ref="E235:M236"/>
    <mergeCell ref="H165:O176"/>
    <mergeCell ref="H177:O189"/>
    <mergeCell ref="H190:O191"/>
    <mergeCell ref="H192:O193"/>
    <mergeCell ref="I156:I157"/>
    <mergeCell ref="J156:K157"/>
    <mergeCell ref="L156:L157"/>
    <mergeCell ref="M156:N161"/>
    <mergeCell ref="I158:I159"/>
    <mergeCell ref="J158:K159"/>
    <mergeCell ref="L158:L159"/>
    <mergeCell ref="I160:I161"/>
    <mergeCell ref="J160:K161"/>
  </mergeCells>
  <hyperlinks>
    <hyperlink ref="A236:C236" r:id="rId1" location="pH!A1" display="… στην αρχή της σελίδας"/>
    <hyperlink ref="N236" r:id="rId2" location="'Test στην ιοντική ισορροπία'!A1"/>
  </hyperlinks>
  <pageMargins left="0.7" right="0.7" top="0.75" bottom="0.75" header="0.3" footer="0.3"/>
  <pageSetup orientation="portrait" r:id="rId3"/>
  <drawing r:id="rId4"/>
  <legacyDrawing r:id="rId5"/>
  <oleObjects>
    <mc:AlternateContent xmlns:mc="http://schemas.openxmlformats.org/markup-compatibility/2006">
      <mc:Choice Requires="x14">
        <oleObject progId="Equation.3" shapeId="8193" r:id="rId6">
          <objectPr defaultSize="0" autoPict="0" r:id="rId7">
            <anchor moveWithCells="1">
              <from>
                <xdr:col>9</xdr:col>
                <xdr:colOff>501650</xdr:colOff>
                <xdr:row>20</xdr:row>
                <xdr:rowOff>76200</xdr:rowOff>
              </from>
              <to>
                <xdr:col>12</xdr:col>
                <xdr:colOff>19050</xdr:colOff>
                <xdr:row>22</xdr:row>
                <xdr:rowOff>184150</xdr:rowOff>
              </to>
            </anchor>
          </objectPr>
        </oleObject>
      </mc:Choice>
      <mc:Fallback>
        <oleObject progId="Equation.3" shapeId="8193" r:id="rId6"/>
      </mc:Fallback>
    </mc:AlternateContent>
    <mc:AlternateContent xmlns:mc="http://schemas.openxmlformats.org/markup-compatibility/2006">
      <mc:Choice Requires="x14">
        <oleObject progId="Equation.3" shapeId="8194" r:id="rId8">
          <objectPr defaultSize="0" autoPict="0" r:id="rId9">
            <anchor moveWithCells="1">
              <from>
                <xdr:col>9</xdr:col>
                <xdr:colOff>196850</xdr:colOff>
                <xdr:row>28</xdr:row>
                <xdr:rowOff>57150</xdr:rowOff>
              </from>
              <to>
                <xdr:col>12</xdr:col>
                <xdr:colOff>330200</xdr:colOff>
                <xdr:row>30</xdr:row>
                <xdr:rowOff>196850</xdr:rowOff>
              </to>
            </anchor>
          </objectPr>
        </oleObject>
      </mc:Choice>
      <mc:Fallback>
        <oleObject progId="Equation.3" shapeId="8194" r:id="rId8"/>
      </mc:Fallback>
    </mc:AlternateContent>
    <mc:AlternateContent xmlns:mc="http://schemas.openxmlformats.org/markup-compatibility/2006">
      <mc:Choice Requires="x14">
        <oleObject progId="Equation.3" shapeId="8195" r:id="rId10">
          <objectPr defaultSize="0" autoPict="0" r:id="rId11">
            <anchor moveWithCells="1">
              <from>
                <xdr:col>9</xdr:col>
                <xdr:colOff>190500</xdr:colOff>
                <xdr:row>34</xdr:row>
                <xdr:rowOff>6350</xdr:rowOff>
              </from>
              <to>
                <xdr:col>12</xdr:col>
                <xdr:colOff>368300</xdr:colOff>
                <xdr:row>36</xdr:row>
                <xdr:rowOff>76200</xdr:rowOff>
              </to>
            </anchor>
          </objectPr>
        </oleObject>
      </mc:Choice>
      <mc:Fallback>
        <oleObject progId="Equation.3" shapeId="8195" r:id="rId10"/>
      </mc:Fallback>
    </mc:AlternateContent>
    <mc:AlternateContent xmlns:mc="http://schemas.openxmlformats.org/markup-compatibility/2006">
      <mc:Choice Requires="x14">
        <oleObject progId="Equation.3" shapeId="8196" r:id="rId12">
          <objectPr defaultSize="0" autoPict="0" r:id="rId13">
            <anchor moveWithCells="1">
              <from>
                <xdr:col>8</xdr:col>
                <xdr:colOff>25400</xdr:colOff>
                <xdr:row>49</xdr:row>
                <xdr:rowOff>95250</xdr:rowOff>
              </from>
              <to>
                <xdr:col>10</xdr:col>
                <xdr:colOff>501650</xdr:colOff>
                <xdr:row>50</xdr:row>
                <xdr:rowOff>107950</xdr:rowOff>
              </to>
            </anchor>
          </objectPr>
        </oleObject>
      </mc:Choice>
      <mc:Fallback>
        <oleObject progId="Equation.3" shapeId="8196" r:id="rId12"/>
      </mc:Fallback>
    </mc:AlternateContent>
    <mc:AlternateContent xmlns:mc="http://schemas.openxmlformats.org/markup-compatibility/2006">
      <mc:Choice Requires="x14">
        <oleObject progId="Equation.3" shapeId="8197" r:id="rId14">
          <objectPr defaultSize="0" autoPict="0" r:id="rId15">
            <anchor moveWithCells="1">
              <from>
                <xdr:col>11</xdr:col>
                <xdr:colOff>139700</xdr:colOff>
                <xdr:row>49</xdr:row>
                <xdr:rowOff>95250</xdr:rowOff>
              </from>
              <to>
                <xdr:col>13</xdr:col>
                <xdr:colOff>539750</xdr:colOff>
                <xdr:row>50</xdr:row>
                <xdr:rowOff>120650</xdr:rowOff>
              </to>
            </anchor>
          </objectPr>
        </oleObject>
      </mc:Choice>
      <mc:Fallback>
        <oleObject progId="Equation.3" shapeId="8197" r:id="rId14"/>
      </mc:Fallback>
    </mc:AlternateContent>
    <mc:AlternateContent xmlns:mc="http://schemas.openxmlformats.org/markup-compatibility/2006">
      <mc:Choice Requires="x14">
        <oleObject progId="Equation.3" shapeId="8198" r:id="rId16">
          <objectPr defaultSize="0" autoPict="0" r:id="rId17">
            <anchor moveWithCells="1">
              <from>
                <xdr:col>9</xdr:col>
                <xdr:colOff>558800</xdr:colOff>
                <xdr:row>56</xdr:row>
                <xdr:rowOff>0</xdr:rowOff>
              </from>
              <to>
                <xdr:col>12</xdr:col>
                <xdr:colOff>95250</xdr:colOff>
                <xdr:row>57</xdr:row>
                <xdr:rowOff>50800</xdr:rowOff>
              </to>
            </anchor>
          </objectPr>
        </oleObject>
      </mc:Choice>
      <mc:Fallback>
        <oleObject progId="Equation.3" shapeId="8198" r:id="rId16"/>
      </mc:Fallback>
    </mc:AlternateContent>
    <mc:AlternateContent xmlns:mc="http://schemas.openxmlformats.org/markup-compatibility/2006">
      <mc:Choice Requires="x14">
        <oleObject progId="Equation.3" shapeId="8199" r:id="rId18">
          <objectPr defaultSize="0" autoPict="0" r:id="rId19">
            <anchor moveWithCells="1" sizeWithCells="1">
              <from>
                <xdr:col>8</xdr:col>
                <xdr:colOff>107950</xdr:colOff>
                <xdr:row>88</xdr:row>
                <xdr:rowOff>57150</xdr:rowOff>
              </from>
              <to>
                <xdr:col>11</xdr:col>
                <xdr:colOff>133350</xdr:colOff>
                <xdr:row>89</xdr:row>
                <xdr:rowOff>95250</xdr:rowOff>
              </to>
            </anchor>
          </objectPr>
        </oleObject>
      </mc:Choice>
      <mc:Fallback>
        <oleObject progId="Equation.3" shapeId="8199" r:id="rId18"/>
      </mc:Fallback>
    </mc:AlternateContent>
    <mc:AlternateContent xmlns:mc="http://schemas.openxmlformats.org/markup-compatibility/2006">
      <mc:Choice Requires="x14">
        <oleObject progId="Equation.3" shapeId="8200" r:id="rId20">
          <objectPr defaultSize="0" autoPict="0" r:id="rId21">
            <anchor moveWithCells="1" sizeWithCells="1">
              <from>
                <xdr:col>8</xdr:col>
                <xdr:colOff>107950</xdr:colOff>
                <xdr:row>89</xdr:row>
                <xdr:rowOff>171450</xdr:rowOff>
              </from>
              <to>
                <xdr:col>10</xdr:col>
                <xdr:colOff>12700</xdr:colOff>
                <xdr:row>91</xdr:row>
                <xdr:rowOff>19050</xdr:rowOff>
              </to>
            </anchor>
          </objectPr>
        </oleObject>
      </mc:Choice>
      <mc:Fallback>
        <oleObject progId="Equation.3" shapeId="8200" r:id="rId20"/>
      </mc:Fallback>
    </mc:AlternateContent>
    <mc:AlternateContent xmlns:mc="http://schemas.openxmlformats.org/markup-compatibility/2006">
      <mc:Choice Requires="x14">
        <oleObject progId="Equation.3" shapeId="8201" r:id="rId22">
          <objectPr defaultSize="0" autoPict="0" r:id="rId23">
            <anchor moveWithCells="1" sizeWithCells="1">
              <from>
                <xdr:col>11</xdr:col>
                <xdr:colOff>374650</xdr:colOff>
                <xdr:row>89</xdr:row>
                <xdr:rowOff>19050</xdr:rowOff>
              </from>
              <to>
                <xdr:col>14</xdr:col>
                <xdr:colOff>241300</xdr:colOff>
                <xdr:row>90</xdr:row>
                <xdr:rowOff>69850</xdr:rowOff>
              </to>
            </anchor>
          </objectPr>
        </oleObject>
      </mc:Choice>
      <mc:Fallback>
        <oleObject progId="Equation.3" shapeId="8201" r:id="rId22"/>
      </mc:Fallback>
    </mc:AlternateContent>
    <mc:AlternateContent xmlns:mc="http://schemas.openxmlformats.org/markup-compatibility/2006">
      <mc:Choice Requires="x14">
        <oleObject progId="Equation.3" shapeId="8202" r:id="rId24">
          <objectPr defaultSize="0" autoPict="0" r:id="rId25">
            <anchor moveWithCells="1">
              <from>
                <xdr:col>7</xdr:col>
                <xdr:colOff>222250</xdr:colOff>
                <xdr:row>93</xdr:row>
                <xdr:rowOff>50800</xdr:rowOff>
              </from>
              <to>
                <xdr:col>14</xdr:col>
                <xdr:colOff>431800</xdr:colOff>
                <xdr:row>94</xdr:row>
                <xdr:rowOff>133350</xdr:rowOff>
              </to>
            </anchor>
          </objectPr>
        </oleObject>
      </mc:Choice>
      <mc:Fallback>
        <oleObject progId="Equation.3" shapeId="8202" r:id="rId24"/>
      </mc:Fallback>
    </mc:AlternateContent>
    <mc:AlternateContent xmlns:mc="http://schemas.openxmlformats.org/markup-compatibility/2006">
      <mc:Choice Requires="x14">
        <oleObject progId="Equation.3" shapeId="8203" r:id="rId26">
          <objectPr defaultSize="0" autoPict="0" r:id="rId27">
            <anchor moveWithCells="1">
              <from>
                <xdr:col>10</xdr:col>
                <xdr:colOff>69850</xdr:colOff>
                <xdr:row>96</xdr:row>
                <xdr:rowOff>57150</xdr:rowOff>
              </from>
              <to>
                <xdr:col>11</xdr:col>
                <xdr:colOff>508000</xdr:colOff>
                <xdr:row>97</xdr:row>
                <xdr:rowOff>139700</xdr:rowOff>
              </to>
            </anchor>
          </objectPr>
        </oleObject>
      </mc:Choice>
      <mc:Fallback>
        <oleObject progId="Equation.3" shapeId="8203" r:id="rId26"/>
      </mc:Fallback>
    </mc:AlternateContent>
    <mc:AlternateContent xmlns:mc="http://schemas.openxmlformats.org/markup-compatibility/2006">
      <mc:Choice Requires="x14">
        <oleObject progId="Equation.3" shapeId="8204" r:id="rId28">
          <objectPr defaultSize="0" autoPict="0" r:id="rId29">
            <anchor moveWithCells="1">
              <from>
                <xdr:col>10</xdr:col>
                <xdr:colOff>95250</xdr:colOff>
                <xdr:row>101</xdr:row>
                <xdr:rowOff>57150</xdr:rowOff>
              </from>
              <to>
                <xdr:col>11</xdr:col>
                <xdr:colOff>508000</xdr:colOff>
                <xdr:row>102</xdr:row>
                <xdr:rowOff>133350</xdr:rowOff>
              </to>
            </anchor>
          </objectPr>
        </oleObject>
      </mc:Choice>
      <mc:Fallback>
        <oleObject progId="Equation.3" shapeId="8204" r:id="rId28"/>
      </mc:Fallback>
    </mc:AlternateContent>
    <mc:AlternateContent xmlns:mc="http://schemas.openxmlformats.org/markup-compatibility/2006">
      <mc:Choice Requires="x14">
        <oleObject progId="Equation.3" shapeId="8205" r:id="rId30">
          <objectPr defaultSize="0" autoPict="0" r:id="rId31">
            <anchor moveWithCells="1">
              <from>
                <xdr:col>8</xdr:col>
                <xdr:colOff>12700</xdr:colOff>
                <xdr:row>123</xdr:row>
                <xdr:rowOff>50800</xdr:rowOff>
              </from>
              <to>
                <xdr:col>14</xdr:col>
                <xdr:colOff>266700</xdr:colOff>
                <xdr:row>124</xdr:row>
                <xdr:rowOff>133350</xdr:rowOff>
              </to>
            </anchor>
          </objectPr>
        </oleObject>
      </mc:Choice>
      <mc:Fallback>
        <oleObject progId="Equation.3" shapeId="8205" r:id="rId30"/>
      </mc:Fallback>
    </mc:AlternateContent>
    <mc:AlternateContent xmlns:mc="http://schemas.openxmlformats.org/markup-compatibility/2006">
      <mc:Choice Requires="x14">
        <oleObject progId="Equation.3" shapeId="8206" r:id="rId32">
          <objectPr defaultSize="0" autoPict="0" r:id="rId33">
            <anchor moveWithCells="1">
              <from>
                <xdr:col>8</xdr:col>
                <xdr:colOff>69850</xdr:colOff>
                <xdr:row>126</xdr:row>
                <xdr:rowOff>95250</xdr:rowOff>
              </from>
              <to>
                <xdr:col>9</xdr:col>
                <xdr:colOff>349250</xdr:colOff>
                <xdr:row>127</xdr:row>
                <xdr:rowOff>127000</xdr:rowOff>
              </to>
            </anchor>
          </objectPr>
        </oleObject>
      </mc:Choice>
      <mc:Fallback>
        <oleObject progId="Equation.3" shapeId="8206" r:id="rId32"/>
      </mc:Fallback>
    </mc:AlternateContent>
    <mc:AlternateContent xmlns:mc="http://schemas.openxmlformats.org/markup-compatibility/2006">
      <mc:Choice Requires="x14">
        <oleObject progId="Equation.3" shapeId="8207" r:id="rId34">
          <objectPr defaultSize="0" autoPict="0" r:id="rId35">
            <anchor moveWithCells="1">
              <from>
                <xdr:col>8</xdr:col>
                <xdr:colOff>95250</xdr:colOff>
                <xdr:row>132</xdr:row>
                <xdr:rowOff>95250</xdr:rowOff>
              </from>
              <to>
                <xdr:col>14</xdr:col>
                <xdr:colOff>203200</xdr:colOff>
                <xdr:row>133</xdr:row>
                <xdr:rowOff>177800</xdr:rowOff>
              </to>
            </anchor>
          </objectPr>
        </oleObject>
      </mc:Choice>
      <mc:Fallback>
        <oleObject progId="Equation.3" shapeId="8207" r:id="rId34"/>
      </mc:Fallback>
    </mc:AlternateContent>
    <mc:AlternateContent xmlns:mc="http://schemas.openxmlformats.org/markup-compatibility/2006">
      <mc:Choice Requires="x14">
        <oleObject progId="Equation.3" shapeId="8208" r:id="rId36">
          <objectPr defaultSize="0" autoPict="0" r:id="rId37">
            <anchor moveWithCells="1">
              <from>
                <xdr:col>9</xdr:col>
                <xdr:colOff>146050</xdr:colOff>
                <xdr:row>134</xdr:row>
                <xdr:rowOff>114300</xdr:rowOff>
              </from>
              <to>
                <xdr:col>13</xdr:col>
                <xdr:colOff>139700</xdr:colOff>
                <xdr:row>135</xdr:row>
                <xdr:rowOff>196850</xdr:rowOff>
              </to>
            </anchor>
          </objectPr>
        </oleObject>
      </mc:Choice>
      <mc:Fallback>
        <oleObject progId="Equation.3" shapeId="8208" r:id="rId36"/>
      </mc:Fallback>
    </mc:AlternateContent>
    <mc:AlternateContent xmlns:mc="http://schemas.openxmlformats.org/markup-compatibility/2006">
      <mc:Choice Requires="x14">
        <oleObject progId="Equation.3" shapeId="8209" r:id="rId38">
          <objectPr defaultSize="0" autoPict="0" r:id="rId39">
            <anchor moveWithCells="1">
              <from>
                <xdr:col>9</xdr:col>
                <xdr:colOff>247650</xdr:colOff>
                <xdr:row>138</xdr:row>
                <xdr:rowOff>50800</xdr:rowOff>
              </from>
              <to>
                <xdr:col>13</xdr:col>
                <xdr:colOff>31750</xdr:colOff>
                <xdr:row>139</xdr:row>
                <xdr:rowOff>146050</xdr:rowOff>
              </to>
            </anchor>
          </objectPr>
        </oleObject>
      </mc:Choice>
      <mc:Fallback>
        <oleObject progId="Equation.3" shapeId="8209" r:id="rId38"/>
      </mc:Fallback>
    </mc:AlternateContent>
    <mc:AlternateContent xmlns:mc="http://schemas.openxmlformats.org/markup-compatibility/2006">
      <mc:Choice Requires="x14">
        <oleObject progId="Equation.3" shapeId="8210" r:id="rId40">
          <objectPr defaultSize="0" autoPict="0" r:id="rId41">
            <anchor moveWithCells="1">
              <from>
                <xdr:col>9</xdr:col>
                <xdr:colOff>266700</xdr:colOff>
                <xdr:row>142</xdr:row>
                <xdr:rowOff>63500</xdr:rowOff>
              </from>
              <to>
                <xdr:col>11</xdr:col>
                <xdr:colOff>234950</xdr:colOff>
                <xdr:row>143</xdr:row>
                <xdr:rowOff>133350</xdr:rowOff>
              </to>
            </anchor>
          </objectPr>
        </oleObject>
      </mc:Choice>
      <mc:Fallback>
        <oleObject progId="Equation.3" shapeId="8210" r:id="rId40"/>
      </mc:Fallback>
    </mc:AlternateContent>
    <mc:AlternateContent xmlns:mc="http://schemas.openxmlformats.org/markup-compatibility/2006">
      <mc:Choice Requires="x14">
        <oleObject progId="Equation.3" shapeId="8211" r:id="rId42">
          <objectPr defaultSize="0" autoPict="0" r:id="rId43">
            <anchor moveWithCells="1">
              <from>
                <xdr:col>9</xdr:col>
                <xdr:colOff>292100</xdr:colOff>
                <xdr:row>149</xdr:row>
                <xdr:rowOff>6350</xdr:rowOff>
              </from>
              <to>
                <xdr:col>11</xdr:col>
                <xdr:colOff>292100</xdr:colOff>
                <xdr:row>150</xdr:row>
                <xdr:rowOff>57150</xdr:rowOff>
              </to>
            </anchor>
          </objectPr>
        </oleObject>
      </mc:Choice>
      <mc:Fallback>
        <oleObject progId="Equation.3" shapeId="8211" r:id="rId42"/>
      </mc:Fallback>
    </mc:AlternateContent>
    <mc:AlternateContent xmlns:mc="http://schemas.openxmlformats.org/markup-compatibility/2006">
      <mc:Choice Requires="x14">
        <oleObject progId="Equation.3" shapeId="8212" r:id="rId44">
          <objectPr defaultSize="0" autoPict="0" r:id="rId45">
            <anchor moveWithCells="1">
              <from>
                <xdr:col>2</xdr:col>
                <xdr:colOff>558800</xdr:colOff>
                <xdr:row>64</xdr:row>
                <xdr:rowOff>25400</xdr:rowOff>
              </from>
              <to>
                <xdr:col>4</xdr:col>
                <xdr:colOff>57150</xdr:colOff>
                <xdr:row>65</xdr:row>
                <xdr:rowOff>171450</xdr:rowOff>
              </to>
            </anchor>
          </objectPr>
        </oleObject>
      </mc:Choice>
      <mc:Fallback>
        <oleObject progId="Equation.3" shapeId="8212" r:id="rId44"/>
      </mc:Fallback>
    </mc:AlternateContent>
    <mc:AlternateContent xmlns:mc="http://schemas.openxmlformats.org/markup-compatibility/2006">
      <mc:Choice Requires="x14">
        <oleObject progId="Equation.3" shapeId="8213" r:id="rId46">
          <objectPr defaultSize="0" autoPict="0" r:id="rId47">
            <anchor moveWithCells="1">
              <from>
                <xdr:col>2</xdr:col>
                <xdr:colOff>12700</xdr:colOff>
                <xdr:row>127</xdr:row>
                <xdr:rowOff>88900</xdr:rowOff>
              </from>
              <to>
                <xdr:col>4</xdr:col>
                <xdr:colOff>603250</xdr:colOff>
                <xdr:row>129</xdr:row>
                <xdr:rowOff>133350</xdr:rowOff>
              </to>
            </anchor>
          </objectPr>
        </oleObject>
      </mc:Choice>
      <mc:Fallback>
        <oleObject progId="Equation.3" shapeId="8213" r:id="rId46"/>
      </mc:Fallback>
    </mc:AlternateContent>
    <mc:AlternateContent xmlns:mc="http://schemas.openxmlformats.org/markup-compatibility/2006">
      <mc:Choice Requires="x14">
        <oleObject progId="Equation.3" shapeId="8214" r:id="rId48">
          <objectPr defaultSize="0" autoPict="0" r:id="rId49">
            <anchor moveWithCells="1">
              <from>
                <xdr:col>1</xdr:col>
                <xdr:colOff>273050</xdr:colOff>
                <xdr:row>147</xdr:row>
                <xdr:rowOff>57150</xdr:rowOff>
              </from>
              <to>
                <xdr:col>5</xdr:col>
                <xdr:colOff>304800</xdr:colOff>
                <xdr:row>148</xdr:row>
                <xdr:rowOff>139700</xdr:rowOff>
              </to>
            </anchor>
          </objectPr>
        </oleObject>
      </mc:Choice>
      <mc:Fallback>
        <oleObject progId="Equation.3" shapeId="8214" r:id="rId48"/>
      </mc:Fallback>
    </mc:AlternateContent>
    <mc:AlternateContent xmlns:mc="http://schemas.openxmlformats.org/markup-compatibility/2006">
      <mc:Choice Requires="x14">
        <oleObject progId="Equation.3" shapeId="8215" r:id="rId50">
          <objectPr defaultSize="0" autoPict="0" r:id="rId51">
            <anchor moveWithCells="1">
              <from>
                <xdr:col>1</xdr:col>
                <xdr:colOff>298450</xdr:colOff>
                <xdr:row>152</xdr:row>
                <xdr:rowOff>50800</xdr:rowOff>
              </from>
              <to>
                <xdr:col>5</xdr:col>
                <xdr:colOff>330200</xdr:colOff>
                <xdr:row>154</xdr:row>
                <xdr:rowOff>63500</xdr:rowOff>
              </to>
            </anchor>
          </objectPr>
        </oleObject>
      </mc:Choice>
      <mc:Fallback>
        <oleObject progId="Equation.3" shapeId="8215" r:id="rId50"/>
      </mc:Fallback>
    </mc:AlternateContent>
    <mc:AlternateContent xmlns:mc="http://schemas.openxmlformats.org/markup-compatibility/2006">
      <mc:Choice Requires="x14">
        <oleObject progId="Equation.3" shapeId="8216" r:id="rId52">
          <objectPr defaultSize="0" autoPict="0" r:id="rId53">
            <anchor moveWithCells="1">
              <from>
                <xdr:col>1</xdr:col>
                <xdr:colOff>317500</xdr:colOff>
                <xdr:row>158</xdr:row>
                <xdr:rowOff>50800</xdr:rowOff>
              </from>
              <to>
                <xdr:col>5</xdr:col>
                <xdr:colOff>292100</xdr:colOff>
                <xdr:row>160</xdr:row>
                <xdr:rowOff>76200</xdr:rowOff>
              </to>
            </anchor>
          </objectPr>
        </oleObject>
      </mc:Choice>
      <mc:Fallback>
        <oleObject progId="Equation.3" shapeId="8216" r:id="rId52"/>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9"/>
  <sheetViews>
    <sheetView workbookViewId="0"/>
  </sheetViews>
  <sheetFormatPr defaultColWidth="9.1796875" defaultRowHeight="20.149999999999999" customHeight="1" x14ac:dyDescent="0.3"/>
  <cols>
    <col min="1" max="16384" width="9.1796875" style="96"/>
  </cols>
  <sheetData>
    <row r="1" spans="1:17" ht="20.149999999999999" customHeight="1" x14ac:dyDescent="0.3">
      <c r="P1" s="117"/>
      <c r="Q1" s="117"/>
    </row>
    <row r="2" spans="1:17" ht="20.149999999999999" customHeight="1" x14ac:dyDescent="0.3">
      <c r="A2" s="116"/>
      <c r="B2" s="116"/>
      <c r="C2" s="116"/>
      <c r="D2" s="116"/>
      <c r="E2" s="116"/>
      <c r="F2" s="116"/>
      <c r="G2" s="116"/>
      <c r="H2" s="116"/>
      <c r="I2" s="116"/>
      <c r="J2" s="116"/>
      <c r="K2" s="116"/>
      <c r="L2" s="116"/>
      <c r="M2" s="270" t="s">
        <v>301</v>
      </c>
      <c r="N2" s="270"/>
      <c r="O2" s="270"/>
      <c r="P2" s="117"/>
      <c r="Q2" s="117"/>
    </row>
    <row r="3" spans="1:17" ht="20.149999999999999" customHeight="1" x14ac:dyDescent="0.3">
      <c r="P3" s="117"/>
      <c r="Q3" s="117"/>
    </row>
    <row r="4" spans="1:17" ht="20.149999999999999" customHeight="1" x14ac:dyDescent="0.3">
      <c r="A4" s="202" t="s">
        <v>302</v>
      </c>
      <c r="B4" s="202"/>
      <c r="C4" s="202"/>
      <c r="D4" s="202"/>
      <c r="E4" s="202"/>
      <c r="F4" s="202"/>
      <c r="G4" s="202"/>
      <c r="P4" s="117"/>
      <c r="Q4" s="117"/>
    </row>
    <row r="5" spans="1:17" ht="20.149999999999999" customHeight="1" x14ac:dyDescent="0.3">
      <c r="A5" s="202"/>
      <c r="B5" s="202"/>
      <c r="C5" s="202"/>
      <c r="D5" s="202"/>
      <c r="E5" s="202"/>
      <c r="F5" s="202"/>
      <c r="G5" s="202"/>
      <c r="P5" s="117"/>
      <c r="Q5" s="117"/>
    </row>
    <row r="6" spans="1:17" ht="20.149999999999999" customHeight="1" x14ac:dyDescent="0.3">
      <c r="H6" s="301" t="s">
        <v>284</v>
      </c>
      <c r="I6" s="301"/>
      <c r="J6" s="301"/>
      <c r="P6" s="117"/>
      <c r="Q6" s="117"/>
    </row>
    <row r="7" spans="1:17" ht="20.149999999999999" customHeight="1" x14ac:dyDescent="0.3">
      <c r="A7" s="204" t="s">
        <v>303</v>
      </c>
      <c r="B7" s="204"/>
      <c r="C7" s="204"/>
      <c r="D7" s="204"/>
      <c r="E7" s="204"/>
      <c r="F7" s="204"/>
      <c r="G7" s="204"/>
      <c r="H7" s="205" t="s">
        <v>833</v>
      </c>
      <c r="I7" s="205"/>
      <c r="J7" s="205"/>
      <c r="K7" s="205"/>
      <c r="L7" s="205"/>
      <c r="M7" s="205"/>
      <c r="N7" s="205"/>
      <c r="O7" s="205"/>
      <c r="P7" s="117"/>
      <c r="Q7" s="117"/>
    </row>
    <row r="8" spans="1:17" ht="20.149999999999999" customHeight="1" x14ac:dyDescent="0.3">
      <c r="A8" s="204"/>
      <c r="B8" s="204"/>
      <c r="C8" s="204"/>
      <c r="D8" s="204"/>
      <c r="E8" s="204"/>
      <c r="F8" s="204"/>
      <c r="G8" s="204"/>
      <c r="H8" s="205"/>
      <c r="I8" s="205"/>
      <c r="J8" s="205"/>
      <c r="K8" s="205"/>
      <c r="L8" s="205"/>
      <c r="M8" s="205"/>
      <c r="N8" s="205"/>
      <c r="O8" s="205"/>
      <c r="P8" s="117"/>
      <c r="Q8" s="117"/>
    </row>
    <row r="9" spans="1:17" ht="20.149999999999999" customHeight="1" x14ac:dyDescent="0.3">
      <c r="A9" s="204"/>
      <c r="B9" s="204"/>
      <c r="C9" s="204"/>
      <c r="D9" s="204"/>
      <c r="E9" s="204"/>
      <c r="F9" s="204"/>
      <c r="G9" s="204"/>
      <c r="H9" s="205"/>
      <c r="I9" s="205"/>
      <c r="J9" s="205"/>
      <c r="K9" s="205"/>
      <c r="L9" s="205"/>
      <c r="M9" s="205"/>
      <c r="N9" s="205"/>
      <c r="O9" s="205"/>
      <c r="P9" s="117"/>
      <c r="Q9" s="117"/>
    </row>
    <row r="10" spans="1:17" ht="20.149999999999999" customHeight="1" x14ac:dyDescent="0.3">
      <c r="A10" s="204"/>
      <c r="B10" s="204"/>
      <c r="C10" s="204"/>
      <c r="D10" s="204"/>
      <c r="E10" s="204"/>
      <c r="F10" s="204"/>
      <c r="G10" s="204"/>
      <c r="H10" s="205" t="s">
        <v>304</v>
      </c>
      <c r="I10" s="205"/>
      <c r="J10" s="205"/>
      <c r="K10" s="205"/>
      <c r="L10" s="205"/>
      <c r="M10" s="205"/>
      <c r="N10" s="205"/>
      <c r="O10" s="205"/>
      <c r="P10" s="117"/>
      <c r="Q10" s="117"/>
    </row>
    <row r="11" spans="1:17" ht="20.149999999999999" customHeight="1" x14ac:dyDescent="0.3">
      <c r="A11" s="204"/>
      <c r="B11" s="204"/>
      <c r="C11" s="204"/>
      <c r="D11" s="204"/>
      <c r="E11" s="204"/>
      <c r="F11" s="204"/>
      <c r="G11" s="204"/>
      <c r="H11" s="205"/>
      <c r="I11" s="205"/>
      <c r="J11" s="205"/>
      <c r="K11" s="205"/>
      <c r="L11" s="205"/>
      <c r="M11" s="205"/>
      <c r="N11" s="205"/>
      <c r="O11" s="205"/>
      <c r="P11" s="117"/>
      <c r="Q11" s="117"/>
    </row>
    <row r="12" spans="1:17" ht="20.149999999999999" customHeight="1" x14ac:dyDescent="0.3">
      <c r="A12" s="204"/>
      <c r="B12" s="204"/>
      <c r="C12" s="204"/>
      <c r="D12" s="204"/>
      <c r="E12" s="204"/>
      <c r="F12" s="204"/>
      <c r="G12" s="204"/>
      <c r="H12" s="205"/>
      <c r="I12" s="205"/>
      <c r="J12" s="205"/>
      <c r="K12" s="205"/>
      <c r="L12" s="205"/>
      <c r="M12" s="205"/>
      <c r="N12" s="205"/>
      <c r="O12" s="205"/>
      <c r="P12" s="117"/>
      <c r="Q12" s="117"/>
    </row>
    <row r="13" spans="1:17" ht="20.149999999999999" customHeight="1" x14ac:dyDescent="0.3">
      <c r="H13" s="303" t="s">
        <v>305</v>
      </c>
      <c r="I13" s="303"/>
      <c r="J13" s="303"/>
      <c r="K13" s="303"/>
      <c r="L13" s="303"/>
      <c r="M13" s="303"/>
      <c r="N13" s="303"/>
      <c r="O13" s="303"/>
      <c r="P13" s="117"/>
      <c r="Q13" s="117"/>
    </row>
    <row r="14" spans="1:17" ht="20.149999999999999" customHeight="1" x14ac:dyDescent="0.3">
      <c r="H14" s="303"/>
      <c r="I14" s="303"/>
      <c r="J14" s="303"/>
      <c r="K14" s="303"/>
      <c r="L14" s="303"/>
      <c r="M14" s="303"/>
      <c r="N14" s="303"/>
      <c r="O14" s="303"/>
      <c r="P14" s="117"/>
      <c r="Q14" s="117"/>
    </row>
    <row r="15" spans="1:17" ht="20.149999999999999" customHeight="1" x14ac:dyDescent="0.3">
      <c r="H15" s="205" t="s">
        <v>306</v>
      </c>
      <c r="I15" s="205"/>
      <c r="J15" s="205"/>
      <c r="K15" s="205"/>
      <c r="L15" s="205"/>
      <c r="M15" s="205"/>
      <c r="N15" s="205"/>
      <c r="O15" s="205"/>
      <c r="P15" s="117"/>
      <c r="Q15" s="117"/>
    </row>
    <row r="16" spans="1:17" ht="20.149999999999999" customHeight="1" x14ac:dyDescent="0.3">
      <c r="H16" s="205"/>
      <c r="I16" s="205"/>
      <c r="J16" s="205"/>
      <c r="K16" s="205"/>
      <c r="L16" s="205"/>
      <c r="M16" s="205"/>
      <c r="N16" s="205"/>
      <c r="O16" s="205"/>
      <c r="P16" s="117"/>
      <c r="Q16" s="117"/>
    </row>
    <row r="17" spans="1:17" ht="20.149999999999999" customHeight="1" x14ac:dyDescent="0.3">
      <c r="H17" s="205" t="s">
        <v>834</v>
      </c>
      <c r="I17" s="205"/>
      <c r="J17" s="205"/>
      <c r="K17" s="205"/>
      <c r="L17" s="205"/>
      <c r="M17" s="205"/>
      <c r="N17" s="205"/>
      <c r="O17" s="205"/>
      <c r="P17" s="117"/>
      <c r="Q17" s="117"/>
    </row>
    <row r="18" spans="1:17" ht="20.149999999999999" customHeight="1" x14ac:dyDescent="0.3">
      <c r="H18" s="205"/>
      <c r="I18" s="205"/>
      <c r="J18" s="205"/>
      <c r="K18" s="205"/>
      <c r="L18" s="205"/>
      <c r="M18" s="205"/>
      <c r="N18" s="205"/>
      <c r="O18" s="205"/>
      <c r="P18" s="117"/>
      <c r="Q18" s="117"/>
    </row>
    <row r="19" spans="1:17" ht="20.149999999999999" customHeight="1" x14ac:dyDescent="0.3">
      <c r="A19" s="165"/>
      <c r="B19" s="165"/>
      <c r="C19" s="165"/>
      <c r="H19" s="205"/>
      <c r="I19" s="205"/>
      <c r="J19" s="205"/>
      <c r="K19" s="205"/>
      <c r="L19" s="205"/>
      <c r="M19" s="205"/>
      <c r="N19" s="205"/>
      <c r="O19" s="205"/>
      <c r="P19" s="117"/>
      <c r="Q19" s="117"/>
    </row>
    <row r="20" spans="1:17" ht="20.149999999999999" customHeight="1" x14ac:dyDescent="0.3">
      <c r="H20" s="205"/>
      <c r="I20" s="205"/>
      <c r="J20" s="205"/>
      <c r="K20" s="205"/>
      <c r="L20" s="205"/>
      <c r="M20" s="205"/>
      <c r="N20" s="205"/>
      <c r="O20" s="205"/>
      <c r="P20" s="117"/>
      <c r="Q20" s="117"/>
    </row>
    <row r="21" spans="1:17" ht="20.149999999999999" customHeight="1" x14ac:dyDescent="0.3">
      <c r="H21" s="205" t="s">
        <v>835</v>
      </c>
      <c r="I21" s="205"/>
      <c r="J21" s="205"/>
      <c r="K21" s="205"/>
      <c r="L21" s="205"/>
      <c r="M21" s="205"/>
      <c r="N21" s="205"/>
      <c r="O21" s="205"/>
      <c r="P21" s="117"/>
      <c r="Q21" s="117"/>
    </row>
    <row r="22" spans="1:17" ht="20.149999999999999" customHeight="1" x14ac:dyDescent="0.3">
      <c r="H22" s="205"/>
      <c r="I22" s="205"/>
      <c r="J22" s="205"/>
      <c r="K22" s="205"/>
      <c r="L22" s="205"/>
      <c r="M22" s="205"/>
      <c r="N22" s="205"/>
      <c r="O22" s="205"/>
      <c r="P22" s="117"/>
      <c r="Q22" s="117"/>
    </row>
    <row r="23" spans="1:17" ht="20.149999999999999" customHeight="1" x14ac:dyDescent="0.3">
      <c r="H23" s="205"/>
      <c r="I23" s="205"/>
      <c r="J23" s="205"/>
      <c r="K23" s="205"/>
      <c r="L23" s="205"/>
      <c r="M23" s="205"/>
      <c r="N23" s="205"/>
      <c r="O23" s="205"/>
      <c r="P23" s="117"/>
      <c r="Q23" s="117"/>
    </row>
    <row r="24" spans="1:17" ht="20.149999999999999" customHeight="1" x14ac:dyDescent="0.3">
      <c r="H24" s="205"/>
      <c r="I24" s="205"/>
      <c r="J24" s="205"/>
      <c r="K24" s="205"/>
      <c r="L24" s="205"/>
      <c r="M24" s="205"/>
      <c r="N24" s="205"/>
      <c r="O24" s="205"/>
      <c r="P24" s="117"/>
      <c r="Q24" s="117"/>
    </row>
    <row r="25" spans="1:17" ht="20.149999999999999" customHeight="1" x14ac:dyDescent="0.3">
      <c r="H25" s="205"/>
      <c r="I25" s="205"/>
      <c r="J25" s="205"/>
      <c r="K25" s="205"/>
      <c r="L25" s="205"/>
      <c r="M25" s="205"/>
      <c r="N25" s="205"/>
      <c r="O25" s="205"/>
      <c r="P25" s="117"/>
      <c r="Q25" s="117"/>
    </row>
    <row r="26" spans="1:17" ht="20.149999999999999" customHeight="1" x14ac:dyDescent="0.3">
      <c r="H26" s="205" t="s">
        <v>836</v>
      </c>
      <c r="I26" s="205"/>
      <c r="J26" s="205"/>
      <c r="K26" s="205"/>
      <c r="L26" s="205"/>
      <c r="M26" s="205"/>
      <c r="N26" s="205"/>
      <c r="O26" s="205"/>
      <c r="P26" s="117"/>
      <c r="Q26" s="117"/>
    </row>
    <row r="27" spans="1:17" ht="20.149999999999999" customHeight="1" x14ac:dyDescent="0.3">
      <c r="H27" s="205"/>
      <c r="I27" s="205"/>
      <c r="J27" s="205"/>
      <c r="K27" s="205"/>
      <c r="L27" s="205"/>
      <c r="M27" s="205"/>
      <c r="N27" s="205"/>
      <c r="O27" s="205"/>
      <c r="P27" s="117"/>
      <c r="Q27" s="117"/>
    </row>
    <row r="28" spans="1:17" ht="20.149999999999999" customHeight="1" x14ac:dyDescent="0.3">
      <c r="H28" s="205"/>
      <c r="I28" s="205"/>
      <c r="J28" s="205"/>
      <c r="K28" s="205"/>
      <c r="L28" s="205"/>
      <c r="M28" s="205"/>
      <c r="N28" s="205"/>
      <c r="O28" s="205"/>
      <c r="P28" s="117"/>
      <c r="Q28" s="117"/>
    </row>
    <row r="29" spans="1:17" ht="20.149999999999999" customHeight="1" x14ac:dyDescent="0.3">
      <c r="H29" s="205"/>
      <c r="I29" s="205"/>
      <c r="J29" s="205"/>
      <c r="K29" s="205"/>
      <c r="L29" s="205"/>
      <c r="M29" s="205"/>
      <c r="N29" s="205"/>
      <c r="O29" s="205"/>
      <c r="P29" s="117"/>
      <c r="Q29" s="117"/>
    </row>
    <row r="30" spans="1:17" ht="20.149999999999999" customHeight="1" x14ac:dyDescent="0.3">
      <c r="H30" s="205"/>
      <c r="I30" s="205"/>
      <c r="J30" s="205"/>
      <c r="K30" s="205"/>
      <c r="L30" s="205"/>
      <c r="M30" s="205"/>
      <c r="N30" s="205"/>
      <c r="O30" s="205"/>
      <c r="P30" s="117"/>
      <c r="Q30" s="117"/>
    </row>
    <row r="31" spans="1:17" ht="20.149999999999999" customHeight="1" x14ac:dyDescent="0.3">
      <c r="H31" s="205" t="s">
        <v>837</v>
      </c>
      <c r="I31" s="205"/>
      <c r="J31" s="205"/>
      <c r="K31" s="205"/>
      <c r="L31" s="205"/>
      <c r="M31" s="205"/>
      <c r="N31" s="205"/>
      <c r="O31" s="205"/>
      <c r="P31" s="117"/>
      <c r="Q31" s="117"/>
    </row>
    <row r="32" spans="1:17" ht="20.149999999999999" customHeight="1" x14ac:dyDescent="0.3">
      <c r="H32" s="205"/>
      <c r="I32" s="205"/>
      <c r="J32" s="205"/>
      <c r="K32" s="205"/>
      <c r="L32" s="205"/>
      <c r="M32" s="205"/>
      <c r="N32" s="205"/>
      <c r="O32" s="205"/>
      <c r="P32" s="117"/>
      <c r="Q32" s="117"/>
    </row>
    <row r="33" spans="8:17" ht="20.149999999999999" customHeight="1" x14ac:dyDescent="0.3">
      <c r="H33" s="205"/>
      <c r="I33" s="205"/>
      <c r="J33" s="205"/>
      <c r="K33" s="205"/>
      <c r="L33" s="205"/>
      <c r="M33" s="205"/>
      <c r="N33" s="205"/>
      <c r="O33" s="205"/>
      <c r="P33" s="117"/>
      <c r="Q33" s="117"/>
    </row>
    <row r="34" spans="8:17" ht="20.149999999999999" customHeight="1" x14ac:dyDescent="0.3">
      <c r="H34" s="205"/>
      <c r="I34" s="205"/>
      <c r="J34" s="205"/>
      <c r="K34" s="205"/>
      <c r="L34" s="205"/>
      <c r="M34" s="205"/>
      <c r="N34" s="205"/>
      <c r="O34" s="205"/>
      <c r="P34" s="117"/>
      <c r="Q34" s="117"/>
    </row>
    <row r="35" spans="8:17" ht="20.149999999999999" customHeight="1" x14ac:dyDescent="0.3">
      <c r="H35" s="205" t="s">
        <v>838</v>
      </c>
      <c r="I35" s="205"/>
      <c r="J35" s="205"/>
      <c r="K35" s="205"/>
      <c r="L35" s="205"/>
      <c r="M35" s="205"/>
      <c r="N35" s="205"/>
      <c r="O35" s="205"/>
      <c r="P35" s="117"/>
      <c r="Q35" s="117"/>
    </row>
    <row r="36" spans="8:17" ht="20.149999999999999" customHeight="1" x14ac:dyDescent="0.3">
      <c r="H36" s="205"/>
      <c r="I36" s="205"/>
      <c r="J36" s="205"/>
      <c r="K36" s="205"/>
      <c r="L36" s="205"/>
      <c r="M36" s="205"/>
      <c r="N36" s="205"/>
      <c r="O36" s="205"/>
      <c r="P36" s="117"/>
      <c r="Q36" s="117"/>
    </row>
    <row r="37" spans="8:17" ht="20.149999999999999" customHeight="1" x14ac:dyDescent="0.3">
      <c r="H37" s="205"/>
      <c r="I37" s="205"/>
      <c r="J37" s="205"/>
      <c r="K37" s="205"/>
      <c r="L37" s="205"/>
      <c r="M37" s="205"/>
      <c r="N37" s="205"/>
      <c r="O37" s="205"/>
      <c r="P37" s="117"/>
      <c r="Q37" s="117"/>
    </row>
    <row r="38" spans="8:17" ht="20.149999999999999" customHeight="1" x14ac:dyDescent="0.3">
      <c r="H38" s="205" t="s">
        <v>307</v>
      </c>
      <c r="I38" s="205"/>
      <c r="J38" s="205"/>
      <c r="K38" s="205"/>
      <c r="L38" s="205"/>
      <c r="M38" s="205"/>
      <c r="N38" s="205"/>
      <c r="O38" s="205"/>
      <c r="P38" s="117"/>
      <c r="Q38" s="117"/>
    </row>
    <row r="39" spans="8:17" ht="20.149999999999999" customHeight="1" x14ac:dyDescent="0.3">
      <c r="H39" s="205"/>
      <c r="I39" s="205"/>
      <c r="J39" s="205"/>
      <c r="K39" s="205"/>
      <c r="L39" s="205"/>
      <c r="M39" s="205"/>
      <c r="N39" s="205"/>
      <c r="O39" s="205"/>
      <c r="P39" s="117"/>
      <c r="Q39" s="117"/>
    </row>
    <row r="40" spans="8:17" ht="20.149999999999999" customHeight="1" x14ac:dyDescent="0.3">
      <c r="H40" s="304" t="s">
        <v>308</v>
      </c>
      <c r="I40" s="304"/>
      <c r="J40" s="304"/>
      <c r="K40" s="304"/>
      <c r="L40" s="304"/>
      <c r="M40" s="304"/>
      <c r="N40" s="304"/>
      <c r="O40" s="304"/>
      <c r="P40" s="117"/>
      <c r="Q40" s="117"/>
    </row>
    <row r="41" spans="8:17" ht="20.149999999999999" customHeight="1" x14ac:dyDescent="0.3">
      <c r="H41" s="214" t="s">
        <v>309</v>
      </c>
      <c r="I41" s="214"/>
      <c r="J41" s="214"/>
      <c r="K41" s="214"/>
      <c r="L41" s="214"/>
      <c r="M41" s="214"/>
      <c r="N41" s="214"/>
      <c r="O41" s="214"/>
      <c r="P41" s="117"/>
      <c r="Q41" s="117"/>
    </row>
    <row r="42" spans="8:17" ht="20.149999999999999" customHeight="1" x14ac:dyDescent="0.3">
      <c r="H42" s="214" t="s">
        <v>310</v>
      </c>
      <c r="I42" s="214"/>
      <c r="J42" s="214"/>
      <c r="K42" s="214"/>
      <c r="L42" s="214"/>
      <c r="M42" s="214"/>
      <c r="N42" s="214"/>
      <c r="O42" s="214"/>
      <c r="P42" s="117"/>
      <c r="Q42" s="117"/>
    </row>
    <row r="43" spans="8:17" ht="20.149999999999999" customHeight="1" x14ac:dyDescent="0.3">
      <c r="L43" s="294" t="s">
        <v>311</v>
      </c>
      <c r="M43" s="294"/>
      <c r="P43" s="117"/>
      <c r="Q43" s="117"/>
    </row>
    <row r="44" spans="8:17" ht="20.149999999999999" customHeight="1" x14ac:dyDescent="0.3">
      <c r="H44" s="121"/>
      <c r="L44" s="294"/>
      <c r="M44" s="294"/>
      <c r="P44" s="117"/>
      <c r="Q44" s="117"/>
    </row>
    <row r="45" spans="8:17" ht="20.149999999999999" customHeight="1" x14ac:dyDescent="0.3">
      <c r="L45" s="294"/>
      <c r="M45" s="294"/>
      <c r="P45" s="117"/>
      <c r="Q45" s="117"/>
    </row>
    <row r="46" spans="8:17" ht="20.149999999999999" customHeight="1" x14ac:dyDescent="0.3">
      <c r="H46" s="205" t="s">
        <v>839</v>
      </c>
      <c r="I46" s="205"/>
      <c r="J46" s="205"/>
      <c r="K46" s="205"/>
      <c r="L46" s="205"/>
      <c r="M46" s="205"/>
      <c r="N46" s="205"/>
      <c r="O46" s="205"/>
      <c r="P46" s="117"/>
      <c r="Q46" s="117"/>
    </row>
    <row r="47" spans="8:17" ht="20.149999999999999" customHeight="1" x14ac:dyDescent="0.3">
      <c r="H47" s="205"/>
      <c r="I47" s="205"/>
      <c r="J47" s="205"/>
      <c r="K47" s="205"/>
      <c r="L47" s="205"/>
      <c r="M47" s="205"/>
      <c r="N47" s="205"/>
      <c r="O47" s="205"/>
      <c r="P47" s="117"/>
      <c r="Q47" s="117"/>
    </row>
    <row r="48" spans="8:17" ht="20.149999999999999" customHeight="1" x14ac:dyDescent="0.3">
      <c r="L48" s="294" t="s">
        <v>312</v>
      </c>
      <c r="M48" s="306"/>
      <c r="P48" s="117"/>
      <c r="Q48" s="117"/>
    </row>
    <row r="49" spans="1:17" ht="20.149999999999999" customHeight="1" x14ac:dyDescent="0.3">
      <c r="L49" s="306"/>
      <c r="M49" s="306"/>
      <c r="P49" s="117"/>
      <c r="Q49" s="117"/>
    </row>
    <row r="50" spans="1:17" ht="20.149999999999999" customHeight="1" x14ac:dyDescent="0.3">
      <c r="L50" s="306"/>
      <c r="M50" s="306"/>
      <c r="P50" s="117"/>
      <c r="Q50" s="117"/>
    </row>
    <row r="51" spans="1:17" ht="20.149999999999999" customHeight="1" x14ac:dyDescent="0.3">
      <c r="H51" s="214" t="s">
        <v>313</v>
      </c>
      <c r="I51" s="214"/>
      <c r="J51" s="214"/>
      <c r="K51" s="214"/>
      <c r="L51" s="214"/>
      <c r="M51" s="214"/>
      <c r="N51" s="214"/>
      <c r="O51" s="214"/>
      <c r="P51" s="117"/>
      <c r="Q51" s="117"/>
    </row>
    <row r="52" spans="1:17" ht="20.149999999999999" customHeight="1" x14ac:dyDescent="0.3">
      <c r="P52" s="117"/>
      <c r="Q52" s="117"/>
    </row>
    <row r="53" spans="1:17" ht="20.149999999999999" customHeight="1" x14ac:dyDescent="0.3">
      <c r="P53" s="117"/>
      <c r="Q53" s="117"/>
    </row>
    <row r="54" spans="1:17" ht="20.149999999999999" customHeight="1" x14ac:dyDescent="0.3">
      <c r="P54" s="117"/>
      <c r="Q54" s="117"/>
    </row>
    <row r="55" spans="1:17" ht="20.149999999999999" customHeight="1" x14ac:dyDescent="0.3">
      <c r="H55" s="205" t="s">
        <v>840</v>
      </c>
      <c r="I55" s="205"/>
      <c r="J55" s="205"/>
      <c r="K55" s="205"/>
      <c r="L55" s="205"/>
      <c r="M55" s="205"/>
      <c r="N55" s="205"/>
      <c r="O55" s="205"/>
      <c r="P55" s="117"/>
      <c r="Q55" s="117"/>
    </row>
    <row r="56" spans="1:17" ht="20.149999999999999" customHeight="1" x14ac:dyDescent="0.3">
      <c r="H56" s="205"/>
      <c r="I56" s="205"/>
      <c r="J56" s="205"/>
      <c r="K56" s="205"/>
      <c r="L56" s="205"/>
      <c r="M56" s="205"/>
      <c r="N56" s="205"/>
      <c r="O56" s="205"/>
      <c r="P56" s="117"/>
      <c r="Q56" s="117"/>
    </row>
    <row r="57" spans="1:17" ht="20.149999999999999" customHeight="1" x14ac:dyDescent="0.3">
      <c r="L57" s="294" t="s">
        <v>314</v>
      </c>
      <c r="M57" s="306"/>
      <c r="P57" s="117"/>
      <c r="Q57" s="117"/>
    </row>
    <row r="58" spans="1:17" ht="20.149999999999999" customHeight="1" x14ac:dyDescent="0.3">
      <c r="L58" s="306"/>
      <c r="M58" s="306"/>
      <c r="P58" s="117"/>
      <c r="Q58" s="117"/>
    </row>
    <row r="59" spans="1:17" ht="20.149999999999999" customHeight="1" x14ac:dyDescent="0.3">
      <c r="L59" s="306"/>
      <c r="M59" s="306"/>
      <c r="P59" s="117"/>
      <c r="Q59" s="117"/>
    </row>
    <row r="60" spans="1:17" ht="20.149999999999999" customHeight="1" x14ac:dyDescent="0.3">
      <c r="A60" s="208" t="s">
        <v>287</v>
      </c>
      <c r="B60" s="245" t="s">
        <v>315</v>
      </c>
      <c r="C60" s="246"/>
      <c r="D60" s="246"/>
      <c r="E60" s="246"/>
      <c r="F60" s="247"/>
      <c r="H60" s="214" t="s">
        <v>316</v>
      </c>
      <c r="I60" s="214"/>
      <c r="J60" s="214"/>
      <c r="K60" s="214"/>
      <c r="L60" s="214"/>
      <c r="M60" s="214"/>
      <c r="N60" s="214"/>
      <c r="O60" s="214"/>
      <c r="P60" s="117"/>
      <c r="Q60" s="117"/>
    </row>
    <row r="61" spans="1:17" ht="20.149999999999999" customHeight="1" x14ac:dyDescent="0.3">
      <c r="A61" s="208"/>
      <c r="B61" s="248"/>
      <c r="C61" s="249"/>
      <c r="D61" s="249"/>
      <c r="E61" s="249"/>
      <c r="F61" s="250"/>
      <c r="P61" s="117"/>
      <c r="Q61" s="117"/>
    </row>
    <row r="62" spans="1:17" ht="20.149999999999999" customHeight="1" x14ac:dyDescent="0.3">
      <c r="B62" s="248"/>
      <c r="C62" s="249"/>
      <c r="D62" s="249"/>
      <c r="E62" s="249"/>
      <c r="F62" s="250"/>
      <c r="P62" s="117"/>
      <c r="Q62" s="117"/>
    </row>
    <row r="63" spans="1:17" ht="20.149999999999999" customHeight="1" x14ac:dyDescent="0.3">
      <c r="B63" s="248"/>
      <c r="C63" s="249"/>
      <c r="D63" s="249"/>
      <c r="E63" s="249"/>
      <c r="F63" s="250"/>
      <c r="P63" s="117"/>
      <c r="Q63" s="117"/>
    </row>
    <row r="64" spans="1:17" ht="20.149999999999999" customHeight="1" x14ac:dyDescent="0.3">
      <c r="B64" s="248"/>
      <c r="C64" s="249"/>
      <c r="D64" s="249"/>
      <c r="E64" s="249"/>
      <c r="F64" s="250"/>
      <c r="H64" s="214" t="s">
        <v>317</v>
      </c>
      <c r="I64" s="214"/>
      <c r="J64" s="214"/>
      <c r="K64" s="214"/>
      <c r="L64" s="214"/>
      <c r="M64" s="214"/>
      <c r="N64" s="214"/>
      <c r="O64" s="214"/>
      <c r="P64" s="117"/>
      <c r="Q64" s="117"/>
    </row>
    <row r="65" spans="1:17" ht="20.149999999999999" customHeight="1" x14ac:dyDescent="0.3">
      <c r="B65" s="251"/>
      <c r="C65" s="252"/>
      <c r="D65" s="252"/>
      <c r="E65" s="252"/>
      <c r="F65" s="253"/>
      <c r="N65" s="123" t="s">
        <v>318</v>
      </c>
      <c r="P65" s="117"/>
      <c r="Q65" s="117"/>
    </row>
    <row r="66" spans="1:17" ht="20.149999999999999" customHeight="1" x14ac:dyDescent="0.3">
      <c r="P66" s="117"/>
      <c r="Q66" s="117"/>
    </row>
    <row r="67" spans="1:17" ht="20.149999999999999" customHeight="1" x14ac:dyDescent="0.3">
      <c r="H67" s="214" t="s">
        <v>319</v>
      </c>
      <c r="I67" s="214"/>
      <c r="J67" s="214"/>
      <c r="K67" s="214"/>
      <c r="L67" s="214"/>
      <c r="M67" s="214"/>
      <c r="N67" s="214"/>
      <c r="O67" s="214"/>
      <c r="P67" s="117"/>
      <c r="Q67" s="117"/>
    </row>
    <row r="68" spans="1:17" ht="20.149999999999999" customHeight="1" x14ac:dyDescent="0.3">
      <c r="A68" s="208" t="s">
        <v>320</v>
      </c>
      <c r="B68" s="245" t="s">
        <v>321</v>
      </c>
      <c r="C68" s="246"/>
      <c r="D68" s="246"/>
      <c r="E68" s="246"/>
      <c r="F68" s="247"/>
      <c r="P68" s="117"/>
      <c r="Q68" s="117"/>
    </row>
    <row r="69" spans="1:17" ht="20.149999999999999" customHeight="1" x14ac:dyDescent="0.3">
      <c r="A69" s="208"/>
      <c r="B69" s="305" t="s">
        <v>322</v>
      </c>
      <c r="C69" s="252"/>
      <c r="D69" s="252"/>
      <c r="E69" s="252"/>
      <c r="F69" s="253"/>
      <c r="P69" s="117"/>
      <c r="Q69" s="117"/>
    </row>
    <row r="70" spans="1:17" ht="20.149999999999999" customHeight="1" x14ac:dyDescent="0.3">
      <c r="H70" s="214" t="s">
        <v>323</v>
      </c>
      <c r="I70" s="214"/>
      <c r="J70" s="214"/>
      <c r="K70" s="214"/>
      <c r="L70" s="214"/>
      <c r="M70" s="214"/>
      <c r="N70" s="214"/>
      <c r="O70" s="214"/>
      <c r="P70" s="117"/>
      <c r="Q70" s="117"/>
    </row>
    <row r="71" spans="1:17" ht="20.149999999999999" customHeight="1" x14ac:dyDescent="0.3">
      <c r="H71" s="304" t="s">
        <v>324</v>
      </c>
      <c r="I71" s="304"/>
      <c r="J71" s="304"/>
      <c r="K71" s="304"/>
      <c r="L71" s="304"/>
      <c r="M71" s="304"/>
      <c r="N71" s="304"/>
      <c r="O71" s="304"/>
      <c r="P71" s="117"/>
      <c r="Q71" s="117"/>
    </row>
    <row r="72" spans="1:17" ht="20.149999999999999" customHeight="1" x14ac:dyDescent="0.3">
      <c r="H72" s="205" t="s">
        <v>325</v>
      </c>
      <c r="I72" s="205"/>
      <c r="J72" s="205"/>
      <c r="K72" s="205"/>
      <c r="L72" s="205"/>
      <c r="M72" s="205"/>
      <c r="N72" s="205"/>
      <c r="O72" s="205"/>
      <c r="P72" s="117"/>
      <c r="Q72" s="117"/>
    </row>
    <row r="73" spans="1:17" ht="20.149999999999999" customHeight="1" x14ac:dyDescent="0.3">
      <c r="H73" s="205"/>
      <c r="I73" s="205"/>
      <c r="J73" s="205"/>
      <c r="K73" s="205"/>
      <c r="L73" s="205"/>
      <c r="M73" s="205"/>
      <c r="N73" s="205"/>
      <c r="O73" s="205"/>
      <c r="P73" s="117"/>
      <c r="Q73" s="117"/>
    </row>
    <row r="74" spans="1:17" ht="20.149999999999999" customHeight="1" x14ac:dyDescent="0.3">
      <c r="H74" s="205" t="s">
        <v>326</v>
      </c>
      <c r="I74" s="205"/>
      <c r="J74" s="205"/>
      <c r="K74" s="205"/>
      <c r="L74" s="205"/>
      <c r="M74" s="205"/>
      <c r="N74" s="205"/>
      <c r="O74" s="205"/>
      <c r="P74" s="117"/>
      <c r="Q74" s="117"/>
    </row>
    <row r="75" spans="1:17" ht="20.149999999999999" customHeight="1" x14ac:dyDescent="0.3">
      <c r="H75" s="205"/>
      <c r="I75" s="205"/>
      <c r="J75" s="205"/>
      <c r="K75" s="205"/>
      <c r="L75" s="205"/>
      <c r="M75" s="205"/>
      <c r="N75" s="205"/>
      <c r="O75" s="205"/>
      <c r="P75" s="117"/>
      <c r="Q75" s="117"/>
    </row>
    <row r="76" spans="1:17" ht="20.149999999999999" customHeight="1" x14ac:dyDescent="0.3">
      <c r="P76" s="117"/>
      <c r="Q76" s="117"/>
    </row>
    <row r="77" spans="1:17" ht="20.149999999999999" customHeight="1" x14ac:dyDescent="0.3">
      <c r="P77" s="117"/>
      <c r="Q77" s="117"/>
    </row>
    <row r="78" spans="1:17" ht="20.149999999999999" customHeight="1" x14ac:dyDescent="0.3">
      <c r="H78" s="205" t="s">
        <v>841</v>
      </c>
      <c r="I78" s="205"/>
      <c r="J78" s="205"/>
      <c r="K78" s="205"/>
      <c r="L78" s="205"/>
      <c r="M78" s="205"/>
      <c r="N78" s="205"/>
      <c r="O78" s="205"/>
      <c r="P78" s="117"/>
      <c r="Q78" s="117"/>
    </row>
    <row r="79" spans="1:17" ht="20.149999999999999" customHeight="1" x14ac:dyDescent="0.3">
      <c r="H79" s="205"/>
      <c r="I79" s="205"/>
      <c r="J79" s="205"/>
      <c r="K79" s="205"/>
      <c r="L79" s="205"/>
      <c r="M79" s="205"/>
      <c r="N79" s="205"/>
      <c r="O79" s="205"/>
      <c r="P79" s="117"/>
      <c r="Q79" s="117"/>
    </row>
    <row r="80" spans="1:17" ht="20.149999999999999" customHeight="1" x14ac:dyDescent="0.3">
      <c r="H80" s="205"/>
      <c r="I80" s="205"/>
      <c r="J80" s="205"/>
      <c r="K80" s="205"/>
      <c r="L80" s="205"/>
      <c r="M80" s="205"/>
      <c r="N80" s="205"/>
      <c r="O80" s="205"/>
      <c r="P80" s="117"/>
      <c r="Q80" s="117"/>
    </row>
    <row r="81" spans="1:17" ht="20.149999999999999" customHeight="1" x14ac:dyDescent="0.3">
      <c r="H81" s="205"/>
      <c r="I81" s="205"/>
      <c r="J81" s="205"/>
      <c r="K81" s="205"/>
      <c r="L81" s="205"/>
      <c r="M81" s="205"/>
      <c r="N81" s="205"/>
      <c r="O81" s="205"/>
      <c r="P81" s="117"/>
      <c r="Q81" s="117"/>
    </row>
    <row r="82" spans="1:17" ht="20.149999999999999" customHeight="1" x14ac:dyDescent="0.3">
      <c r="H82" s="205" t="s">
        <v>842</v>
      </c>
      <c r="I82" s="205"/>
      <c r="J82" s="205"/>
      <c r="K82" s="205"/>
      <c r="L82" s="205"/>
      <c r="M82" s="205"/>
      <c r="N82" s="205"/>
      <c r="O82" s="205"/>
      <c r="P82" s="117"/>
      <c r="Q82" s="117"/>
    </row>
    <row r="83" spans="1:17" ht="20.149999999999999" customHeight="1" x14ac:dyDescent="0.3">
      <c r="H83" s="205"/>
      <c r="I83" s="205"/>
      <c r="J83" s="205"/>
      <c r="K83" s="205"/>
      <c r="L83" s="205"/>
      <c r="M83" s="205"/>
      <c r="N83" s="205"/>
      <c r="O83" s="205"/>
      <c r="P83" s="117"/>
      <c r="Q83" s="117"/>
    </row>
    <row r="84" spans="1:17" ht="20.149999999999999" customHeight="1" x14ac:dyDescent="0.3">
      <c r="H84" s="205"/>
      <c r="I84" s="205"/>
      <c r="J84" s="205"/>
      <c r="K84" s="205"/>
      <c r="L84" s="205"/>
      <c r="M84" s="205"/>
      <c r="N84" s="205"/>
      <c r="O84" s="205"/>
      <c r="P84" s="117"/>
      <c r="Q84" s="117"/>
    </row>
    <row r="85" spans="1:17" ht="20.149999999999999" customHeight="1" x14ac:dyDescent="0.3">
      <c r="P85" s="117"/>
      <c r="Q85" s="117"/>
    </row>
    <row r="86" spans="1:17" ht="20.149999999999999" customHeight="1" x14ac:dyDescent="0.3">
      <c r="A86" s="117"/>
      <c r="B86" s="117"/>
      <c r="C86" s="117"/>
      <c r="D86" s="117"/>
      <c r="E86" s="117"/>
      <c r="F86" s="117"/>
      <c r="G86" s="117"/>
      <c r="H86" s="117"/>
      <c r="I86" s="117"/>
      <c r="J86" s="216" t="s">
        <v>327</v>
      </c>
      <c r="K86" s="216"/>
      <c r="L86" s="216"/>
      <c r="M86" s="216"/>
      <c r="N86" s="216"/>
      <c r="O86" s="216"/>
      <c r="P86" s="117"/>
      <c r="Q86" s="117"/>
    </row>
    <row r="88" spans="1:17" ht="20.149999999999999" customHeight="1" x14ac:dyDescent="0.3">
      <c r="A88" s="217" t="s">
        <v>78</v>
      </c>
      <c r="B88" s="217"/>
      <c r="C88" s="217"/>
    </row>
    <row r="89" spans="1:17" ht="20.149999999999999" customHeight="1" x14ac:dyDescent="0.3">
      <c r="A89" s="215" t="s">
        <v>751</v>
      </c>
      <c r="B89" s="215"/>
      <c r="C89" s="215"/>
    </row>
  </sheetData>
  <sheetProtection algorithmName="SHA-512" hashValue="IZOdoZ6VdcMJFl7f+aTmEwH5IJ3c4QMEh8JI3XZyM4NVcqF4ZUOnVsxy+t4OT0CxdqYHSsd13wl0W/C689k8wA==" saltValue="bKHRqkWS1VOD1FLa/HHARg==" spinCount="100000" sheet="1" objects="1" scenarios="1"/>
  <mergeCells count="40">
    <mergeCell ref="J86:O86"/>
    <mergeCell ref="A88:C88"/>
    <mergeCell ref="A89:C89"/>
    <mergeCell ref="H70:O70"/>
    <mergeCell ref="H71:O71"/>
    <mergeCell ref="H72:O73"/>
    <mergeCell ref="H74:O75"/>
    <mergeCell ref="H78:O81"/>
    <mergeCell ref="H82:O84"/>
    <mergeCell ref="A68:A69"/>
    <mergeCell ref="B68:F68"/>
    <mergeCell ref="B69:F69"/>
    <mergeCell ref="H46:O47"/>
    <mergeCell ref="L48:M50"/>
    <mergeCell ref="H51:O51"/>
    <mergeCell ref="H55:O56"/>
    <mergeCell ref="L57:M59"/>
    <mergeCell ref="A60:A61"/>
    <mergeCell ref="B60:F65"/>
    <mergeCell ref="H60:O60"/>
    <mergeCell ref="H64:O64"/>
    <mergeCell ref="H67:O67"/>
    <mergeCell ref="L43:M45"/>
    <mergeCell ref="H15:O16"/>
    <mergeCell ref="H17:O20"/>
    <mergeCell ref="H21:O25"/>
    <mergeCell ref="H26:O30"/>
    <mergeCell ref="H31:O34"/>
    <mergeCell ref="H35:O37"/>
    <mergeCell ref="H38:O39"/>
    <mergeCell ref="H40:O40"/>
    <mergeCell ref="H41:O41"/>
    <mergeCell ref="H42:O42"/>
    <mergeCell ref="A7:G12"/>
    <mergeCell ref="H7:O9"/>
    <mergeCell ref="H10:O12"/>
    <mergeCell ref="H13:O14"/>
    <mergeCell ref="M2:O2"/>
    <mergeCell ref="A4:G5"/>
    <mergeCell ref="H6:J6"/>
  </mergeCells>
  <hyperlinks>
    <hyperlink ref="A89:C89" r:id="rId1" location="δείκτες!A1" display="…στην αρχή της σελίδας"/>
  </hyperlinks>
  <pageMargins left="0.7" right="0.7" top="0.75" bottom="0.75" header="0.3" footer="0.3"/>
  <drawing r:id="rId2"/>
  <legacyDrawing r:id="rId3"/>
  <oleObjects>
    <mc:AlternateContent xmlns:mc="http://schemas.openxmlformats.org/markup-compatibility/2006">
      <mc:Choice Requires="x14">
        <oleObject progId="Equation.3" shapeId="3073" r:id="rId4">
          <objectPr defaultSize="0" autoPict="0" r:id="rId5">
            <anchor moveWithCells="1">
              <from>
                <xdr:col>8</xdr:col>
                <xdr:colOff>463550</xdr:colOff>
                <xdr:row>60</xdr:row>
                <xdr:rowOff>177800</xdr:rowOff>
              </from>
              <to>
                <xdr:col>13</xdr:col>
                <xdr:colOff>0</xdr:colOff>
                <xdr:row>62</xdr:row>
                <xdr:rowOff>88900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from>
                <xdr:col>8</xdr:col>
                <xdr:colOff>279400</xdr:colOff>
                <xdr:row>64</xdr:row>
                <xdr:rowOff>114300</xdr:rowOff>
              </from>
              <to>
                <xdr:col>13</xdr:col>
                <xdr:colOff>95250</xdr:colOff>
                <xdr:row>65</xdr:row>
                <xdr:rowOff>127000</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from>
                <xdr:col>9</xdr:col>
                <xdr:colOff>476250</xdr:colOff>
                <xdr:row>67</xdr:row>
                <xdr:rowOff>82550</xdr:rowOff>
              </from>
              <to>
                <xdr:col>11</xdr:col>
                <xdr:colOff>361950</xdr:colOff>
                <xdr:row>68</xdr:row>
                <xdr:rowOff>133350</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autoPict="0" r:id="rId11">
            <anchor moveWithCells="1">
              <from>
                <xdr:col>10</xdr:col>
                <xdr:colOff>82550</xdr:colOff>
                <xdr:row>42</xdr:row>
                <xdr:rowOff>171450</xdr:rowOff>
              </from>
              <to>
                <xdr:col>11</xdr:col>
                <xdr:colOff>165100</xdr:colOff>
                <xdr:row>44</xdr:row>
                <xdr:rowOff>107950</xdr:rowOff>
              </to>
            </anchor>
          </objectPr>
        </oleObject>
      </mc:Choice>
      <mc:Fallback>
        <oleObject progId="Equation.3" shapeId="3076" r:id="rId10"/>
      </mc:Fallback>
    </mc:AlternateContent>
    <mc:AlternateContent xmlns:mc="http://schemas.openxmlformats.org/markup-compatibility/2006">
      <mc:Choice Requires="x14">
        <oleObject progId="Equation.3" shapeId="3077" r:id="rId12">
          <objectPr defaultSize="0" autoPict="0" r:id="rId13">
            <anchor moveWithCells="1">
              <from>
                <xdr:col>9</xdr:col>
                <xdr:colOff>558800</xdr:colOff>
                <xdr:row>47</xdr:row>
                <xdr:rowOff>133350</xdr:rowOff>
              </from>
              <to>
                <xdr:col>11</xdr:col>
                <xdr:colOff>336550</xdr:colOff>
                <xdr:row>49</xdr:row>
                <xdr:rowOff>114300</xdr:rowOff>
              </to>
            </anchor>
          </objectPr>
        </oleObject>
      </mc:Choice>
      <mc:Fallback>
        <oleObject progId="Equation.3" shapeId="3077" r:id="rId12"/>
      </mc:Fallback>
    </mc:AlternateContent>
    <mc:AlternateContent xmlns:mc="http://schemas.openxmlformats.org/markup-compatibility/2006">
      <mc:Choice Requires="x14">
        <oleObject progId="Equation.3" shapeId="3078" r:id="rId14">
          <objectPr defaultSize="0" autoPict="0" r:id="rId15">
            <anchor moveWithCells="1">
              <from>
                <xdr:col>9</xdr:col>
                <xdr:colOff>609600</xdr:colOff>
                <xdr:row>51</xdr:row>
                <xdr:rowOff>107950</xdr:rowOff>
              </from>
              <to>
                <xdr:col>11</xdr:col>
                <xdr:colOff>292100</xdr:colOff>
                <xdr:row>53</xdr:row>
                <xdr:rowOff>76200</xdr:rowOff>
              </to>
            </anchor>
          </objectPr>
        </oleObject>
      </mc:Choice>
      <mc:Fallback>
        <oleObject progId="Equation.3" shapeId="3078" r:id="rId14"/>
      </mc:Fallback>
    </mc:AlternateContent>
    <mc:AlternateContent xmlns:mc="http://schemas.openxmlformats.org/markup-compatibility/2006">
      <mc:Choice Requires="x14">
        <oleObject progId="Equation.3" shapeId="3079" r:id="rId16">
          <objectPr defaultSize="0" autoPict="0" r:id="rId17">
            <anchor moveWithCells="1">
              <from>
                <xdr:col>10</xdr:col>
                <xdr:colOff>190500</xdr:colOff>
                <xdr:row>56</xdr:row>
                <xdr:rowOff>165100</xdr:rowOff>
              </from>
              <to>
                <xdr:col>11</xdr:col>
                <xdr:colOff>234950</xdr:colOff>
                <xdr:row>58</xdr:row>
                <xdr:rowOff>114300</xdr:rowOff>
              </to>
            </anchor>
          </objectPr>
        </oleObject>
      </mc:Choice>
      <mc:Fallback>
        <oleObject progId="Equation.3" shapeId="3079" r:id="rId16"/>
      </mc:Fallback>
    </mc:AlternateContent>
    <mc:AlternateContent xmlns:mc="http://schemas.openxmlformats.org/markup-compatibility/2006">
      <mc:Choice Requires="x14">
        <oleObject progId="Equation.3" shapeId="3080" r:id="rId18">
          <objectPr defaultSize="0" autoPict="0" r:id="rId19">
            <anchor moveWithCells="1">
              <from>
                <xdr:col>9</xdr:col>
                <xdr:colOff>552450</xdr:colOff>
                <xdr:row>75</xdr:row>
                <xdr:rowOff>114300</xdr:rowOff>
              </from>
              <to>
                <xdr:col>11</xdr:col>
                <xdr:colOff>323850</xdr:colOff>
                <xdr:row>76</xdr:row>
                <xdr:rowOff>165100</xdr:rowOff>
              </to>
            </anchor>
          </objectPr>
        </oleObject>
      </mc:Choice>
      <mc:Fallback>
        <oleObject progId="Equation.3" shapeId="3080" r:id="rId1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7"/>
  <sheetViews>
    <sheetView workbookViewId="0"/>
  </sheetViews>
  <sheetFormatPr defaultColWidth="9.1796875" defaultRowHeight="20.149999999999999" customHeight="1" x14ac:dyDescent="0.3"/>
  <cols>
    <col min="1" max="16384" width="9.1796875" style="142"/>
  </cols>
  <sheetData>
    <row r="1" spans="1:17" ht="20.149999999999999" customHeight="1" x14ac:dyDescent="0.3">
      <c r="A1" s="124"/>
      <c r="B1" s="124"/>
      <c r="C1" s="124"/>
      <c r="D1" s="124"/>
      <c r="E1" s="124"/>
      <c r="F1" s="124"/>
      <c r="G1" s="124"/>
      <c r="H1" s="124"/>
      <c r="I1" s="124"/>
      <c r="J1" s="124"/>
      <c r="K1" s="124"/>
      <c r="L1" s="124"/>
      <c r="M1" s="96"/>
      <c r="N1" s="96"/>
      <c r="O1" s="96"/>
      <c r="P1" s="125"/>
      <c r="Q1" s="125"/>
    </row>
    <row r="2" spans="1:17" ht="20.149999999999999" customHeight="1" x14ac:dyDescent="0.3">
      <c r="A2" s="125"/>
      <c r="B2" s="125"/>
      <c r="C2" s="125"/>
      <c r="D2" s="125"/>
      <c r="E2" s="125"/>
      <c r="F2" s="125"/>
      <c r="G2" s="125"/>
      <c r="H2" s="125"/>
      <c r="I2" s="125"/>
      <c r="J2" s="125"/>
      <c r="K2" s="125"/>
      <c r="L2" s="125"/>
      <c r="M2" s="270" t="s">
        <v>301</v>
      </c>
      <c r="N2" s="270"/>
      <c r="O2" s="270"/>
      <c r="P2" s="125"/>
      <c r="Q2" s="125"/>
    </row>
    <row r="3" spans="1:17" ht="20.149999999999999" customHeight="1" x14ac:dyDescent="0.3">
      <c r="A3" s="124"/>
      <c r="B3" s="124"/>
      <c r="C3" s="124"/>
      <c r="D3" s="124"/>
      <c r="E3" s="124"/>
      <c r="F3" s="124"/>
      <c r="G3" s="124"/>
      <c r="H3" s="124"/>
      <c r="I3" s="124"/>
      <c r="J3" s="124"/>
      <c r="K3" s="124"/>
      <c r="L3" s="124"/>
      <c r="M3" s="124"/>
      <c r="N3" s="124"/>
      <c r="O3" s="124"/>
      <c r="P3" s="125"/>
      <c r="Q3" s="125"/>
    </row>
    <row r="4" spans="1:17" ht="20.149999999999999" customHeight="1" x14ac:dyDescent="0.3">
      <c r="A4" s="202" t="s">
        <v>479</v>
      </c>
      <c r="B4" s="202"/>
      <c r="C4" s="202"/>
      <c r="D4" s="202"/>
      <c r="E4" s="202"/>
      <c r="F4" s="202"/>
      <c r="G4" s="202"/>
      <c r="H4" s="124"/>
      <c r="I4" s="124"/>
      <c r="J4" s="124"/>
      <c r="K4" s="124"/>
      <c r="L4" s="124"/>
      <c r="M4" s="124"/>
      <c r="N4" s="124"/>
      <c r="O4" s="124"/>
      <c r="P4" s="125"/>
      <c r="Q4" s="125"/>
    </row>
    <row r="5" spans="1:17" ht="20.149999999999999" customHeight="1" x14ac:dyDescent="0.3">
      <c r="A5" s="202"/>
      <c r="B5" s="202"/>
      <c r="C5" s="202"/>
      <c r="D5" s="202"/>
      <c r="E5" s="202"/>
      <c r="F5" s="202"/>
      <c r="G5" s="202"/>
      <c r="H5" s="124"/>
      <c r="I5" s="124"/>
      <c r="J5" s="124"/>
      <c r="K5" s="124"/>
      <c r="L5" s="124"/>
      <c r="M5" s="96"/>
      <c r="N5" s="96"/>
      <c r="O5" s="96"/>
      <c r="P5" s="125"/>
      <c r="Q5" s="125"/>
    </row>
    <row r="6" spans="1:17" ht="20.149999999999999" customHeight="1" x14ac:dyDescent="0.3">
      <c r="H6" s="301" t="s">
        <v>284</v>
      </c>
      <c r="I6" s="301"/>
      <c r="J6" s="301"/>
      <c r="O6" s="96"/>
      <c r="P6" s="125"/>
      <c r="Q6" s="125"/>
    </row>
    <row r="7" spans="1:17" ht="20.149999999999999" customHeight="1" x14ac:dyDescent="0.3">
      <c r="A7" s="329" t="s">
        <v>884</v>
      </c>
      <c r="B7" s="329"/>
      <c r="C7" s="329"/>
      <c r="D7" s="329"/>
      <c r="E7" s="329"/>
      <c r="F7" s="329"/>
      <c r="G7" s="329"/>
      <c r="H7" s="327" t="s">
        <v>1208</v>
      </c>
      <c r="I7" s="327"/>
      <c r="J7" s="327"/>
      <c r="K7" s="327"/>
      <c r="L7" s="327"/>
      <c r="M7" s="327"/>
      <c r="N7" s="327"/>
      <c r="O7" s="327"/>
      <c r="P7" s="125"/>
      <c r="Q7" s="125"/>
    </row>
    <row r="8" spans="1:17" ht="20.149999999999999" customHeight="1" x14ac:dyDescent="0.3">
      <c r="A8" s="329"/>
      <c r="B8" s="329"/>
      <c r="C8" s="329"/>
      <c r="D8" s="329"/>
      <c r="E8" s="329"/>
      <c r="F8" s="329"/>
      <c r="G8" s="329"/>
      <c r="H8" s="327"/>
      <c r="I8" s="327"/>
      <c r="J8" s="327"/>
      <c r="K8" s="327"/>
      <c r="L8" s="327"/>
      <c r="M8" s="327"/>
      <c r="N8" s="327"/>
      <c r="O8" s="327"/>
      <c r="P8" s="125"/>
      <c r="Q8" s="125"/>
    </row>
    <row r="9" spans="1:17" ht="20.149999999999999" customHeight="1" x14ac:dyDescent="0.3">
      <c r="A9" s="329"/>
      <c r="B9" s="329"/>
      <c r="C9" s="329"/>
      <c r="D9" s="329"/>
      <c r="E9" s="329"/>
      <c r="F9" s="329"/>
      <c r="G9" s="329"/>
      <c r="O9" s="96"/>
      <c r="P9" s="125"/>
      <c r="Q9" s="125"/>
    </row>
    <row r="10" spans="1:17" ht="20.149999999999999" customHeight="1" x14ac:dyDescent="0.3">
      <c r="A10" s="329"/>
      <c r="B10" s="329"/>
      <c r="C10" s="329"/>
      <c r="D10" s="329"/>
      <c r="E10" s="329"/>
      <c r="F10" s="329"/>
      <c r="G10" s="329"/>
      <c r="O10" s="96"/>
      <c r="P10" s="125"/>
      <c r="Q10" s="125"/>
    </row>
    <row r="11" spans="1:17" ht="20.149999999999999" customHeight="1" x14ac:dyDescent="0.3">
      <c r="A11" s="329"/>
      <c r="B11" s="329"/>
      <c r="C11" s="329"/>
      <c r="D11" s="329"/>
      <c r="E11" s="329"/>
      <c r="F11" s="329"/>
      <c r="G11" s="329"/>
      <c r="O11" s="96"/>
      <c r="P11" s="125"/>
      <c r="Q11" s="125"/>
    </row>
    <row r="12" spans="1:17" ht="20.149999999999999" customHeight="1" x14ac:dyDescent="0.3">
      <c r="A12" s="329"/>
      <c r="B12" s="329"/>
      <c r="C12" s="329"/>
      <c r="D12" s="329"/>
      <c r="E12" s="329"/>
      <c r="F12" s="329"/>
      <c r="G12" s="329"/>
      <c r="O12" s="96"/>
      <c r="P12" s="125"/>
      <c r="Q12" s="125"/>
    </row>
    <row r="13" spans="1:17" ht="20.149999999999999" customHeight="1" x14ac:dyDescent="0.3">
      <c r="A13" s="330" t="s">
        <v>885</v>
      </c>
      <c r="B13" s="330"/>
      <c r="C13" s="330"/>
      <c r="D13" s="330"/>
      <c r="E13" s="330"/>
      <c r="F13" s="330"/>
      <c r="G13" s="330"/>
      <c r="O13" s="96"/>
      <c r="P13" s="125"/>
      <c r="Q13" s="125"/>
    </row>
    <row r="14" spans="1:17" ht="20.149999999999999" customHeight="1" x14ac:dyDescent="0.3">
      <c r="A14" s="330"/>
      <c r="B14" s="330"/>
      <c r="C14" s="330"/>
      <c r="D14" s="330"/>
      <c r="E14" s="330"/>
      <c r="F14" s="330"/>
      <c r="G14" s="330"/>
      <c r="O14" s="96"/>
      <c r="P14" s="125"/>
      <c r="Q14" s="125"/>
    </row>
    <row r="15" spans="1:17" ht="20.149999999999999" customHeight="1" x14ac:dyDescent="0.3">
      <c r="A15" s="330"/>
      <c r="B15" s="330"/>
      <c r="C15" s="330"/>
      <c r="D15" s="330"/>
      <c r="E15" s="330"/>
      <c r="F15" s="330"/>
      <c r="G15" s="330"/>
      <c r="O15" s="96"/>
      <c r="P15" s="125"/>
      <c r="Q15" s="125"/>
    </row>
    <row r="16" spans="1:17" ht="20.149999999999999" customHeight="1" x14ac:dyDescent="0.3">
      <c r="O16" s="96"/>
      <c r="P16" s="125"/>
      <c r="Q16" s="125"/>
    </row>
    <row r="17" spans="8:17" ht="20.149999999999999" customHeight="1" x14ac:dyDescent="0.3">
      <c r="O17" s="96"/>
      <c r="P17" s="125"/>
      <c r="Q17" s="125"/>
    </row>
    <row r="18" spans="8:17" ht="20.149999999999999" customHeight="1" x14ac:dyDescent="0.3">
      <c r="O18" s="96"/>
      <c r="P18" s="125"/>
      <c r="Q18" s="125"/>
    </row>
    <row r="19" spans="8:17" ht="20.149999999999999" customHeight="1" x14ac:dyDescent="0.3">
      <c r="O19" s="96"/>
      <c r="P19" s="125"/>
      <c r="Q19" s="125"/>
    </row>
    <row r="20" spans="8:17" ht="20.149999999999999" customHeight="1" x14ac:dyDescent="0.3">
      <c r="O20" s="96"/>
      <c r="P20" s="125"/>
      <c r="Q20" s="125"/>
    </row>
    <row r="21" spans="8:17" ht="20.149999999999999" customHeight="1" x14ac:dyDescent="0.3">
      <c r="O21" s="96"/>
      <c r="P21" s="125"/>
      <c r="Q21" s="125"/>
    </row>
    <row r="22" spans="8:17" ht="20.149999999999999" customHeight="1" x14ac:dyDescent="0.3">
      <c r="O22" s="96"/>
      <c r="P22" s="125"/>
      <c r="Q22" s="125"/>
    </row>
    <row r="23" spans="8:17" ht="20.149999999999999" customHeight="1" x14ac:dyDescent="0.3">
      <c r="H23" s="327" t="s">
        <v>890</v>
      </c>
      <c r="I23" s="327"/>
      <c r="J23" s="327"/>
      <c r="K23" s="327"/>
      <c r="L23" s="327"/>
      <c r="M23" s="327"/>
      <c r="N23" s="327"/>
      <c r="O23" s="327"/>
      <c r="P23" s="125"/>
      <c r="Q23" s="125"/>
    </row>
    <row r="24" spans="8:17" ht="20.149999999999999" customHeight="1" x14ac:dyDescent="0.3">
      <c r="H24" s="327"/>
      <c r="I24" s="327"/>
      <c r="J24" s="327"/>
      <c r="K24" s="327"/>
      <c r="L24" s="327"/>
      <c r="M24" s="327"/>
      <c r="N24" s="327"/>
      <c r="O24" s="327"/>
      <c r="P24" s="125"/>
      <c r="Q24" s="125"/>
    </row>
    <row r="25" spans="8:17" ht="20.149999999999999" customHeight="1" x14ac:dyDescent="0.3">
      <c r="H25" s="327"/>
      <c r="I25" s="327"/>
      <c r="J25" s="327"/>
      <c r="K25" s="327"/>
      <c r="L25" s="327"/>
      <c r="M25" s="327"/>
      <c r="N25" s="327"/>
      <c r="O25" s="327"/>
      <c r="P25" s="125"/>
      <c r="Q25" s="125"/>
    </row>
    <row r="26" spans="8:17" ht="20.149999999999999" customHeight="1" x14ac:dyDescent="0.3">
      <c r="H26" s="331"/>
      <c r="I26" s="331"/>
      <c r="J26" s="331"/>
      <c r="K26" s="331"/>
      <c r="L26" s="331"/>
      <c r="M26" s="331"/>
      <c r="N26" s="331"/>
      <c r="O26" s="331"/>
      <c r="P26" s="125"/>
      <c r="Q26" s="125"/>
    </row>
    <row r="27" spans="8:17" ht="20.149999999999999" customHeight="1" x14ac:dyDescent="0.3">
      <c r="H27" s="327" t="s">
        <v>887</v>
      </c>
      <c r="I27" s="327"/>
      <c r="J27" s="327"/>
      <c r="K27" s="327"/>
      <c r="L27" s="327"/>
      <c r="M27" s="327"/>
      <c r="N27" s="327"/>
      <c r="O27" s="327"/>
      <c r="P27" s="125"/>
      <c r="Q27" s="125"/>
    </row>
    <row r="28" spans="8:17" ht="20.149999999999999" customHeight="1" x14ac:dyDescent="0.3">
      <c r="H28" s="327"/>
      <c r="I28" s="327"/>
      <c r="J28" s="327"/>
      <c r="K28" s="327"/>
      <c r="L28" s="327"/>
      <c r="M28" s="327"/>
      <c r="N28" s="327"/>
      <c r="O28" s="327"/>
      <c r="P28" s="125"/>
      <c r="Q28" s="125"/>
    </row>
    <row r="29" spans="8:17" ht="20.149999999999999" customHeight="1" x14ac:dyDescent="0.3">
      <c r="H29" s="327"/>
      <c r="I29" s="327"/>
      <c r="J29" s="327"/>
      <c r="K29" s="327"/>
      <c r="L29" s="327"/>
      <c r="M29" s="327"/>
      <c r="N29" s="327"/>
      <c r="O29" s="327"/>
      <c r="P29" s="125"/>
      <c r="Q29" s="125"/>
    </row>
    <row r="30" spans="8:17" ht="20.149999999999999" customHeight="1" x14ac:dyDescent="0.3">
      <c r="H30" s="327" t="s">
        <v>888</v>
      </c>
      <c r="I30" s="327"/>
      <c r="J30" s="327"/>
      <c r="K30" s="327"/>
      <c r="L30" s="327"/>
      <c r="M30" s="327"/>
      <c r="N30" s="327"/>
      <c r="O30" s="327"/>
      <c r="P30" s="125"/>
      <c r="Q30" s="125"/>
    </row>
    <row r="31" spans="8:17" ht="20.149999999999999" customHeight="1" x14ac:dyDescent="0.3">
      <c r="H31" s="327"/>
      <c r="I31" s="327"/>
      <c r="J31" s="327"/>
      <c r="K31" s="327"/>
      <c r="L31" s="327"/>
      <c r="M31" s="327"/>
      <c r="N31" s="327"/>
      <c r="O31" s="327"/>
      <c r="P31" s="125"/>
      <c r="Q31" s="125"/>
    </row>
    <row r="32" spans="8:17" ht="20.149999999999999" customHeight="1" x14ac:dyDescent="0.3">
      <c r="H32" s="327"/>
      <c r="I32" s="327"/>
      <c r="J32" s="327"/>
      <c r="K32" s="327"/>
      <c r="L32" s="327"/>
      <c r="M32" s="327"/>
      <c r="N32" s="327"/>
      <c r="O32" s="327"/>
      <c r="P32" s="125"/>
      <c r="Q32" s="125"/>
    </row>
    <row r="33" spans="1:17" ht="20.149999999999999" customHeight="1" x14ac:dyDescent="0.3">
      <c r="O33" s="96"/>
      <c r="P33" s="125"/>
      <c r="Q33" s="125"/>
    </row>
    <row r="34" spans="1:17" ht="20.149999999999999" customHeight="1" x14ac:dyDescent="0.3">
      <c r="O34" s="96"/>
      <c r="P34" s="125"/>
      <c r="Q34" s="125"/>
    </row>
    <row r="35" spans="1:17" ht="19.5" customHeight="1" x14ac:dyDescent="0.3">
      <c r="H35" s="327" t="s">
        <v>886</v>
      </c>
      <c r="I35" s="327"/>
      <c r="J35" s="327"/>
      <c r="K35" s="327"/>
      <c r="L35" s="327"/>
      <c r="M35" s="327"/>
      <c r="N35" s="327"/>
      <c r="O35" s="327"/>
      <c r="P35" s="125"/>
      <c r="Q35" s="125"/>
    </row>
    <row r="36" spans="1:17" ht="20.149999999999999" customHeight="1" x14ac:dyDescent="0.3">
      <c r="H36" s="327"/>
      <c r="I36" s="327"/>
      <c r="J36" s="327"/>
      <c r="K36" s="327"/>
      <c r="L36" s="327"/>
      <c r="M36" s="327"/>
      <c r="N36" s="327"/>
      <c r="O36" s="327"/>
      <c r="P36" s="125"/>
      <c r="Q36" s="125"/>
    </row>
    <row r="37" spans="1:17" ht="20.149999999999999" customHeight="1" x14ac:dyDescent="0.3">
      <c r="H37" s="327" t="s">
        <v>889</v>
      </c>
      <c r="I37" s="327"/>
      <c r="J37" s="327"/>
      <c r="K37" s="327"/>
      <c r="L37" s="327"/>
      <c r="M37" s="327"/>
      <c r="N37" s="327"/>
      <c r="O37" s="327"/>
      <c r="P37" s="125"/>
      <c r="Q37" s="125"/>
    </row>
    <row r="38" spans="1:17" ht="20.149999999999999" customHeight="1" x14ac:dyDescent="0.3">
      <c r="H38" s="327"/>
      <c r="I38" s="327"/>
      <c r="J38" s="327"/>
      <c r="K38" s="327"/>
      <c r="L38" s="327"/>
      <c r="M38" s="327"/>
      <c r="N38" s="327"/>
      <c r="O38" s="327"/>
      <c r="P38" s="125"/>
      <c r="Q38" s="125"/>
    </row>
    <row r="39" spans="1:17" ht="20.149999999999999" customHeight="1" x14ac:dyDescent="0.3">
      <c r="H39" s="327"/>
      <c r="I39" s="327"/>
      <c r="J39" s="327"/>
      <c r="K39" s="327"/>
      <c r="L39" s="327"/>
      <c r="M39" s="327"/>
      <c r="N39" s="327"/>
      <c r="O39" s="327"/>
      <c r="P39" s="125"/>
      <c r="Q39" s="125"/>
    </row>
    <row r="40" spans="1:17" ht="20.149999999999999" customHeight="1" x14ac:dyDescent="0.3">
      <c r="H40" s="327"/>
      <c r="I40" s="327"/>
      <c r="J40" s="327"/>
      <c r="K40" s="327"/>
      <c r="L40" s="327"/>
      <c r="M40" s="327"/>
      <c r="N40" s="327"/>
      <c r="O40" s="327"/>
      <c r="P40" s="125"/>
      <c r="Q40" s="125"/>
    </row>
    <row r="41" spans="1:17" ht="20.149999999999999" customHeight="1" x14ac:dyDescent="0.3">
      <c r="H41" s="166"/>
      <c r="I41" s="166"/>
      <c r="J41" s="166"/>
      <c r="K41" s="166"/>
      <c r="L41" s="166"/>
      <c r="M41" s="166"/>
      <c r="N41" s="166"/>
      <c r="O41" s="166"/>
      <c r="P41" s="125"/>
      <c r="Q41" s="125"/>
    </row>
    <row r="42" spans="1:17" ht="20.149999999999999" customHeight="1" x14ac:dyDescent="0.3">
      <c r="B42" s="168"/>
      <c r="H42" s="327" t="s">
        <v>891</v>
      </c>
      <c r="I42" s="327"/>
      <c r="J42" s="327"/>
      <c r="K42" s="327"/>
      <c r="L42" s="327"/>
      <c r="M42" s="327"/>
      <c r="N42" s="327"/>
      <c r="O42" s="327"/>
      <c r="P42" s="125"/>
      <c r="Q42" s="125"/>
    </row>
    <row r="43" spans="1:17" ht="20.149999999999999" customHeight="1" x14ac:dyDescent="0.3">
      <c r="A43" s="170" t="s">
        <v>287</v>
      </c>
      <c r="B43" s="333" t="s">
        <v>892</v>
      </c>
      <c r="C43" s="334"/>
      <c r="D43" s="334"/>
      <c r="E43" s="334"/>
      <c r="F43" s="335"/>
      <c r="H43" s="327"/>
      <c r="I43" s="327"/>
      <c r="J43" s="327"/>
      <c r="K43" s="327"/>
      <c r="L43" s="327"/>
      <c r="M43" s="327"/>
      <c r="N43" s="327"/>
      <c r="O43" s="327"/>
      <c r="P43" s="125"/>
      <c r="Q43" s="125"/>
    </row>
    <row r="44" spans="1:17" ht="20.149999999999999" customHeight="1" x14ac:dyDescent="0.3">
      <c r="B44" s="336"/>
      <c r="C44" s="337"/>
      <c r="D44" s="337"/>
      <c r="E44" s="337"/>
      <c r="F44" s="338"/>
      <c r="H44" s="327"/>
      <c r="I44" s="327"/>
      <c r="J44" s="327"/>
      <c r="K44" s="327"/>
      <c r="L44" s="327"/>
      <c r="M44" s="327"/>
      <c r="N44" s="327"/>
      <c r="O44" s="327"/>
      <c r="P44" s="125"/>
      <c r="Q44" s="125"/>
    </row>
    <row r="45" spans="1:17" ht="20.149999999999999" customHeight="1" x14ac:dyDescent="0.3">
      <c r="B45" s="336"/>
      <c r="C45" s="337"/>
      <c r="D45" s="337"/>
      <c r="E45" s="337"/>
      <c r="F45" s="338"/>
      <c r="H45" s="327"/>
      <c r="I45" s="327"/>
      <c r="J45" s="327"/>
      <c r="K45" s="327"/>
      <c r="L45" s="327"/>
      <c r="M45" s="327"/>
      <c r="N45" s="327"/>
      <c r="O45" s="327"/>
      <c r="P45" s="125"/>
      <c r="Q45" s="125"/>
    </row>
    <row r="46" spans="1:17" ht="20.149999999999999" customHeight="1" x14ac:dyDescent="0.3">
      <c r="B46" s="339"/>
      <c r="C46" s="340"/>
      <c r="D46" s="340"/>
      <c r="E46" s="340"/>
      <c r="F46" s="341"/>
      <c r="H46" s="327"/>
      <c r="I46" s="327"/>
      <c r="J46" s="327"/>
      <c r="K46" s="327"/>
      <c r="L46" s="327"/>
      <c r="M46" s="327"/>
      <c r="N46" s="327"/>
      <c r="O46" s="327"/>
      <c r="P46" s="125"/>
      <c r="Q46" s="125"/>
    </row>
    <row r="47" spans="1:17" ht="20.149999999999999" customHeight="1" x14ac:dyDescent="0.3">
      <c r="H47" s="327"/>
      <c r="I47" s="327"/>
      <c r="J47" s="327"/>
      <c r="K47" s="327"/>
      <c r="L47" s="327"/>
      <c r="M47" s="327"/>
      <c r="N47" s="327"/>
      <c r="O47" s="327"/>
      <c r="P47" s="125"/>
      <c r="Q47" s="125"/>
    </row>
    <row r="48" spans="1:17" ht="20.149999999999999" customHeight="1" x14ac:dyDescent="0.3">
      <c r="H48" s="327"/>
      <c r="I48" s="327"/>
      <c r="J48" s="327"/>
      <c r="K48" s="327"/>
      <c r="L48" s="327"/>
      <c r="M48" s="327"/>
      <c r="N48" s="327"/>
      <c r="O48" s="327"/>
      <c r="P48" s="125"/>
      <c r="Q48" s="125"/>
    </row>
    <row r="49" spans="8:17" ht="20.149999999999999" customHeight="1" x14ac:dyDescent="0.3">
      <c r="H49" s="327" t="s">
        <v>915</v>
      </c>
      <c r="I49" s="327"/>
      <c r="J49" s="327"/>
      <c r="K49" s="327"/>
      <c r="L49" s="327"/>
      <c r="M49" s="327"/>
      <c r="N49" s="327"/>
      <c r="O49" s="327"/>
      <c r="P49" s="125"/>
      <c r="Q49" s="125"/>
    </row>
    <row r="50" spans="8:17" ht="20.149999999999999" customHeight="1" x14ac:dyDescent="0.3">
      <c r="H50" s="327"/>
      <c r="I50" s="327"/>
      <c r="J50" s="327"/>
      <c r="K50" s="327"/>
      <c r="L50" s="327"/>
      <c r="M50" s="327"/>
      <c r="N50" s="327"/>
      <c r="O50" s="327"/>
      <c r="P50" s="125"/>
      <c r="Q50" s="125"/>
    </row>
    <row r="51" spans="8:17" ht="20.149999999999999" customHeight="1" x14ac:dyDescent="0.3">
      <c r="H51" s="327"/>
      <c r="I51" s="327"/>
      <c r="J51" s="327"/>
      <c r="K51" s="327"/>
      <c r="L51" s="327"/>
      <c r="M51" s="327"/>
      <c r="N51" s="327"/>
      <c r="O51" s="327"/>
      <c r="P51" s="125"/>
      <c r="Q51" s="125"/>
    </row>
    <row r="52" spans="8:17" ht="20.149999999999999" customHeight="1" x14ac:dyDescent="0.3">
      <c r="H52" s="172"/>
      <c r="I52" s="172"/>
      <c r="J52" s="172"/>
      <c r="K52" s="172"/>
      <c r="L52" s="172"/>
      <c r="M52" s="172"/>
      <c r="N52" s="172"/>
      <c r="O52" s="172"/>
      <c r="P52" s="125"/>
      <c r="Q52" s="125"/>
    </row>
    <row r="53" spans="8:17" ht="20.149999999999999" customHeight="1" x14ac:dyDescent="0.3">
      <c r="H53" s="327" t="s">
        <v>896</v>
      </c>
      <c r="I53" s="327"/>
      <c r="J53" s="327"/>
      <c r="K53" s="327"/>
      <c r="L53" s="327"/>
      <c r="M53" s="327"/>
      <c r="N53" s="327"/>
      <c r="O53" s="327"/>
      <c r="P53" s="125"/>
      <c r="Q53" s="125"/>
    </row>
    <row r="54" spans="8:17" ht="20.149999999999999" customHeight="1" x14ac:dyDescent="0.3">
      <c r="H54" s="327"/>
      <c r="I54" s="327"/>
      <c r="J54" s="327"/>
      <c r="K54" s="327"/>
      <c r="L54" s="327"/>
      <c r="M54" s="327"/>
      <c r="N54" s="327"/>
      <c r="O54" s="327"/>
      <c r="P54" s="125"/>
      <c r="Q54" s="125"/>
    </row>
    <row r="55" spans="8:17" ht="20.149999999999999" customHeight="1" x14ac:dyDescent="0.3">
      <c r="H55" s="327"/>
      <c r="I55" s="327"/>
      <c r="J55" s="327"/>
      <c r="K55" s="327"/>
      <c r="L55" s="327"/>
      <c r="M55" s="327"/>
      <c r="N55" s="327"/>
      <c r="O55" s="327"/>
      <c r="P55" s="125"/>
      <c r="Q55" s="125"/>
    </row>
    <row r="56" spans="8:17" ht="20.149999999999999" customHeight="1" x14ac:dyDescent="0.3">
      <c r="H56" s="166"/>
      <c r="I56" s="166"/>
      <c r="J56" s="166"/>
      <c r="K56" s="166"/>
      <c r="L56" s="166"/>
      <c r="M56" s="166"/>
      <c r="N56" s="166"/>
      <c r="O56" s="166"/>
      <c r="P56" s="125"/>
      <c r="Q56" s="125"/>
    </row>
    <row r="57" spans="8:17" ht="20.149999999999999" customHeight="1" x14ac:dyDescent="0.3">
      <c r="H57" s="166"/>
      <c r="I57" s="166"/>
      <c r="J57" s="166"/>
      <c r="K57" s="166"/>
      <c r="L57" s="166"/>
      <c r="M57" s="166"/>
      <c r="N57" s="166"/>
      <c r="O57" s="166"/>
      <c r="P57" s="125"/>
      <c r="Q57" s="125"/>
    </row>
    <row r="58" spans="8:17" ht="20.149999999999999" customHeight="1" x14ac:dyDescent="0.3">
      <c r="H58" s="166"/>
      <c r="I58" s="166"/>
      <c r="J58" s="166"/>
      <c r="K58" s="166"/>
      <c r="L58" s="166"/>
      <c r="M58" s="166"/>
      <c r="N58" s="166"/>
      <c r="O58" s="166"/>
      <c r="P58" s="125"/>
      <c r="Q58" s="125"/>
    </row>
    <row r="59" spans="8:17" ht="20.149999999999999" customHeight="1" x14ac:dyDescent="0.3">
      <c r="H59" s="166"/>
      <c r="I59" s="166"/>
      <c r="J59" s="166"/>
      <c r="K59" s="166"/>
      <c r="L59" s="166"/>
      <c r="M59" s="166"/>
      <c r="N59" s="166"/>
      <c r="O59" s="166"/>
      <c r="P59" s="125"/>
      <c r="Q59" s="125"/>
    </row>
    <row r="60" spans="8:17" ht="20.149999999999999" customHeight="1" x14ac:dyDescent="0.3">
      <c r="H60" s="166"/>
      <c r="I60" s="166"/>
      <c r="J60" s="166"/>
      <c r="K60" s="166"/>
      <c r="L60" s="166"/>
      <c r="M60" s="166"/>
      <c r="N60" s="166"/>
      <c r="O60" s="166"/>
      <c r="P60" s="125"/>
      <c r="Q60" s="125"/>
    </row>
    <row r="61" spans="8:17" ht="20.149999999999999" customHeight="1" x14ac:dyDescent="0.3">
      <c r="H61" s="166"/>
      <c r="I61" s="166"/>
      <c r="J61" s="166"/>
      <c r="K61" s="166"/>
      <c r="L61" s="166"/>
      <c r="M61" s="166"/>
      <c r="N61" s="166"/>
      <c r="O61" s="166"/>
      <c r="P61" s="125"/>
      <c r="Q61" s="125"/>
    </row>
    <row r="62" spans="8:17" ht="20.149999999999999" customHeight="1" x14ac:dyDescent="0.3">
      <c r="H62" s="166"/>
      <c r="I62" s="166"/>
      <c r="J62" s="166"/>
      <c r="K62" s="166"/>
      <c r="L62" s="166"/>
      <c r="M62" s="166"/>
      <c r="N62" s="166"/>
      <c r="O62" s="166"/>
      <c r="P62" s="125"/>
      <c r="Q62" s="125"/>
    </row>
    <row r="63" spans="8:17" ht="20.149999999999999" customHeight="1" x14ac:dyDescent="0.3">
      <c r="O63" s="96"/>
      <c r="P63" s="125"/>
      <c r="Q63" s="125"/>
    </row>
    <row r="64" spans="8:17" ht="20.149999999999999" customHeight="1" x14ac:dyDescent="0.3">
      <c r="O64" s="96"/>
      <c r="P64" s="125"/>
      <c r="Q64" s="125"/>
    </row>
    <row r="65" spans="1:17" ht="20.149999999999999" customHeight="1" x14ac:dyDescent="0.3">
      <c r="O65" s="96"/>
      <c r="P65" s="125"/>
      <c r="Q65" s="125"/>
    </row>
    <row r="66" spans="1:17" ht="20.149999999999999" customHeight="1" x14ac:dyDescent="0.3">
      <c r="O66" s="96"/>
      <c r="P66" s="125"/>
      <c r="Q66" s="125"/>
    </row>
    <row r="67" spans="1:17" ht="20.149999999999999" customHeight="1" x14ac:dyDescent="0.3">
      <c r="O67" s="96"/>
      <c r="P67" s="125"/>
      <c r="Q67" s="125"/>
    </row>
    <row r="68" spans="1:17" ht="20.149999999999999" customHeight="1" x14ac:dyDescent="0.3">
      <c r="H68" s="327" t="s">
        <v>893</v>
      </c>
      <c r="I68" s="327"/>
      <c r="J68" s="327"/>
      <c r="K68" s="327"/>
      <c r="L68" s="327"/>
      <c r="M68" s="327"/>
      <c r="N68" s="327"/>
      <c r="O68" s="327"/>
      <c r="P68" s="125"/>
      <c r="Q68" s="125"/>
    </row>
    <row r="69" spans="1:17" ht="20.149999999999999" customHeight="1" x14ac:dyDescent="0.3">
      <c r="H69" s="327"/>
      <c r="I69" s="327"/>
      <c r="J69" s="327"/>
      <c r="K69" s="327"/>
      <c r="L69" s="327"/>
      <c r="M69" s="327"/>
      <c r="N69" s="327"/>
      <c r="O69" s="327"/>
      <c r="P69" s="125"/>
      <c r="Q69" s="125"/>
    </row>
    <row r="70" spans="1:17" ht="20.149999999999999" customHeight="1" x14ac:dyDescent="0.3">
      <c r="H70" s="327"/>
      <c r="I70" s="327"/>
      <c r="J70" s="327"/>
      <c r="K70" s="327"/>
      <c r="L70" s="327"/>
      <c r="M70" s="327"/>
      <c r="N70" s="327"/>
      <c r="O70" s="327"/>
      <c r="P70" s="125"/>
      <c r="Q70" s="125"/>
    </row>
    <row r="71" spans="1:17" ht="20.149999999999999" customHeight="1" x14ac:dyDescent="0.3">
      <c r="H71" s="327"/>
      <c r="I71" s="327"/>
      <c r="J71" s="327"/>
      <c r="K71" s="327"/>
      <c r="L71" s="327"/>
      <c r="M71" s="327"/>
      <c r="N71" s="327"/>
      <c r="O71" s="327"/>
      <c r="P71" s="125"/>
      <c r="Q71" s="125"/>
    </row>
    <row r="72" spans="1:17" ht="20.149999999999999" customHeight="1" x14ac:dyDescent="0.3">
      <c r="H72" s="327"/>
      <c r="I72" s="327"/>
      <c r="J72" s="327"/>
      <c r="K72" s="327"/>
      <c r="L72" s="327"/>
      <c r="M72" s="327"/>
      <c r="N72" s="327"/>
      <c r="O72" s="327"/>
      <c r="P72" s="125"/>
      <c r="Q72" s="125"/>
    </row>
    <row r="73" spans="1:17" ht="20.149999999999999" customHeight="1" x14ac:dyDescent="0.3">
      <c r="H73" s="327"/>
      <c r="I73" s="327"/>
      <c r="J73" s="327"/>
      <c r="K73" s="327"/>
      <c r="L73" s="327"/>
      <c r="M73" s="327"/>
      <c r="N73" s="327"/>
      <c r="O73" s="327"/>
      <c r="P73" s="125"/>
      <c r="Q73" s="125"/>
    </row>
    <row r="74" spans="1:17" ht="20.149999999999999" customHeight="1" x14ac:dyDescent="0.3">
      <c r="H74" s="327" t="s">
        <v>894</v>
      </c>
      <c r="I74" s="327"/>
      <c r="J74" s="327"/>
      <c r="K74" s="327"/>
      <c r="L74" s="327"/>
      <c r="M74" s="327"/>
      <c r="N74" s="327"/>
      <c r="O74" s="327"/>
      <c r="P74" s="125"/>
      <c r="Q74" s="125"/>
    </row>
    <row r="75" spans="1:17" ht="20.149999999999999" customHeight="1" x14ac:dyDescent="0.3">
      <c r="H75" s="327"/>
      <c r="I75" s="327"/>
      <c r="J75" s="327"/>
      <c r="K75" s="327"/>
      <c r="L75" s="327"/>
      <c r="M75" s="327"/>
      <c r="N75" s="327"/>
      <c r="O75" s="327"/>
      <c r="P75" s="125"/>
      <c r="Q75" s="125"/>
    </row>
    <row r="76" spans="1:17" ht="20.149999999999999" customHeight="1" x14ac:dyDescent="0.3">
      <c r="H76" s="327"/>
      <c r="I76" s="327"/>
      <c r="J76" s="327"/>
      <c r="K76" s="327"/>
      <c r="L76" s="327"/>
      <c r="M76" s="327"/>
      <c r="N76" s="327"/>
      <c r="O76" s="327"/>
      <c r="P76" s="125"/>
      <c r="Q76" s="125"/>
    </row>
    <row r="77" spans="1:17" ht="20.149999999999999" customHeight="1" x14ac:dyDescent="0.3">
      <c r="H77" s="327"/>
      <c r="I77" s="327"/>
      <c r="J77" s="327"/>
      <c r="K77" s="327"/>
      <c r="L77" s="327"/>
      <c r="M77" s="327"/>
      <c r="N77" s="327"/>
      <c r="O77" s="327"/>
      <c r="P77" s="125"/>
      <c r="Q77" s="125"/>
    </row>
    <row r="78" spans="1:17" ht="20.149999999999999" customHeight="1" x14ac:dyDescent="0.3">
      <c r="H78" s="327" t="s">
        <v>917</v>
      </c>
      <c r="I78" s="327"/>
      <c r="J78" s="327"/>
      <c r="K78" s="327"/>
      <c r="L78" s="327"/>
      <c r="M78" s="327"/>
      <c r="N78" s="327"/>
      <c r="O78" s="327"/>
      <c r="P78" s="125"/>
      <c r="Q78" s="125"/>
    </row>
    <row r="79" spans="1:17" ht="20.149999999999999" customHeight="1" x14ac:dyDescent="0.3">
      <c r="A79" s="169" t="s">
        <v>320</v>
      </c>
      <c r="B79" s="333" t="s">
        <v>895</v>
      </c>
      <c r="C79" s="334"/>
      <c r="D79" s="334"/>
      <c r="E79" s="334"/>
      <c r="F79" s="335"/>
      <c r="H79" s="327"/>
      <c r="I79" s="327"/>
      <c r="J79" s="327"/>
      <c r="K79" s="327"/>
      <c r="L79" s="327"/>
      <c r="M79" s="327"/>
      <c r="N79" s="327"/>
      <c r="O79" s="327"/>
      <c r="P79" s="125"/>
      <c r="Q79" s="125"/>
    </row>
    <row r="80" spans="1:17" ht="20.149999999999999" customHeight="1" x14ac:dyDescent="0.3">
      <c r="B80" s="336"/>
      <c r="C80" s="337"/>
      <c r="D80" s="337"/>
      <c r="E80" s="337"/>
      <c r="F80" s="338"/>
      <c r="H80" s="327"/>
      <c r="I80" s="327"/>
      <c r="J80" s="327"/>
      <c r="K80" s="327"/>
      <c r="L80" s="327"/>
      <c r="M80" s="327"/>
      <c r="N80" s="327"/>
      <c r="O80" s="327"/>
      <c r="P80" s="125"/>
      <c r="Q80" s="125"/>
    </row>
    <row r="81" spans="2:17" ht="20.149999999999999" customHeight="1" x14ac:dyDescent="0.3">
      <c r="B81" s="336"/>
      <c r="C81" s="337"/>
      <c r="D81" s="337"/>
      <c r="E81" s="337"/>
      <c r="F81" s="338"/>
      <c r="H81" s="327"/>
      <c r="I81" s="327"/>
      <c r="J81" s="327"/>
      <c r="K81" s="327"/>
      <c r="L81" s="327"/>
      <c r="M81" s="327"/>
      <c r="N81" s="327"/>
      <c r="O81" s="327"/>
      <c r="P81" s="125"/>
      <c r="Q81" s="125"/>
    </row>
    <row r="82" spans="2:17" ht="20.149999999999999" customHeight="1" x14ac:dyDescent="0.3">
      <c r="B82" s="336"/>
      <c r="C82" s="337"/>
      <c r="D82" s="337"/>
      <c r="E82" s="337"/>
      <c r="F82" s="338"/>
      <c r="H82" s="327"/>
      <c r="I82" s="327"/>
      <c r="J82" s="327"/>
      <c r="K82" s="327"/>
      <c r="L82" s="327"/>
      <c r="M82" s="327"/>
      <c r="N82" s="327"/>
      <c r="O82" s="327"/>
      <c r="P82" s="125"/>
      <c r="Q82" s="125"/>
    </row>
    <row r="83" spans="2:17" ht="20.149999999999999" customHeight="1" x14ac:dyDescent="0.3">
      <c r="B83" s="336"/>
      <c r="C83" s="337"/>
      <c r="D83" s="337"/>
      <c r="E83" s="337"/>
      <c r="F83" s="338"/>
      <c r="H83" s="327"/>
      <c r="I83" s="327"/>
      <c r="J83" s="327"/>
      <c r="K83" s="327"/>
      <c r="L83" s="327"/>
      <c r="M83" s="327"/>
      <c r="N83" s="327"/>
      <c r="O83" s="327"/>
      <c r="P83" s="125"/>
      <c r="Q83" s="125"/>
    </row>
    <row r="84" spans="2:17" ht="20.149999999999999" customHeight="1" x14ac:dyDescent="0.3">
      <c r="B84" s="336"/>
      <c r="C84" s="337"/>
      <c r="D84" s="337"/>
      <c r="E84" s="337"/>
      <c r="F84" s="338"/>
      <c r="H84" s="327"/>
      <c r="I84" s="327"/>
      <c r="J84" s="327"/>
      <c r="K84" s="327"/>
      <c r="L84" s="327"/>
      <c r="M84" s="327"/>
      <c r="N84" s="327"/>
      <c r="O84" s="327"/>
      <c r="P84" s="125"/>
      <c r="Q84" s="125"/>
    </row>
    <row r="85" spans="2:17" ht="20.149999999999999" customHeight="1" x14ac:dyDescent="0.3">
      <c r="B85" s="336"/>
      <c r="C85" s="337"/>
      <c r="D85" s="337"/>
      <c r="E85" s="337"/>
      <c r="F85" s="338"/>
      <c r="H85" s="327"/>
      <c r="I85" s="327"/>
      <c r="J85" s="327"/>
      <c r="K85" s="327"/>
      <c r="L85" s="327"/>
      <c r="M85" s="327"/>
      <c r="N85" s="327"/>
      <c r="O85" s="327"/>
      <c r="P85" s="125"/>
      <c r="Q85" s="125"/>
    </row>
    <row r="86" spans="2:17" ht="20.149999999999999" customHeight="1" x14ac:dyDescent="0.3">
      <c r="B86" s="336"/>
      <c r="C86" s="337"/>
      <c r="D86" s="337"/>
      <c r="E86" s="337"/>
      <c r="F86" s="338"/>
      <c r="H86" s="327"/>
      <c r="I86" s="327"/>
      <c r="J86" s="327"/>
      <c r="K86" s="327"/>
      <c r="L86" s="327"/>
      <c r="M86" s="327"/>
      <c r="N86" s="327"/>
      <c r="O86" s="327"/>
      <c r="P86" s="125"/>
      <c r="Q86" s="125"/>
    </row>
    <row r="87" spans="2:17" ht="20.149999999999999" customHeight="1" x14ac:dyDescent="0.3">
      <c r="B87" s="336"/>
      <c r="C87" s="337"/>
      <c r="D87" s="337"/>
      <c r="E87" s="337"/>
      <c r="F87" s="338"/>
      <c r="H87" s="327"/>
      <c r="I87" s="327"/>
      <c r="J87" s="327"/>
      <c r="K87" s="327"/>
      <c r="L87" s="327"/>
      <c r="M87" s="327"/>
      <c r="N87" s="327"/>
      <c r="O87" s="327"/>
      <c r="P87" s="125"/>
      <c r="Q87" s="125"/>
    </row>
    <row r="88" spans="2:17" ht="20.149999999999999" customHeight="1" x14ac:dyDescent="0.3">
      <c r="B88" s="339"/>
      <c r="C88" s="340"/>
      <c r="D88" s="340"/>
      <c r="E88" s="340"/>
      <c r="F88" s="341"/>
      <c r="H88" s="327"/>
      <c r="I88" s="327"/>
      <c r="J88" s="327"/>
      <c r="K88" s="327"/>
      <c r="L88" s="327"/>
      <c r="M88" s="327"/>
      <c r="N88" s="327"/>
      <c r="O88" s="327"/>
      <c r="P88" s="125"/>
      <c r="Q88" s="125"/>
    </row>
    <row r="89" spans="2:17" ht="20.149999999999999" customHeight="1" x14ac:dyDescent="0.3">
      <c r="B89" s="173"/>
      <c r="C89" s="173"/>
      <c r="D89" s="173"/>
      <c r="E89" s="173"/>
      <c r="F89" s="173"/>
      <c r="H89" s="172"/>
      <c r="I89" s="172"/>
      <c r="J89" s="172"/>
      <c r="K89" s="172"/>
      <c r="L89" s="172"/>
      <c r="M89" s="172"/>
      <c r="N89" s="172"/>
      <c r="O89" s="172"/>
      <c r="P89" s="125"/>
      <c r="Q89" s="125"/>
    </row>
    <row r="90" spans="2:17" ht="20.149999999999999" customHeight="1" x14ac:dyDescent="0.3">
      <c r="B90" s="173"/>
      <c r="C90" s="173"/>
      <c r="D90" s="173"/>
      <c r="E90" s="173"/>
      <c r="F90" s="173"/>
      <c r="H90" s="172"/>
      <c r="I90" s="172"/>
      <c r="J90" s="172"/>
      <c r="K90" s="172"/>
      <c r="L90" s="172"/>
      <c r="M90" s="172"/>
      <c r="N90" s="172"/>
      <c r="O90" s="172"/>
      <c r="P90" s="125"/>
      <c r="Q90" s="125"/>
    </row>
    <row r="91" spans="2:17" ht="20.149999999999999" customHeight="1" x14ac:dyDescent="0.3">
      <c r="H91" s="327" t="s">
        <v>916</v>
      </c>
      <c r="I91" s="327"/>
      <c r="J91" s="327"/>
      <c r="K91" s="327"/>
      <c r="L91" s="327"/>
      <c r="M91" s="327"/>
      <c r="N91" s="327"/>
      <c r="O91" s="327"/>
      <c r="P91" s="125"/>
      <c r="Q91" s="125"/>
    </row>
    <row r="92" spans="2:17" ht="20.149999999999999" customHeight="1" x14ac:dyDescent="0.3">
      <c r="H92" s="327"/>
      <c r="I92" s="327"/>
      <c r="J92" s="327"/>
      <c r="K92" s="327"/>
      <c r="L92" s="327"/>
      <c r="M92" s="327"/>
      <c r="N92" s="327"/>
      <c r="O92" s="327"/>
      <c r="P92" s="125"/>
      <c r="Q92" s="125"/>
    </row>
    <row r="93" spans="2:17" ht="20.149999999999999" customHeight="1" x14ac:dyDescent="0.3">
      <c r="H93" s="327"/>
      <c r="I93" s="327"/>
      <c r="J93" s="327"/>
      <c r="K93" s="327"/>
      <c r="L93" s="327"/>
      <c r="M93" s="327"/>
      <c r="N93" s="327"/>
      <c r="O93" s="327"/>
      <c r="P93" s="125"/>
      <c r="Q93" s="125"/>
    </row>
    <row r="94" spans="2:17" ht="20.149999999999999" customHeight="1" x14ac:dyDescent="0.3">
      <c r="H94" s="166"/>
      <c r="I94" s="166"/>
      <c r="J94" s="166"/>
      <c r="K94" s="166"/>
      <c r="L94" s="166"/>
      <c r="M94" s="166"/>
      <c r="N94" s="166"/>
      <c r="O94" s="166"/>
      <c r="P94" s="125"/>
      <c r="Q94" s="125"/>
    </row>
    <row r="95" spans="2:17" ht="20.149999999999999" customHeight="1" x14ac:dyDescent="0.3">
      <c r="H95" s="167"/>
      <c r="I95" s="167"/>
      <c r="J95" s="167"/>
      <c r="K95" s="167"/>
      <c r="L95" s="167"/>
      <c r="M95" s="167"/>
      <c r="N95" s="167"/>
      <c r="O95" s="167"/>
      <c r="P95" s="125"/>
      <c r="Q95" s="125"/>
    </row>
    <row r="96" spans="2:17" ht="20.149999999999999" customHeight="1" x14ac:dyDescent="0.3">
      <c r="H96" s="167"/>
      <c r="I96" s="167"/>
      <c r="J96" s="167"/>
      <c r="K96" s="167"/>
      <c r="L96" s="167"/>
      <c r="M96" s="167"/>
      <c r="N96" s="167"/>
      <c r="O96" s="167"/>
      <c r="P96" s="125"/>
      <c r="Q96" s="125"/>
    </row>
    <row r="97" spans="8:17" ht="20.149999999999999" customHeight="1" x14ac:dyDescent="0.3">
      <c r="H97" s="167"/>
      <c r="I97" s="167"/>
      <c r="J97" s="167"/>
      <c r="K97" s="167"/>
      <c r="L97" s="167"/>
      <c r="M97" s="167"/>
      <c r="N97" s="167"/>
      <c r="O97" s="167"/>
      <c r="P97" s="125"/>
      <c r="Q97" s="125"/>
    </row>
    <row r="98" spans="8:17" ht="20.149999999999999" customHeight="1" x14ac:dyDescent="0.3">
      <c r="H98" s="167"/>
      <c r="I98" s="167"/>
      <c r="J98" s="167"/>
      <c r="K98" s="167"/>
      <c r="L98" s="167"/>
      <c r="M98" s="167"/>
      <c r="N98" s="167"/>
      <c r="O98" s="167"/>
      <c r="P98" s="125"/>
      <c r="Q98" s="125"/>
    </row>
    <row r="99" spans="8:17" ht="20.149999999999999" customHeight="1" x14ac:dyDescent="0.3">
      <c r="H99" s="167"/>
      <c r="I99" s="167"/>
      <c r="J99" s="167"/>
      <c r="K99" s="167"/>
      <c r="L99" s="167"/>
      <c r="M99" s="167"/>
      <c r="N99" s="167"/>
      <c r="O99" s="167"/>
      <c r="P99" s="125"/>
      <c r="Q99" s="125"/>
    </row>
    <row r="100" spans="8:17" ht="20.149999999999999" customHeight="1" x14ac:dyDescent="0.3">
      <c r="H100" s="167"/>
      <c r="I100" s="167"/>
      <c r="J100" s="167"/>
      <c r="K100" s="167"/>
      <c r="L100" s="167"/>
      <c r="M100" s="167"/>
      <c r="N100" s="167"/>
      <c r="O100" s="167"/>
      <c r="P100" s="125"/>
      <c r="Q100" s="125"/>
    </row>
    <row r="101" spans="8:17" ht="20.149999999999999" customHeight="1" x14ac:dyDescent="0.3">
      <c r="H101" s="167"/>
      <c r="I101" s="167"/>
      <c r="J101" s="167"/>
      <c r="K101" s="167"/>
      <c r="L101" s="167"/>
      <c r="M101" s="167"/>
      <c r="N101" s="167"/>
      <c r="O101" s="167"/>
      <c r="P101" s="125"/>
      <c r="Q101" s="125"/>
    </row>
    <row r="102" spans="8:17" ht="20.149999999999999" customHeight="1" x14ac:dyDescent="0.3">
      <c r="H102" s="167"/>
      <c r="I102" s="167"/>
      <c r="J102" s="167"/>
      <c r="K102" s="167"/>
      <c r="L102" s="167"/>
      <c r="M102" s="167"/>
      <c r="N102" s="167"/>
      <c r="O102" s="167"/>
      <c r="P102" s="125"/>
      <c r="Q102" s="125"/>
    </row>
    <row r="103" spans="8:17" ht="20.149999999999999" customHeight="1" x14ac:dyDescent="0.3">
      <c r="H103" s="167"/>
      <c r="I103" s="167"/>
      <c r="J103" s="167"/>
      <c r="K103" s="167"/>
      <c r="L103" s="167"/>
      <c r="M103" s="167"/>
      <c r="N103" s="167"/>
      <c r="O103" s="167"/>
      <c r="P103" s="125"/>
      <c r="Q103" s="125"/>
    </row>
    <row r="104" spans="8:17" ht="20.149999999999999" customHeight="1" x14ac:dyDescent="0.3">
      <c r="H104" s="167"/>
      <c r="I104" s="167"/>
      <c r="J104" s="167"/>
      <c r="K104" s="167"/>
      <c r="L104" s="167"/>
      <c r="M104" s="167"/>
      <c r="N104" s="167"/>
      <c r="O104" s="167"/>
      <c r="P104" s="125"/>
      <c r="Q104" s="125"/>
    </row>
    <row r="105" spans="8:17" ht="20.149999999999999" customHeight="1" x14ac:dyDescent="0.3">
      <c r="H105" s="327" t="s">
        <v>907</v>
      </c>
      <c r="I105" s="327"/>
      <c r="J105" s="327"/>
      <c r="K105" s="327"/>
      <c r="L105" s="327"/>
      <c r="M105" s="327"/>
      <c r="N105" s="327"/>
      <c r="O105" s="327"/>
      <c r="P105" s="125"/>
      <c r="Q105" s="125"/>
    </row>
    <row r="106" spans="8:17" ht="20.149999999999999" customHeight="1" x14ac:dyDescent="0.3">
      <c r="H106" s="327"/>
      <c r="I106" s="327"/>
      <c r="J106" s="327"/>
      <c r="K106" s="327"/>
      <c r="L106" s="327"/>
      <c r="M106" s="327"/>
      <c r="N106" s="327"/>
      <c r="O106" s="327"/>
      <c r="P106" s="125"/>
      <c r="Q106" s="125"/>
    </row>
    <row r="107" spans="8:17" ht="20.149999999999999" customHeight="1" x14ac:dyDescent="0.3">
      <c r="H107" s="327"/>
      <c r="I107" s="327"/>
      <c r="J107" s="327"/>
      <c r="K107" s="327"/>
      <c r="L107" s="327"/>
      <c r="M107" s="327"/>
      <c r="N107" s="327"/>
      <c r="O107" s="327"/>
      <c r="P107" s="125"/>
      <c r="Q107" s="125"/>
    </row>
    <row r="108" spans="8:17" ht="20.149999999999999" customHeight="1" x14ac:dyDescent="0.3">
      <c r="H108" s="327"/>
      <c r="I108" s="327"/>
      <c r="J108" s="327"/>
      <c r="K108" s="327"/>
      <c r="L108" s="327"/>
      <c r="M108" s="327"/>
      <c r="N108" s="327"/>
      <c r="O108" s="327"/>
      <c r="P108" s="125"/>
      <c r="Q108" s="125"/>
    </row>
    <row r="109" spans="8:17" ht="20.149999999999999" customHeight="1" x14ac:dyDescent="0.3">
      <c r="H109" s="272" t="s">
        <v>906</v>
      </c>
      <c r="I109" s="273"/>
      <c r="J109" s="273"/>
      <c r="K109" s="273"/>
      <c r="L109" s="273"/>
      <c r="M109" s="273"/>
      <c r="N109" s="273"/>
      <c r="O109" s="273"/>
      <c r="P109" s="125"/>
      <c r="Q109" s="125"/>
    </row>
    <row r="110" spans="8:17" ht="20.149999999999999" customHeight="1" x14ac:dyDescent="0.3">
      <c r="H110" s="273"/>
      <c r="I110" s="273"/>
      <c r="J110" s="273"/>
      <c r="K110" s="273"/>
      <c r="L110" s="273"/>
      <c r="M110" s="273"/>
      <c r="N110" s="273"/>
      <c r="O110" s="273"/>
      <c r="P110" s="125"/>
      <c r="Q110" s="125"/>
    </row>
    <row r="111" spans="8:17" ht="20.149999999999999" customHeight="1" x14ac:dyDescent="0.3">
      <c r="H111" s="327" t="s">
        <v>910</v>
      </c>
      <c r="I111" s="327"/>
      <c r="J111" s="327"/>
      <c r="K111" s="327"/>
      <c r="L111" s="327"/>
      <c r="M111" s="327"/>
      <c r="N111" s="327"/>
      <c r="O111" s="327"/>
      <c r="P111" s="125"/>
      <c r="Q111" s="125"/>
    </row>
    <row r="112" spans="8:17" ht="20.149999999999999" customHeight="1" x14ac:dyDescent="0.3">
      <c r="H112" s="327"/>
      <c r="I112" s="327"/>
      <c r="J112" s="327"/>
      <c r="K112" s="327"/>
      <c r="L112" s="327"/>
      <c r="M112" s="327"/>
      <c r="N112" s="327"/>
      <c r="O112" s="327"/>
      <c r="P112" s="125"/>
      <c r="Q112" s="125"/>
    </row>
    <row r="113" spans="8:17" ht="20.149999999999999" customHeight="1" x14ac:dyDescent="0.3">
      <c r="H113" s="327"/>
      <c r="I113" s="327"/>
      <c r="J113" s="327"/>
      <c r="K113" s="327"/>
      <c r="L113" s="327"/>
      <c r="M113" s="327"/>
      <c r="N113" s="327"/>
      <c r="O113" s="327"/>
      <c r="P113" s="125"/>
      <c r="Q113" s="125"/>
    </row>
    <row r="114" spans="8:17" ht="20.149999999999999" customHeight="1" x14ac:dyDescent="0.3">
      <c r="H114" s="327"/>
      <c r="I114" s="327"/>
      <c r="J114" s="327"/>
      <c r="K114" s="327"/>
      <c r="L114" s="327"/>
      <c r="M114" s="327"/>
      <c r="N114" s="327"/>
      <c r="O114" s="327"/>
      <c r="P114" s="125"/>
      <c r="Q114" s="125"/>
    </row>
    <row r="115" spans="8:17" ht="20.149999999999999" customHeight="1" x14ac:dyDescent="0.3">
      <c r="H115" s="327"/>
      <c r="I115" s="327"/>
      <c r="J115" s="327"/>
      <c r="K115" s="327"/>
      <c r="L115" s="327"/>
      <c r="M115" s="327"/>
      <c r="N115" s="327"/>
      <c r="O115" s="327"/>
      <c r="P115" s="125"/>
      <c r="Q115" s="125"/>
    </row>
    <row r="116" spans="8:17" ht="20.149999999999999" customHeight="1" x14ac:dyDescent="0.3">
      <c r="H116" s="327"/>
      <c r="I116" s="327"/>
      <c r="J116" s="327"/>
      <c r="K116" s="327"/>
      <c r="L116" s="327"/>
      <c r="M116" s="327"/>
      <c r="N116" s="327"/>
      <c r="O116" s="327"/>
      <c r="P116" s="125"/>
      <c r="Q116" s="125"/>
    </row>
    <row r="117" spans="8:17" ht="20.149999999999999" customHeight="1" x14ac:dyDescent="0.3">
      <c r="H117" s="327" t="s">
        <v>911</v>
      </c>
      <c r="I117" s="327"/>
      <c r="J117" s="327"/>
      <c r="K117" s="327"/>
      <c r="L117" s="327"/>
      <c r="M117" s="327"/>
      <c r="N117" s="327"/>
      <c r="O117" s="327"/>
      <c r="P117" s="125"/>
      <c r="Q117" s="125"/>
    </row>
    <row r="118" spans="8:17" ht="20.149999999999999" customHeight="1" x14ac:dyDescent="0.3">
      <c r="H118" s="327"/>
      <c r="I118" s="327"/>
      <c r="J118" s="327"/>
      <c r="K118" s="327"/>
      <c r="L118" s="327"/>
      <c r="M118" s="327"/>
      <c r="N118" s="327"/>
      <c r="O118" s="327"/>
      <c r="P118" s="125"/>
      <c r="Q118" s="125"/>
    </row>
    <row r="119" spans="8:17" ht="20.149999999999999" customHeight="1" x14ac:dyDescent="0.3">
      <c r="H119" s="327"/>
      <c r="I119" s="327"/>
      <c r="J119" s="327"/>
      <c r="K119" s="327"/>
      <c r="L119" s="327"/>
      <c r="M119" s="327"/>
      <c r="N119" s="327"/>
      <c r="O119" s="327"/>
      <c r="P119" s="125"/>
      <c r="Q119" s="125"/>
    </row>
    <row r="120" spans="8:17" ht="20.149999999999999" customHeight="1" x14ac:dyDescent="0.3">
      <c r="H120" s="327"/>
      <c r="I120" s="327"/>
      <c r="J120" s="327"/>
      <c r="K120" s="327"/>
      <c r="L120" s="327"/>
      <c r="M120" s="327"/>
      <c r="N120" s="327"/>
      <c r="O120" s="327"/>
      <c r="P120" s="125"/>
      <c r="Q120" s="125"/>
    </row>
    <row r="121" spans="8:17" ht="20.149999999999999" customHeight="1" x14ac:dyDescent="0.3">
      <c r="H121" s="327"/>
      <c r="I121" s="327"/>
      <c r="J121" s="327"/>
      <c r="K121" s="327"/>
      <c r="L121" s="327"/>
      <c r="M121" s="327"/>
      <c r="N121" s="327"/>
      <c r="O121" s="327"/>
      <c r="P121" s="125"/>
      <c r="Q121" s="125"/>
    </row>
    <row r="122" spans="8:17" ht="20.149999999999999" customHeight="1" x14ac:dyDescent="0.3">
      <c r="H122" s="327"/>
      <c r="I122" s="327"/>
      <c r="J122" s="327"/>
      <c r="K122" s="327"/>
      <c r="L122" s="327"/>
      <c r="M122" s="327"/>
      <c r="N122" s="327"/>
      <c r="O122" s="327"/>
      <c r="P122" s="125"/>
      <c r="Q122" s="125"/>
    </row>
    <row r="123" spans="8:17" ht="20.149999999999999" customHeight="1" x14ac:dyDescent="0.3">
      <c r="H123" s="327"/>
      <c r="I123" s="327"/>
      <c r="J123" s="327"/>
      <c r="K123" s="327"/>
      <c r="L123" s="327"/>
      <c r="M123" s="327"/>
      <c r="N123" s="327"/>
      <c r="O123" s="327"/>
      <c r="P123" s="125"/>
      <c r="Q123" s="125"/>
    </row>
    <row r="124" spans="8:17" ht="20.149999999999999" customHeight="1" x14ac:dyDescent="0.3">
      <c r="H124" s="327" t="s">
        <v>912</v>
      </c>
      <c r="I124" s="327"/>
      <c r="J124" s="327"/>
      <c r="K124" s="327"/>
      <c r="L124" s="327"/>
      <c r="M124" s="327"/>
      <c r="N124" s="327"/>
      <c r="O124" s="327"/>
      <c r="P124" s="125"/>
      <c r="Q124" s="125"/>
    </row>
    <row r="125" spans="8:17" ht="20.149999999999999" customHeight="1" x14ac:dyDescent="0.3">
      <c r="H125" s="327"/>
      <c r="I125" s="327"/>
      <c r="J125" s="327"/>
      <c r="K125" s="327"/>
      <c r="L125" s="327"/>
      <c r="M125" s="327"/>
      <c r="N125" s="327"/>
      <c r="O125" s="327"/>
      <c r="P125" s="125"/>
      <c r="Q125" s="125"/>
    </row>
    <row r="126" spans="8:17" ht="20.149999999999999" customHeight="1" x14ac:dyDescent="0.3">
      <c r="H126" s="327"/>
      <c r="I126" s="327"/>
      <c r="J126" s="327"/>
      <c r="K126" s="327"/>
      <c r="L126" s="327"/>
      <c r="M126" s="327"/>
      <c r="N126" s="327"/>
      <c r="O126" s="327"/>
      <c r="P126" s="125"/>
      <c r="Q126" s="125"/>
    </row>
    <row r="127" spans="8:17" ht="20.149999999999999" customHeight="1" x14ac:dyDescent="0.3">
      <c r="H127" s="327"/>
      <c r="I127" s="327"/>
      <c r="J127" s="327"/>
      <c r="K127" s="327"/>
      <c r="L127" s="327"/>
      <c r="M127" s="327"/>
      <c r="N127" s="327"/>
      <c r="O127" s="327"/>
      <c r="P127" s="125"/>
      <c r="Q127" s="125"/>
    </row>
    <row r="128" spans="8:17" ht="20.149999999999999" customHeight="1" x14ac:dyDescent="0.3">
      <c r="H128" s="327"/>
      <c r="I128" s="327"/>
      <c r="J128" s="327"/>
      <c r="K128" s="327"/>
      <c r="L128" s="327"/>
      <c r="M128" s="327"/>
      <c r="N128" s="327"/>
      <c r="O128" s="327"/>
      <c r="P128" s="125"/>
      <c r="Q128" s="125"/>
    </row>
    <row r="129" spans="1:17" ht="20.149999999999999" customHeight="1" x14ac:dyDescent="0.3">
      <c r="A129" s="332" t="s">
        <v>988</v>
      </c>
      <c r="B129" s="332"/>
      <c r="C129" s="332"/>
      <c r="H129" s="327"/>
      <c r="I129" s="327"/>
      <c r="J129" s="327"/>
      <c r="K129" s="327"/>
      <c r="L129" s="327"/>
      <c r="M129" s="327"/>
      <c r="N129" s="327"/>
      <c r="O129" s="327"/>
      <c r="P129" s="125"/>
      <c r="Q129" s="125"/>
    </row>
    <row r="130" spans="1:17" ht="20.149999999999999" customHeight="1" x14ac:dyDescent="0.3">
      <c r="H130" s="327"/>
      <c r="I130" s="327"/>
      <c r="J130" s="327"/>
      <c r="K130" s="327"/>
      <c r="L130" s="327"/>
      <c r="M130" s="327"/>
      <c r="N130" s="327"/>
      <c r="O130" s="327"/>
      <c r="P130" s="125"/>
      <c r="Q130" s="125"/>
    </row>
    <row r="131" spans="1:17" ht="20.149999999999999" customHeight="1" x14ac:dyDescent="0.3">
      <c r="P131" s="125"/>
      <c r="Q131" s="125"/>
    </row>
    <row r="132" spans="1:17" ht="20.149999999999999" customHeight="1" x14ac:dyDescent="0.3">
      <c r="P132" s="125"/>
      <c r="Q132" s="125"/>
    </row>
    <row r="133" spans="1:17" ht="20.149999999999999" customHeight="1" x14ac:dyDescent="0.3">
      <c r="H133" s="326" t="s">
        <v>908</v>
      </c>
      <c r="I133" s="326"/>
      <c r="J133" s="326"/>
      <c r="K133" s="326"/>
      <c r="L133" s="326"/>
      <c r="M133" s="326"/>
      <c r="N133" s="326"/>
      <c r="O133" s="326"/>
      <c r="P133" s="125"/>
      <c r="Q133" s="125"/>
    </row>
    <row r="134" spans="1:17" ht="20.149999999999999" customHeight="1" x14ac:dyDescent="0.3">
      <c r="H134" s="177"/>
      <c r="I134" s="177"/>
      <c r="J134" s="177"/>
      <c r="K134" s="177"/>
      <c r="L134" s="177"/>
      <c r="M134" s="177"/>
      <c r="N134" s="177"/>
      <c r="O134" s="177"/>
      <c r="P134" s="125"/>
      <c r="Q134" s="125"/>
    </row>
    <row r="135" spans="1:17" ht="20.149999999999999" customHeight="1" x14ac:dyDescent="0.3">
      <c r="H135" s="177"/>
      <c r="I135" s="177"/>
      <c r="J135" s="177"/>
      <c r="K135" s="177"/>
      <c r="L135" s="177"/>
      <c r="M135" s="177"/>
      <c r="N135" s="177"/>
      <c r="O135" s="177"/>
      <c r="P135" s="125"/>
      <c r="Q135" s="125"/>
    </row>
    <row r="136" spans="1:17" ht="20.149999999999999" customHeight="1" x14ac:dyDescent="0.3">
      <c r="H136" s="327" t="s">
        <v>909</v>
      </c>
      <c r="I136" s="327"/>
      <c r="J136" s="327"/>
      <c r="K136" s="327"/>
      <c r="L136" s="327"/>
      <c r="M136" s="327"/>
      <c r="N136" s="327"/>
      <c r="O136" s="327"/>
      <c r="P136" s="125"/>
      <c r="Q136" s="125"/>
    </row>
    <row r="137" spans="1:17" ht="20.149999999999999" customHeight="1" x14ac:dyDescent="0.3">
      <c r="H137" s="327"/>
      <c r="I137" s="327"/>
      <c r="J137" s="327"/>
      <c r="K137" s="327"/>
      <c r="L137" s="327"/>
      <c r="M137" s="327"/>
      <c r="N137" s="327"/>
      <c r="O137" s="327"/>
      <c r="P137" s="125"/>
      <c r="Q137" s="125"/>
    </row>
    <row r="138" spans="1:17" ht="20.149999999999999" customHeight="1" x14ac:dyDescent="0.3">
      <c r="H138" s="328" t="s">
        <v>913</v>
      </c>
      <c r="I138" s="328"/>
      <c r="J138" s="328"/>
      <c r="K138" s="328"/>
      <c r="L138" s="328"/>
      <c r="M138" s="328"/>
      <c r="N138" s="328"/>
      <c r="O138" s="328"/>
      <c r="P138" s="125"/>
      <c r="Q138" s="125"/>
    </row>
    <row r="139" spans="1:17" ht="20.149999999999999" customHeight="1" x14ac:dyDescent="0.3">
      <c r="H139" s="328"/>
      <c r="I139" s="328"/>
      <c r="J139" s="328"/>
      <c r="K139" s="328"/>
      <c r="L139" s="328"/>
      <c r="M139" s="328"/>
      <c r="N139" s="328"/>
      <c r="O139" s="328"/>
      <c r="P139" s="125"/>
      <c r="Q139" s="125"/>
    </row>
    <row r="140" spans="1:17" ht="20.149999999999999" customHeight="1" x14ac:dyDescent="0.3">
      <c r="H140" s="327" t="s">
        <v>914</v>
      </c>
      <c r="I140" s="327"/>
      <c r="J140" s="327"/>
      <c r="K140" s="327"/>
      <c r="L140" s="327"/>
      <c r="M140" s="327"/>
      <c r="N140" s="327"/>
      <c r="O140" s="327"/>
      <c r="P140" s="125"/>
      <c r="Q140" s="125"/>
    </row>
    <row r="141" spans="1:17" ht="20.149999999999999" customHeight="1" x14ac:dyDescent="0.3">
      <c r="H141" s="327"/>
      <c r="I141" s="327"/>
      <c r="J141" s="327"/>
      <c r="K141" s="327"/>
      <c r="L141" s="327"/>
      <c r="M141" s="327"/>
      <c r="N141" s="327"/>
      <c r="O141" s="327"/>
      <c r="P141" s="125"/>
      <c r="Q141" s="125"/>
    </row>
    <row r="142" spans="1:17" ht="20.149999999999999" customHeight="1" x14ac:dyDescent="0.3">
      <c r="H142" s="327"/>
      <c r="I142" s="327"/>
      <c r="J142" s="327"/>
      <c r="K142" s="327"/>
      <c r="L142" s="327"/>
      <c r="M142" s="327"/>
      <c r="N142" s="327"/>
      <c r="O142" s="327"/>
      <c r="P142" s="125"/>
      <c r="Q142" s="125"/>
    </row>
    <row r="143" spans="1:17" ht="20.149999999999999" customHeight="1" x14ac:dyDescent="0.3">
      <c r="H143" s="327"/>
      <c r="I143" s="327"/>
      <c r="J143" s="327"/>
      <c r="K143" s="327"/>
      <c r="L143" s="327"/>
      <c r="M143" s="327"/>
      <c r="N143" s="327"/>
      <c r="O143" s="327"/>
      <c r="P143" s="125"/>
      <c r="Q143" s="125"/>
    </row>
    <row r="144" spans="1:17" ht="20.149999999999999" customHeight="1" x14ac:dyDescent="0.3">
      <c r="H144" s="327"/>
      <c r="I144" s="327"/>
      <c r="J144" s="327"/>
      <c r="K144" s="327"/>
      <c r="L144" s="327"/>
      <c r="M144" s="327"/>
      <c r="N144" s="327"/>
      <c r="O144" s="327"/>
      <c r="P144" s="125"/>
      <c r="Q144" s="125"/>
    </row>
    <row r="145" spans="2:17" ht="20.149999999999999" customHeight="1" x14ac:dyDescent="0.3">
      <c r="B145" s="311" t="s">
        <v>918</v>
      </c>
      <c r="C145" s="311"/>
      <c r="D145" s="311"/>
      <c r="E145" s="311"/>
      <c r="F145" s="311"/>
      <c r="G145" s="311"/>
      <c r="H145" s="311"/>
      <c r="I145" s="311"/>
      <c r="J145" s="311"/>
      <c r="K145" s="311"/>
      <c r="L145" s="311"/>
      <c r="M145" s="311"/>
      <c r="N145" s="311"/>
      <c r="O145" s="176"/>
      <c r="P145" s="125"/>
      <c r="Q145" s="125"/>
    </row>
    <row r="146" spans="2:17" s="143" customFormat="1" ht="20.149999999999999" customHeight="1" x14ac:dyDescent="0.3">
      <c r="B146" s="311"/>
      <c r="C146" s="311"/>
      <c r="D146" s="311"/>
      <c r="E146" s="311"/>
      <c r="F146" s="311"/>
      <c r="G146" s="311"/>
      <c r="H146" s="311"/>
      <c r="I146" s="311"/>
      <c r="J146" s="311"/>
      <c r="K146" s="311"/>
      <c r="L146" s="311"/>
      <c r="M146" s="311"/>
      <c r="N146" s="311"/>
      <c r="O146" s="121"/>
      <c r="P146" s="144"/>
      <c r="Q146" s="144"/>
    </row>
    <row r="147" spans="2:17" s="143" customFormat="1" ht="20.149999999999999" customHeight="1" x14ac:dyDescent="0.3">
      <c r="B147" s="143" t="s">
        <v>480</v>
      </c>
      <c r="P147" s="145"/>
      <c r="Q147" s="144"/>
    </row>
    <row r="148" spans="2:17" s="143" customFormat="1" ht="20.149999999999999" customHeight="1" x14ac:dyDescent="0.3">
      <c r="P148" s="145"/>
      <c r="Q148" s="144"/>
    </row>
    <row r="149" spans="2:17" s="143" customFormat="1" ht="20.149999999999999" customHeight="1" x14ac:dyDescent="0.3">
      <c r="B149" s="311" t="s">
        <v>919</v>
      </c>
      <c r="C149" s="311"/>
      <c r="D149" s="311"/>
      <c r="E149" s="311"/>
      <c r="F149" s="311"/>
      <c r="G149" s="311"/>
      <c r="H149" s="311"/>
      <c r="I149" s="311"/>
      <c r="J149" s="311"/>
      <c r="K149" s="311"/>
      <c r="L149" s="311"/>
      <c r="M149" s="311"/>
      <c r="N149" s="311"/>
      <c r="P149" s="145"/>
      <c r="Q149" s="144"/>
    </row>
    <row r="150" spans="2:17" s="143" customFormat="1" ht="20.149999999999999" customHeight="1" x14ac:dyDescent="0.3">
      <c r="B150" s="311"/>
      <c r="C150" s="311"/>
      <c r="D150" s="311"/>
      <c r="E150" s="311"/>
      <c r="F150" s="311"/>
      <c r="G150" s="311"/>
      <c r="H150" s="311"/>
      <c r="I150" s="311"/>
      <c r="J150" s="311"/>
      <c r="K150" s="311"/>
      <c r="L150" s="311"/>
      <c r="M150" s="311"/>
      <c r="N150" s="311"/>
      <c r="P150" s="145"/>
      <c r="Q150" s="144"/>
    </row>
    <row r="151" spans="2:17" s="143" customFormat="1" ht="20.149999999999999" customHeight="1" x14ac:dyDescent="0.3">
      <c r="B151" s="310" t="s">
        <v>481</v>
      </c>
      <c r="C151" s="310"/>
      <c r="D151" s="310"/>
      <c r="E151" s="310"/>
      <c r="F151" s="310"/>
      <c r="G151" s="310"/>
      <c r="H151" s="310"/>
      <c r="I151" s="310"/>
      <c r="J151" s="310"/>
      <c r="K151" s="310"/>
      <c r="L151" s="310"/>
      <c r="M151" s="310"/>
      <c r="N151" s="310"/>
      <c r="P151" s="145"/>
      <c r="Q151" s="144"/>
    </row>
    <row r="152" spans="2:17" s="143" customFormat="1" ht="20.149999999999999" customHeight="1" x14ac:dyDescent="0.3">
      <c r="P152" s="145"/>
      <c r="Q152" s="144"/>
    </row>
    <row r="153" spans="2:17" s="143" customFormat="1" ht="20.149999999999999" customHeight="1" x14ac:dyDescent="0.3">
      <c r="P153" s="145"/>
      <c r="Q153" s="144"/>
    </row>
    <row r="154" spans="2:17" s="143" customFormat="1" ht="20.149999999999999" customHeight="1" x14ac:dyDescent="0.3">
      <c r="P154" s="145"/>
      <c r="Q154" s="144"/>
    </row>
    <row r="155" spans="2:17" s="143" customFormat="1" ht="20.149999999999999" customHeight="1" x14ac:dyDescent="0.3">
      <c r="P155" s="145"/>
      <c r="Q155" s="144"/>
    </row>
    <row r="156" spans="2:17" s="143" customFormat="1" ht="20.149999999999999" customHeight="1" x14ac:dyDescent="0.3">
      <c r="P156" s="145"/>
      <c r="Q156" s="144"/>
    </row>
    <row r="157" spans="2:17" s="143" customFormat="1" ht="20.149999999999999" customHeight="1" x14ac:dyDescent="0.3">
      <c r="P157" s="145"/>
      <c r="Q157" s="144"/>
    </row>
    <row r="158" spans="2:17" s="143" customFormat="1" ht="20.149999999999999" customHeight="1" x14ac:dyDescent="0.3">
      <c r="P158" s="145"/>
      <c r="Q158" s="144"/>
    </row>
    <row r="159" spans="2:17" s="143" customFormat="1" ht="20.149999999999999" customHeight="1" x14ac:dyDescent="0.3">
      <c r="P159" s="145"/>
      <c r="Q159" s="144"/>
    </row>
    <row r="160" spans="2:17" s="143" customFormat="1" ht="20.149999999999999" customHeight="1" x14ac:dyDescent="0.3">
      <c r="P160" s="145"/>
      <c r="Q160" s="144"/>
    </row>
    <row r="161" spans="1:17" s="143" customFormat="1" ht="20.149999999999999" customHeight="1" x14ac:dyDescent="0.3">
      <c r="P161" s="145"/>
      <c r="Q161" s="144"/>
    </row>
    <row r="162" spans="1:17" s="143" customFormat="1" ht="20.149999999999999" customHeight="1" x14ac:dyDescent="0.3">
      <c r="P162" s="145"/>
      <c r="Q162" s="144"/>
    </row>
    <row r="163" spans="1:17" s="143" customFormat="1" ht="20.149999999999999" customHeight="1" x14ac:dyDescent="0.3">
      <c r="P163" s="145"/>
      <c r="Q163" s="144"/>
    </row>
    <row r="164" spans="1:17" s="143" customFormat="1" ht="20.149999999999999" customHeight="1" x14ac:dyDescent="0.3">
      <c r="B164" s="309" t="s">
        <v>482</v>
      </c>
      <c r="C164" s="309"/>
      <c r="D164" s="309"/>
      <c r="E164" s="309"/>
      <c r="F164" s="309"/>
      <c r="G164" s="309"/>
      <c r="H164" s="309"/>
      <c r="I164" s="309"/>
      <c r="J164" s="309"/>
      <c r="K164" s="309"/>
      <c r="L164" s="309"/>
      <c r="M164" s="309"/>
      <c r="N164" s="309"/>
      <c r="P164" s="145"/>
      <c r="Q164" s="144"/>
    </row>
    <row r="165" spans="1:17" s="143" customFormat="1" ht="20.149999999999999" customHeight="1" x14ac:dyDescent="0.3">
      <c r="A165" s="146" t="s">
        <v>483</v>
      </c>
      <c r="B165" s="310" t="s">
        <v>920</v>
      </c>
      <c r="C165" s="310"/>
      <c r="D165" s="310"/>
      <c r="E165" s="310"/>
      <c r="F165" s="310"/>
      <c r="G165" s="310"/>
      <c r="H165" s="310"/>
      <c r="I165" s="310"/>
      <c r="J165" s="310"/>
      <c r="K165" s="310"/>
      <c r="L165" s="310"/>
      <c r="M165" s="310"/>
      <c r="N165" s="310"/>
      <c r="P165" s="145"/>
      <c r="Q165" s="144"/>
    </row>
    <row r="166" spans="1:17" s="143" customFormat="1" ht="20.149999999999999" customHeight="1" x14ac:dyDescent="0.3">
      <c r="A166" s="324"/>
      <c r="B166" s="311" t="s">
        <v>921</v>
      </c>
      <c r="C166" s="311"/>
      <c r="D166" s="311"/>
      <c r="E166" s="311"/>
      <c r="F166" s="311"/>
      <c r="G166" s="311"/>
      <c r="H166" s="311"/>
      <c r="I166" s="311"/>
      <c r="J166" s="311"/>
      <c r="K166" s="311"/>
      <c r="L166" s="311"/>
      <c r="M166" s="311"/>
      <c r="N166" s="311"/>
      <c r="P166" s="145"/>
      <c r="Q166" s="144"/>
    </row>
    <row r="167" spans="1:17" s="143" customFormat="1" ht="20.149999999999999" customHeight="1" x14ac:dyDescent="0.3">
      <c r="A167" s="324"/>
      <c r="B167" s="311"/>
      <c r="C167" s="311"/>
      <c r="D167" s="311"/>
      <c r="E167" s="311"/>
      <c r="F167" s="311"/>
      <c r="G167" s="311"/>
      <c r="H167" s="311"/>
      <c r="I167" s="311"/>
      <c r="J167" s="311"/>
      <c r="K167" s="311"/>
      <c r="L167" s="311"/>
      <c r="M167" s="311"/>
      <c r="N167" s="311"/>
      <c r="P167" s="145"/>
      <c r="Q167" s="144"/>
    </row>
    <row r="168" spans="1:17" s="143" customFormat="1" ht="20.149999999999999" customHeight="1" x14ac:dyDescent="0.3">
      <c r="A168" s="146" t="s">
        <v>484</v>
      </c>
      <c r="B168" s="309" t="s">
        <v>922</v>
      </c>
      <c r="C168" s="309"/>
      <c r="D168" s="309"/>
      <c r="E168" s="309"/>
      <c r="F168" s="309"/>
      <c r="G168" s="309"/>
      <c r="H168" s="309"/>
      <c r="I168" s="309"/>
      <c r="J168" s="309"/>
      <c r="K168" s="309"/>
      <c r="L168" s="309"/>
      <c r="M168" s="309"/>
      <c r="N168" s="309"/>
      <c r="P168" s="145"/>
      <c r="Q168" s="144"/>
    </row>
    <row r="169" spans="1:17" s="143" customFormat="1" ht="20.149999999999999" customHeight="1" x14ac:dyDescent="0.3">
      <c r="B169" s="310" t="s">
        <v>485</v>
      </c>
      <c r="C169" s="310"/>
      <c r="D169" s="310"/>
      <c r="E169" s="310"/>
      <c r="F169" s="310"/>
      <c r="G169" s="310"/>
      <c r="H169" s="310"/>
      <c r="I169" s="310"/>
      <c r="J169" s="310"/>
      <c r="K169" s="310"/>
      <c r="L169" s="310"/>
      <c r="M169" s="310"/>
      <c r="N169" s="310"/>
      <c r="P169" s="145"/>
      <c r="Q169" s="144"/>
    </row>
    <row r="170" spans="1:17" s="143" customFormat="1" ht="20.149999999999999" customHeight="1" x14ac:dyDescent="0.3">
      <c r="B170" s="311" t="s">
        <v>923</v>
      </c>
      <c r="C170" s="311"/>
      <c r="D170" s="311"/>
      <c r="E170" s="311"/>
      <c r="F170" s="311"/>
      <c r="G170" s="311"/>
      <c r="H170" s="311"/>
      <c r="I170" s="311"/>
      <c r="J170" s="311"/>
      <c r="K170" s="311"/>
      <c r="L170" s="311"/>
      <c r="M170" s="311"/>
      <c r="N170" s="311"/>
      <c r="P170" s="145"/>
      <c r="Q170" s="144"/>
    </row>
    <row r="171" spans="1:17" s="143" customFormat="1" ht="20.149999999999999" customHeight="1" x14ac:dyDescent="0.3">
      <c r="B171" s="311"/>
      <c r="C171" s="311"/>
      <c r="D171" s="311"/>
      <c r="E171" s="311"/>
      <c r="F171" s="311"/>
      <c r="G171" s="311"/>
      <c r="H171" s="311"/>
      <c r="I171" s="311"/>
      <c r="J171" s="311"/>
      <c r="K171" s="311"/>
      <c r="L171" s="311"/>
      <c r="M171" s="311"/>
      <c r="N171" s="311"/>
      <c r="P171" s="145"/>
      <c r="Q171" s="144"/>
    </row>
    <row r="172" spans="1:17" s="143" customFormat="1" ht="20.149999999999999" customHeight="1" x14ac:dyDescent="0.3">
      <c r="B172" s="311"/>
      <c r="C172" s="311"/>
      <c r="D172" s="311"/>
      <c r="E172" s="311"/>
      <c r="F172" s="311"/>
      <c r="G172" s="311"/>
      <c r="H172" s="311"/>
      <c r="I172" s="311"/>
      <c r="J172" s="311"/>
      <c r="K172" s="311"/>
      <c r="L172" s="311"/>
      <c r="M172" s="311"/>
      <c r="N172" s="311"/>
      <c r="P172" s="145"/>
      <c r="Q172" s="144"/>
    </row>
    <row r="173" spans="1:17" s="143" customFormat="1" ht="20.149999999999999" customHeight="1" x14ac:dyDescent="0.3">
      <c r="P173" s="145"/>
      <c r="Q173" s="144"/>
    </row>
    <row r="174" spans="1:17" s="143" customFormat="1" ht="20.149999999999999" customHeight="1" x14ac:dyDescent="0.3">
      <c r="P174" s="145"/>
      <c r="Q174" s="144"/>
    </row>
    <row r="175" spans="1:17" s="143" customFormat="1" ht="20.149999999999999" customHeight="1" x14ac:dyDescent="0.3">
      <c r="A175" s="146" t="s">
        <v>483</v>
      </c>
      <c r="B175" s="309" t="s">
        <v>486</v>
      </c>
      <c r="C175" s="309"/>
      <c r="D175" s="309"/>
      <c r="E175" s="309"/>
      <c r="F175" s="309"/>
      <c r="G175" s="309"/>
      <c r="H175" s="309"/>
      <c r="I175" s="309"/>
      <c r="J175" s="309"/>
      <c r="K175" s="309"/>
      <c r="L175" s="309"/>
      <c r="M175" s="309"/>
      <c r="N175" s="309"/>
      <c r="P175" s="145"/>
      <c r="Q175" s="144"/>
    </row>
    <row r="176" spans="1:17" s="143" customFormat="1" ht="20.149999999999999" customHeight="1" x14ac:dyDescent="0.3">
      <c r="B176" s="325" t="s">
        <v>487</v>
      </c>
      <c r="C176" s="325"/>
      <c r="D176" s="325"/>
      <c r="E176" s="325"/>
      <c r="F176" s="325"/>
      <c r="G176" s="325"/>
      <c r="H176" s="325"/>
      <c r="I176" s="325"/>
      <c r="J176" s="325"/>
      <c r="K176" s="325"/>
      <c r="L176" s="325"/>
      <c r="M176" s="325"/>
      <c r="N176" s="325"/>
      <c r="P176" s="145"/>
      <c r="Q176" s="144"/>
    </row>
    <row r="177" spans="2:17" s="143" customFormat="1" ht="20.149999999999999" customHeight="1" x14ac:dyDescent="0.3">
      <c r="B177" s="325"/>
      <c r="C177" s="325"/>
      <c r="D177" s="325"/>
      <c r="E177" s="325"/>
      <c r="F177" s="325"/>
      <c r="G177" s="325"/>
      <c r="H177" s="325"/>
      <c r="I177" s="325"/>
      <c r="J177" s="325"/>
      <c r="K177" s="325"/>
      <c r="L177" s="325"/>
      <c r="M177" s="325"/>
      <c r="N177" s="325"/>
      <c r="P177" s="145"/>
      <c r="Q177" s="144"/>
    </row>
    <row r="178" spans="2:17" s="143" customFormat="1" ht="20.149999999999999" customHeight="1" x14ac:dyDescent="0.3">
      <c r="B178" s="311" t="s">
        <v>924</v>
      </c>
      <c r="C178" s="311"/>
      <c r="D178" s="311"/>
      <c r="E178" s="311"/>
      <c r="F178" s="311"/>
      <c r="G178" s="311"/>
      <c r="H178" s="311"/>
      <c r="I178" s="311"/>
      <c r="J178" s="311"/>
      <c r="K178" s="311"/>
      <c r="L178" s="311"/>
      <c r="M178" s="311"/>
      <c r="N178" s="311"/>
      <c r="P178" s="145"/>
      <c r="Q178" s="144"/>
    </row>
    <row r="179" spans="2:17" s="143" customFormat="1" ht="20.149999999999999" customHeight="1" x14ac:dyDescent="0.3">
      <c r="B179" s="311"/>
      <c r="C179" s="311"/>
      <c r="D179" s="311"/>
      <c r="E179" s="311"/>
      <c r="F179" s="311"/>
      <c r="G179" s="311"/>
      <c r="H179" s="311"/>
      <c r="I179" s="311"/>
      <c r="J179" s="311"/>
      <c r="K179" s="311"/>
      <c r="L179" s="311"/>
      <c r="M179" s="311"/>
      <c r="N179" s="311"/>
      <c r="P179" s="145"/>
      <c r="Q179" s="144"/>
    </row>
    <row r="180" spans="2:17" s="143" customFormat="1" ht="20.149999999999999" customHeight="1" x14ac:dyDescent="0.3">
      <c r="B180" s="311"/>
      <c r="C180" s="311"/>
      <c r="D180" s="311"/>
      <c r="E180" s="311"/>
      <c r="F180" s="311"/>
      <c r="G180" s="311"/>
      <c r="H180" s="311"/>
      <c r="I180" s="311"/>
      <c r="J180" s="311"/>
      <c r="K180" s="311"/>
      <c r="L180" s="311"/>
      <c r="M180" s="311"/>
      <c r="N180" s="311"/>
      <c r="P180" s="145"/>
      <c r="Q180" s="144"/>
    </row>
    <row r="181" spans="2:17" s="143" customFormat="1" ht="20.149999999999999" customHeight="1" x14ac:dyDescent="0.3">
      <c r="B181" s="311" t="s">
        <v>925</v>
      </c>
      <c r="C181" s="311"/>
      <c r="D181" s="311"/>
      <c r="E181" s="311"/>
      <c r="F181" s="311"/>
      <c r="G181" s="311"/>
      <c r="H181" s="311"/>
      <c r="I181" s="311"/>
      <c r="J181" s="311"/>
      <c r="K181" s="311"/>
      <c r="L181" s="311"/>
      <c r="M181" s="311"/>
      <c r="N181" s="311"/>
      <c r="P181" s="145"/>
      <c r="Q181" s="144"/>
    </row>
    <row r="182" spans="2:17" s="143" customFormat="1" ht="20.149999999999999" customHeight="1" x14ac:dyDescent="0.3">
      <c r="B182" s="311" t="s">
        <v>926</v>
      </c>
      <c r="C182" s="311"/>
      <c r="D182" s="311"/>
      <c r="E182" s="311"/>
      <c r="F182" s="311"/>
      <c r="G182" s="311"/>
      <c r="H182" s="311"/>
      <c r="I182" s="311"/>
      <c r="J182" s="311"/>
      <c r="K182" s="311"/>
      <c r="L182" s="311"/>
      <c r="M182" s="311"/>
      <c r="N182" s="311"/>
      <c r="P182" s="145"/>
      <c r="Q182" s="144"/>
    </row>
    <row r="183" spans="2:17" s="143" customFormat="1" ht="20.149999999999999" customHeight="1" x14ac:dyDescent="0.3">
      <c r="B183" s="311"/>
      <c r="C183" s="311"/>
      <c r="D183" s="311"/>
      <c r="E183" s="311"/>
      <c r="F183" s="311"/>
      <c r="G183" s="311"/>
      <c r="H183" s="311"/>
      <c r="I183" s="311"/>
      <c r="J183" s="311"/>
      <c r="K183" s="311"/>
      <c r="L183" s="311"/>
      <c r="M183" s="311"/>
      <c r="N183" s="311"/>
      <c r="P183" s="145"/>
      <c r="Q183" s="144"/>
    </row>
    <row r="184" spans="2:17" s="143" customFormat="1" ht="20.149999999999999" customHeight="1" x14ac:dyDescent="0.3">
      <c r="P184" s="145"/>
      <c r="Q184" s="144"/>
    </row>
    <row r="185" spans="2:17" s="143" customFormat="1" ht="20.149999999999999" customHeight="1" x14ac:dyDescent="0.3">
      <c r="P185" s="145"/>
      <c r="Q185" s="144"/>
    </row>
    <row r="186" spans="2:17" s="143" customFormat="1" ht="20.149999999999999" customHeight="1" x14ac:dyDescent="0.3">
      <c r="P186" s="145"/>
      <c r="Q186" s="144"/>
    </row>
    <row r="187" spans="2:17" s="143" customFormat="1" ht="20.149999999999999" customHeight="1" x14ac:dyDescent="0.3">
      <c r="B187" s="320" t="s">
        <v>927</v>
      </c>
      <c r="C187" s="320"/>
      <c r="D187" s="320"/>
      <c r="E187" s="320"/>
      <c r="F187" s="320"/>
      <c r="G187" s="320"/>
      <c r="H187" s="320"/>
      <c r="I187" s="320"/>
      <c r="J187" s="320"/>
      <c r="K187" s="320"/>
      <c r="L187" s="320"/>
      <c r="M187" s="320"/>
      <c r="N187" s="320"/>
      <c r="P187" s="145"/>
      <c r="Q187" s="144"/>
    </row>
    <row r="188" spans="2:17" s="143" customFormat="1" ht="20.149999999999999" customHeight="1" x14ac:dyDescent="0.3">
      <c r="B188" s="320"/>
      <c r="C188" s="320"/>
      <c r="D188" s="320"/>
      <c r="E188" s="320"/>
      <c r="F188" s="320"/>
      <c r="G188" s="320"/>
      <c r="H188" s="320"/>
      <c r="I188" s="320"/>
      <c r="J188" s="320"/>
      <c r="K188" s="320"/>
      <c r="L188" s="320"/>
      <c r="M188" s="320"/>
      <c r="N188" s="320"/>
      <c r="P188" s="145"/>
      <c r="Q188" s="144"/>
    </row>
    <row r="189" spans="2:17" s="143" customFormat="1" ht="20.149999999999999" customHeight="1" x14ac:dyDescent="0.3">
      <c r="B189" s="320"/>
      <c r="C189" s="320"/>
      <c r="D189" s="320"/>
      <c r="E189" s="320"/>
      <c r="F189" s="320"/>
      <c r="G189" s="320"/>
      <c r="H189" s="320"/>
      <c r="I189" s="320"/>
      <c r="J189" s="320"/>
      <c r="K189" s="320"/>
      <c r="L189" s="320"/>
      <c r="M189" s="320"/>
      <c r="N189" s="320"/>
      <c r="P189" s="145"/>
      <c r="Q189" s="144"/>
    </row>
    <row r="190" spans="2:17" s="143" customFormat="1" ht="20.149999999999999" customHeight="1" x14ac:dyDescent="0.3">
      <c r="B190" s="320"/>
      <c r="C190" s="320"/>
      <c r="D190" s="320"/>
      <c r="E190" s="320"/>
      <c r="F190" s="320"/>
      <c r="G190" s="320"/>
      <c r="H190" s="320"/>
      <c r="I190" s="320"/>
      <c r="J190" s="320"/>
      <c r="K190" s="320"/>
      <c r="L190" s="320"/>
      <c r="M190" s="320"/>
      <c r="N190" s="320"/>
      <c r="P190" s="145"/>
      <c r="Q190" s="144"/>
    </row>
    <row r="191" spans="2:17" s="143" customFormat="1" ht="20.149999999999999" customHeight="1" x14ac:dyDescent="0.3">
      <c r="P191" s="145"/>
      <c r="Q191" s="144"/>
    </row>
    <row r="192" spans="2:17" s="143" customFormat="1" ht="20.149999999999999" customHeight="1" x14ac:dyDescent="0.3">
      <c r="P192" s="145"/>
      <c r="Q192" s="144"/>
    </row>
    <row r="193" spans="1:17" s="143" customFormat="1" ht="20.149999999999999" customHeight="1" x14ac:dyDescent="0.3">
      <c r="P193" s="145"/>
      <c r="Q193" s="144"/>
    </row>
    <row r="194" spans="1:17" s="143" customFormat="1" ht="20.149999999999999" customHeight="1" x14ac:dyDescent="0.3">
      <c r="B194" s="311" t="s">
        <v>928</v>
      </c>
      <c r="C194" s="311"/>
      <c r="D194" s="311"/>
      <c r="E194" s="311"/>
      <c r="F194" s="311"/>
      <c r="G194" s="311"/>
      <c r="H194" s="311"/>
      <c r="I194" s="311"/>
      <c r="J194" s="311"/>
      <c r="K194" s="311"/>
      <c r="L194" s="311"/>
      <c r="M194" s="311"/>
      <c r="N194" s="311"/>
      <c r="P194" s="145"/>
      <c r="Q194" s="144"/>
    </row>
    <row r="195" spans="1:17" s="143" customFormat="1" ht="20.149999999999999" customHeight="1" x14ac:dyDescent="0.3">
      <c r="B195" s="311"/>
      <c r="C195" s="311"/>
      <c r="D195" s="311"/>
      <c r="E195" s="311"/>
      <c r="F195" s="311"/>
      <c r="G195" s="311"/>
      <c r="H195" s="311"/>
      <c r="I195" s="311"/>
      <c r="J195" s="311"/>
      <c r="K195" s="311"/>
      <c r="L195" s="311"/>
      <c r="M195" s="311"/>
      <c r="N195" s="311"/>
      <c r="P195" s="145"/>
      <c r="Q195" s="144"/>
    </row>
    <row r="196" spans="1:17" s="143" customFormat="1" ht="20.149999999999999" customHeight="1" x14ac:dyDescent="0.3">
      <c r="B196" s="311"/>
      <c r="C196" s="311"/>
      <c r="D196" s="311"/>
      <c r="E196" s="311"/>
      <c r="F196" s="311"/>
      <c r="G196" s="311"/>
      <c r="H196" s="311"/>
      <c r="I196" s="311"/>
      <c r="J196" s="311"/>
      <c r="K196" s="311"/>
      <c r="L196" s="311"/>
      <c r="M196" s="311"/>
      <c r="N196" s="311"/>
      <c r="P196" s="145"/>
      <c r="Q196" s="144"/>
    </row>
    <row r="197" spans="1:17" s="143" customFormat="1" ht="20.149999999999999" customHeight="1" x14ac:dyDescent="0.3">
      <c r="B197" s="311"/>
      <c r="C197" s="311"/>
      <c r="D197" s="311"/>
      <c r="E197" s="311"/>
      <c r="F197" s="311"/>
      <c r="G197" s="311"/>
      <c r="H197" s="311"/>
      <c r="I197" s="311"/>
      <c r="J197" s="311"/>
      <c r="K197" s="311"/>
      <c r="L197" s="311"/>
      <c r="M197" s="311"/>
      <c r="N197" s="311"/>
      <c r="P197" s="145"/>
      <c r="Q197" s="144"/>
    </row>
    <row r="198" spans="1:17" s="143" customFormat="1" ht="20.149999999999999" customHeight="1" x14ac:dyDescent="0.3">
      <c r="P198" s="145"/>
      <c r="Q198" s="144"/>
    </row>
    <row r="199" spans="1:17" s="143" customFormat="1" ht="20.149999999999999" customHeight="1" x14ac:dyDescent="0.3">
      <c r="P199" s="145"/>
      <c r="Q199" s="144"/>
    </row>
    <row r="200" spans="1:17" s="143" customFormat="1" ht="20.149999999999999" customHeight="1" x14ac:dyDescent="0.3">
      <c r="A200" s="146" t="s">
        <v>484</v>
      </c>
      <c r="B200" s="320" t="s">
        <v>929</v>
      </c>
      <c r="C200" s="320"/>
      <c r="D200" s="320"/>
      <c r="E200" s="320"/>
      <c r="F200" s="320"/>
      <c r="G200" s="320"/>
      <c r="H200" s="320"/>
      <c r="I200" s="320"/>
      <c r="J200" s="320"/>
      <c r="K200" s="320"/>
      <c r="L200" s="320"/>
      <c r="M200" s="320"/>
      <c r="N200" s="320"/>
      <c r="P200" s="145"/>
      <c r="Q200" s="144"/>
    </row>
    <row r="201" spans="1:17" s="143" customFormat="1" ht="20.149999999999999" customHeight="1" x14ac:dyDescent="0.3">
      <c r="B201" s="320"/>
      <c r="C201" s="320"/>
      <c r="D201" s="320"/>
      <c r="E201" s="320"/>
      <c r="F201" s="320"/>
      <c r="G201" s="320"/>
      <c r="H201" s="320"/>
      <c r="I201" s="320"/>
      <c r="J201" s="320"/>
      <c r="K201" s="320"/>
      <c r="L201" s="320"/>
      <c r="M201" s="320"/>
      <c r="N201" s="320"/>
      <c r="P201" s="145"/>
      <c r="Q201" s="144"/>
    </row>
    <row r="202" spans="1:17" s="143" customFormat="1" ht="20.149999999999999" customHeight="1" x14ac:dyDescent="0.3">
      <c r="B202" s="320"/>
      <c r="C202" s="320"/>
      <c r="D202" s="320"/>
      <c r="E202" s="320"/>
      <c r="F202" s="320"/>
      <c r="G202" s="320"/>
      <c r="H202" s="320"/>
      <c r="I202" s="320"/>
      <c r="J202" s="320"/>
      <c r="K202" s="320"/>
      <c r="L202" s="320"/>
      <c r="M202" s="320"/>
      <c r="N202" s="320"/>
      <c r="P202" s="145"/>
      <c r="Q202" s="144"/>
    </row>
    <row r="203" spans="1:17" s="143" customFormat="1" ht="20.149999999999999" customHeight="1" x14ac:dyDescent="0.3">
      <c r="P203" s="145"/>
      <c r="Q203" s="144"/>
    </row>
    <row r="204" spans="1:17" s="143" customFormat="1" ht="20.149999999999999" customHeight="1" x14ac:dyDescent="0.3">
      <c r="P204" s="145"/>
      <c r="Q204" s="144"/>
    </row>
    <row r="205" spans="1:17" s="143" customFormat="1" ht="20.149999999999999" customHeight="1" x14ac:dyDescent="0.3">
      <c r="B205" s="321" t="s">
        <v>930</v>
      </c>
      <c r="C205" s="321"/>
      <c r="D205" s="321"/>
      <c r="E205" s="321"/>
      <c r="F205" s="321"/>
      <c r="G205" s="321"/>
      <c r="H205" s="321"/>
      <c r="I205" s="321"/>
      <c r="J205" s="321"/>
      <c r="K205" s="321"/>
      <c r="L205" s="321"/>
      <c r="M205" s="321"/>
      <c r="N205" s="321"/>
      <c r="P205" s="145"/>
      <c r="Q205" s="144"/>
    </row>
    <row r="206" spans="1:17" s="143" customFormat="1" ht="20.149999999999999" customHeight="1" x14ac:dyDescent="0.3">
      <c r="B206" s="321"/>
      <c r="C206" s="321"/>
      <c r="D206" s="321"/>
      <c r="E206" s="321"/>
      <c r="F206" s="321"/>
      <c r="G206" s="321"/>
      <c r="H206" s="321"/>
      <c r="I206" s="321"/>
      <c r="J206" s="321"/>
      <c r="K206" s="321"/>
      <c r="L206" s="321"/>
      <c r="M206" s="321"/>
      <c r="N206" s="321"/>
      <c r="P206" s="145"/>
      <c r="Q206" s="144"/>
    </row>
    <row r="207" spans="1:17" s="143" customFormat="1" ht="20.149999999999999" customHeight="1" x14ac:dyDescent="0.3">
      <c r="F207" s="312" t="s">
        <v>931</v>
      </c>
      <c r="G207" s="312"/>
      <c r="H207" s="312"/>
      <c r="I207" s="312"/>
      <c r="J207" s="312"/>
      <c r="P207" s="145"/>
      <c r="Q207" s="144"/>
    </row>
    <row r="208" spans="1:17" s="143" customFormat="1" ht="20.149999999999999" customHeight="1" x14ac:dyDescent="0.3">
      <c r="F208" s="312"/>
      <c r="G208" s="312"/>
      <c r="H208" s="312"/>
      <c r="I208" s="312"/>
      <c r="J208" s="312"/>
      <c r="P208" s="145"/>
      <c r="Q208" s="144"/>
    </row>
    <row r="209" spans="2:17" s="143" customFormat="1" ht="20.149999999999999" customHeight="1" x14ac:dyDescent="0.3">
      <c r="F209" s="310" t="s">
        <v>932</v>
      </c>
      <c r="G209" s="310"/>
      <c r="H209" s="310"/>
      <c r="I209" s="310"/>
      <c r="J209" s="310"/>
      <c r="P209" s="145"/>
      <c r="Q209" s="144"/>
    </row>
    <row r="210" spans="2:17" s="143" customFormat="1" ht="20.149999999999999" customHeight="1" x14ac:dyDescent="0.3">
      <c r="B210" s="311" t="s">
        <v>488</v>
      </c>
      <c r="C210" s="311"/>
      <c r="D210" s="311"/>
      <c r="E210" s="311"/>
      <c r="F210" s="311"/>
      <c r="G210" s="311"/>
      <c r="H210" s="311"/>
      <c r="I210" s="311"/>
      <c r="J210" s="311"/>
      <c r="K210" s="311"/>
      <c r="L210" s="311"/>
      <c r="M210" s="311"/>
      <c r="N210" s="311"/>
      <c r="P210" s="145"/>
      <c r="Q210" s="144"/>
    </row>
    <row r="211" spans="2:17" s="143" customFormat="1" ht="20.149999999999999" customHeight="1" x14ac:dyDescent="0.3">
      <c r="B211" s="311"/>
      <c r="C211" s="311"/>
      <c r="D211" s="311"/>
      <c r="E211" s="311"/>
      <c r="F211" s="311"/>
      <c r="G211" s="311"/>
      <c r="H211" s="311"/>
      <c r="I211" s="311"/>
      <c r="J211" s="311"/>
      <c r="K211" s="311"/>
      <c r="L211" s="311"/>
      <c r="M211" s="311"/>
      <c r="N211" s="311"/>
      <c r="P211" s="145"/>
      <c r="Q211" s="144"/>
    </row>
    <row r="212" spans="2:17" s="143" customFormat="1" ht="20.149999999999999" customHeight="1" x14ac:dyDescent="0.3">
      <c r="C212" s="312" t="s">
        <v>489</v>
      </c>
      <c r="D212" s="312"/>
      <c r="E212" s="312"/>
      <c r="F212" s="312"/>
      <c r="G212" s="312"/>
      <c r="H212" s="311" t="s">
        <v>935</v>
      </c>
      <c r="I212" s="311"/>
      <c r="J212" s="311"/>
      <c r="K212" s="311"/>
      <c r="L212" s="311"/>
      <c r="M212" s="311"/>
      <c r="N212" s="311"/>
      <c r="P212" s="145"/>
      <c r="Q212" s="144"/>
    </row>
    <row r="213" spans="2:17" s="143" customFormat="1" ht="20.149999999999999" customHeight="1" x14ac:dyDescent="0.3">
      <c r="C213" s="312"/>
      <c r="D213" s="312"/>
      <c r="E213" s="312"/>
      <c r="F213" s="312"/>
      <c r="G213" s="312"/>
      <c r="H213" s="311"/>
      <c r="I213" s="311"/>
      <c r="J213" s="311"/>
      <c r="K213" s="311"/>
      <c r="L213" s="311"/>
      <c r="M213" s="311"/>
      <c r="N213" s="311"/>
      <c r="P213" s="145"/>
      <c r="Q213" s="144"/>
    </row>
    <row r="214" spans="2:17" s="143" customFormat="1" ht="20.149999999999999" customHeight="1" x14ac:dyDescent="0.3">
      <c r="C214" s="310" t="s">
        <v>490</v>
      </c>
      <c r="D214" s="310"/>
      <c r="E214" s="310"/>
      <c r="F214" s="310"/>
      <c r="G214" s="310"/>
      <c r="P214" s="145"/>
      <c r="Q214" s="144"/>
    </row>
    <row r="215" spans="2:17" s="143" customFormat="1" ht="20.149999999999999" customHeight="1" x14ac:dyDescent="0.3">
      <c r="C215" s="307" t="s">
        <v>491</v>
      </c>
      <c r="D215" s="307"/>
      <c r="E215" s="307"/>
      <c r="F215" s="307"/>
      <c r="G215" s="307"/>
      <c r="P215" s="145"/>
      <c r="Q215" s="144"/>
    </row>
    <row r="216" spans="2:17" s="143" customFormat="1" ht="20.149999999999999" customHeight="1" x14ac:dyDescent="0.3">
      <c r="C216" s="307" t="s">
        <v>933</v>
      </c>
      <c r="D216" s="307"/>
      <c r="E216" s="307"/>
      <c r="F216" s="307"/>
      <c r="G216" s="307"/>
      <c r="P216" s="145"/>
      <c r="Q216" s="144"/>
    </row>
    <row r="217" spans="2:17" s="143" customFormat="1" ht="20.149999999999999" customHeight="1" x14ac:dyDescent="0.3">
      <c r="C217" s="308" t="s">
        <v>934</v>
      </c>
      <c r="D217" s="308"/>
      <c r="E217" s="308"/>
      <c r="F217" s="308"/>
      <c r="G217" s="308"/>
      <c r="P217" s="145"/>
      <c r="Q217" s="144"/>
    </row>
    <row r="218" spans="2:17" s="143" customFormat="1" ht="20.149999999999999" customHeight="1" x14ac:dyDescent="0.3">
      <c r="B218" s="309" t="s">
        <v>492</v>
      </c>
      <c r="C218" s="309"/>
      <c r="D218" s="309"/>
      <c r="E218" s="309"/>
      <c r="F218" s="309"/>
      <c r="G218" s="309"/>
      <c r="H218" s="309"/>
      <c r="I218" s="309"/>
      <c r="J218" s="309"/>
      <c r="K218" s="309"/>
      <c r="L218" s="309"/>
      <c r="M218" s="309"/>
      <c r="N218" s="309"/>
      <c r="P218" s="145"/>
      <c r="Q218" s="144"/>
    </row>
    <row r="219" spans="2:17" s="143" customFormat="1" ht="20.149999999999999" customHeight="1" x14ac:dyDescent="0.3">
      <c r="P219" s="145"/>
      <c r="Q219" s="144"/>
    </row>
    <row r="220" spans="2:17" s="143" customFormat="1" ht="20.149999999999999" customHeight="1" x14ac:dyDescent="0.3">
      <c r="P220" s="145"/>
      <c r="Q220" s="144"/>
    </row>
    <row r="221" spans="2:17" s="143" customFormat="1" ht="20.149999999999999" customHeight="1" x14ac:dyDescent="0.3">
      <c r="P221" s="145"/>
      <c r="Q221" s="144"/>
    </row>
    <row r="222" spans="2:17" s="143" customFormat="1" ht="20.149999999999999" customHeight="1" x14ac:dyDescent="0.3">
      <c r="B222" s="311" t="s">
        <v>936</v>
      </c>
      <c r="C222" s="311"/>
      <c r="D222" s="311"/>
      <c r="E222" s="311"/>
      <c r="F222" s="311"/>
      <c r="G222" s="311"/>
      <c r="H222" s="311"/>
      <c r="I222" s="311"/>
      <c r="J222" s="311"/>
      <c r="K222" s="311"/>
      <c r="L222" s="311"/>
      <c r="M222" s="311"/>
      <c r="N222" s="311"/>
      <c r="P222" s="145"/>
      <c r="Q222" s="144"/>
    </row>
    <row r="223" spans="2:17" s="143" customFormat="1" ht="20.149999999999999" customHeight="1" x14ac:dyDescent="0.3">
      <c r="B223" s="311"/>
      <c r="C223" s="311"/>
      <c r="D223" s="311"/>
      <c r="E223" s="311"/>
      <c r="F223" s="311"/>
      <c r="G223" s="311"/>
      <c r="H223" s="311"/>
      <c r="I223" s="311"/>
      <c r="J223" s="311"/>
      <c r="K223" s="311"/>
      <c r="L223" s="311"/>
      <c r="M223" s="311"/>
      <c r="N223" s="311"/>
      <c r="P223" s="145"/>
      <c r="Q223" s="144"/>
    </row>
    <row r="224" spans="2:17" s="143" customFormat="1" ht="20.149999999999999" customHeight="1" x14ac:dyDescent="0.3">
      <c r="B224" s="310" t="s">
        <v>937</v>
      </c>
      <c r="C224" s="310"/>
      <c r="D224" s="310"/>
      <c r="E224" s="310"/>
      <c r="F224" s="310"/>
      <c r="G224" s="310"/>
      <c r="H224" s="310"/>
      <c r="I224" s="310"/>
      <c r="J224" s="310"/>
      <c r="K224" s="310"/>
      <c r="L224" s="310"/>
      <c r="M224" s="310"/>
      <c r="N224" s="310"/>
      <c r="P224" s="145"/>
      <c r="Q224" s="144"/>
    </row>
    <row r="225" spans="2:17" s="143" customFormat="1" ht="20.149999999999999" customHeight="1" x14ac:dyDescent="0.3">
      <c r="B225" s="311" t="s">
        <v>938</v>
      </c>
      <c r="C225" s="311"/>
      <c r="D225" s="311"/>
      <c r="E225" s="311"/>
      <c r="F225" s="311"/>
      <c r="G225" s="311"/>
      <c r="H225" s="311"/>
      <c r="I225" s="311"/>
      <c r="J225" s="311"/>
      <c r="K225" s="311"/>
      <c r="L225" s="311"/>
      <c r="M225" s="311"/>
      <c r="N225" s="311"/>
      <c r="P225" s="145"/>
      <c r="Q225" s="144"/>
    </row>
    <row r="226" spans="2:17" s="143" customFormat="1" ht="20.149999999999999" customHeight="1" x14ac:dyDescent="0.3">
      <c r="B226" s="311"/>
      <c r="C226" s="311"/>
      <c r="D226" s="311"/>
      <c r="E226" s="311"/>
      <c r="F226" s="311"/>
      <c r="G226" s="311"/>
      <c r="H226" s="311"/>
      <c r="I226" s="311"/>
      <c r="J226" s="311"/>
      <c r="K226" s="311"/>
      <c r="L226" s="311"/>
      <c r="M226" s="311"/>
      <c r="N226" s="311"/>
      <c r="P226" s="145"/>
      <c r="Q226" s="144"/>
    </row>
    <row r="227" spans="2:17" s="143" customFormat="1" ht="20.149999999999999" customHeight="1" x14ac:dyDescent="0.3">
      <c r="B227" s="311"/>
      <c r="C227" s="311"/>
      <c r="D227" s="311"/>
      <c r="E227" s="311"/>
      <c r="F227" s="311"/>
      <c r="G227" s="311"/>
      <c r="H227" s="311"/>
      <c r="I227" s="311"/>
      <c r="J227" s="311"/>
      <c r="K227" s="311"/>
      <c r="L227" s="311"/>
      <c r="M227" s="311"/>
      <c r="N227" s="311"/>
      <c r="P227" s="145"/>
      <c r="Q227" s="144"/>
    </row>
    <row r="228" spans="2:17" s="143" customFormat="1" ht="20.149999999999999" customHeight="1" x14ac:dyDescent="0.3">
      <c r="B228" s="309" t="s">
        <v>939</v>
      </c>
      <c r="C228" s="309"/>
      <c r="D228" s="309"/>
      <c r="E228" s="309"/>
      <c r="F228" s="309"/>
      <c r="G228" s="309"/>
      <c r="H228" s="309"/>
      <c r="I228" s="309"/>
      <c r="J228" s="309"/>
      <c r="K228" s="309"/>
      <c r="L228" s="309"/>
      <c r="M228" s="309"/>
      <c r="N228" s="309"/>
      <c r="P228" s="145"/>
      <c r="Q228" s="144"/>
    </row>
    <row r="229" spans="2:17" s="143" customFormat="1" ht="20.149999999999999" customHeight="1" x14ac:dyDescent="0.3">
      <c r="C229" s="312" t="s">
        <v>493</v>
      </c>
      <c r="D229" s="312"/>
      <c r="E229" s="312"/>
      <c r="F229" s="312"/>
      <c r="G229" s="312"/>
      <c r="P229" s="145"/>
      <c r="Q229" s="144"/>
    </row>
    <row r="230" spans="2:17" s="143" customFormat="1" ht="20.149999999999999" customHeight="1" x14ac:dyDescent="0.3">
      <c r="C230" s="312"/>
      <c r="D230" s="312"/>
      <c r="E230" s="312"/>
      <c r="F230" s="312"/>
      <c r="G230" s="312"/>
      <c r="H230" s="309" t="s">
        <v>944</v>
      </c>
      <c r="I230" s="309"/>
      <c r="J230" s="309"/>
      <c r="K230" s="309"/>
      <c r="L230" s="309"/>
      <c r="M230" s="309"/>
      <c r="N230" s="309"/>
      <c r="P230" s="145"/>
      <c r="Q230" s="144"/>
    </row>
    <row r="231" spans="2:17" s="143" customFormat="1" ht="20.149999999999999" customHeight="1" x14ac:dyDescent="0.3">
      <c r="C231" s="310" t="s">
        <v>940</v>
      </c>
      <c r="D231" s="310"/>
      <c r="E231" s="310"/>
      <c r="F231" s="310"/>
      <c r="G231" s="310"/>
      <c r="P231" s="145"/>
      <c r="Q231" s="144"/>
    </row>
    <row r="232" spans="2:17" s="143" customFormat="1" ht="20.149999999999999" customHeight="1" x14ac:dyDescent="0.3">
      <c r="C232" s="307" t="s">
        <v>941</v>
      </c>
      <c r="D232" s="307"/>
      <c r="E232" s="307"/>
      <c r="F232" s="307"/>
      <c r="G232" s="307"/>
      <c r="P232" s="145"/>
      <c r="Q232" s="144"/>
    </row>
    <row r="233" spans="2:17" s="143" customFormat="1" ht="20.149999999999999" customHeight="1" x14ac:dyDescent="0.3">
      <c r="C233" s="307" t="s">
        <v>942</v>
      </c>
      <c r="D233" s="307"/>
      <c r="E233" s="307"/>
      <c r="F233" s="307"/>
      <c r="G233" s="307"/>
      <c r="P233" s="145"/>
      <c r="Q233" s="144"/>
    </row>
    <row r="234" spans="2:17" s="143" customFormat="1" ht="20.149999999999999" customHeight="1" x14ac:dyDescent="0.3">
      <c r="C234" s="308" t="s">
        <v>943</v>
      </c>
      <c r="D234" s="308"/>
      <c r="E234" s="308"/>
      <c r="F234" s="308"/>
      <c r="G234" s="308"/>
      <c r="P234" s="145"/>
      <c r="Q234" s="144"/>
    </row>
    <row r="235" spans="2:17" s="143" customFormat="1" ht="20.149999999999999" customHeight="1" x14ac:dyDescent="0.3">
      <c r="P235" s="145"/>
      <c r="Q235" s="144"/>
    </row>
    <row r="236" spans="2:17" s="143" customFormat="1" ht="20.149999999999999" customHeight="1" x14ac:dyDescent="0.3">
      <c r="B236" s="309" t="s">
        <v>494</v>
      </c>
      <c r="C236" s="309"/>
      <c r="D236" s="309"/>
      <c r="E236" s="309"/>
      <c r="F236" s="309"/>
      <c r="G236" s="309"/>
      <c r="H236" s="309"/>
      <c r="I236" s="309"/>
      <c r="J236" s="309"/>
      <c r="K236" s="309"/>
      <c r="L236" s="309"/>
      <c r="M236" s="309"/>
      <c r="N236" s="309"/>
      <c r="P236" s="145"/>
      <c r="Q236" s="144"/>
    </row>
    <row r="237" spans="2:17" s="143" customFormat="1" ht="20.149999999999999" customHeight="1" x14ac:dyDescent="0.3">
      <c r="K237" s="313" t="s">
        <v>495</v>
      </c>
      <c r="L237" s="313"/>
      <c r="M237" s="313"/>
      <c r="N237" s="313"/>
      <c r="P237" s="145"/>
      <c r="Q237" s="144"/>
    </row>
    <row r="238" spans="2:17" s="143" customFormat="1" ht="20.149999999999999" customHeight="1" x14ac:dyDescent="0.3">
      <c r="K238" s="313"/>
      <c r="L238" s="313"/>
      <c r="M238" s="313"/>
      <c r="N238" s="313"/>
      <c r="P238" s="145"/>
      <c r="Q238" s="144"/>
    </row>
    <row r="239" spans="2:17" s="143" customFormat="1" ht="20.149999999999999" customHeight="1" x14ac:dyDescent="0.3">
      <c r="K239" s="313"/>
      <c r="L239" s="313"/>
      <c r="M239" s="313"/>
      <c r="N239" s="313"/>
      <c r="P239" s="145"/>
      <c r="Q239" s="144"/>
    </row>
    <row r="240" spans="2:17" s="143" customFormat="1" ht="20.149999999999999" customHeight="1" x14ac:dyDescent="0.3">
      <c r="P240" s="145"/>
      <c r="Q240" s="144"/>
    </row>
    <row r="241" spans="1:17" s="143" customFormat="1" ht="20.149999999999999" customHeight="1" x14ac:dyDescent="0.3">
      <c r="P241" s="145"/>
      <c r="Q241" s="144"/>
    </row>
    <row r="242" spans="1:17" s="143" customFormat="1" ht="20.149999999999999" customHeight="1" x14ac:dyDescent="0.3">
      <c r="P242" s="145"/>
      <c r="Q242" s="144"/>
    </row>
    <row r="243" spans="1:17" s="143" customFormat="1" ht="20.149999999999999" customHeight="1" x14ac:dyDescent="0.3">
      <c r="B243" s="309" t="s">
        <v>945</v>
      </c>
      <c r="C243" s="309"/>
      <c r="D243" s="309"/>
      <c r="E243" s="309"/>
      <c r="F243" s="309"/>
      <c r="G243" s="309"/>
      <c r="H243" s="309"/>
      <c r="I243" s="309"/>
      <c r="J243" s="309"/>
      <c r="K243" s="309"/>
      <c r="L243" s="309"/>
      <c r="M243" s="309"/>
      <c r="N243" s="309"/>
      <c r="P243" s="145"/>
      <c r="Q243" s="144"/>
    </row>
    <row r="244" spans="1:17" s="143" customFormat="1" ht="20.149999999999999" customHeight="1" x14ac:dyDescent="0.3">
      <c r="B244" s="323" t="s">
        <v>496</v>
      </c>
      <c r="C244" s="323"/>
      <c r="D244" s="323"/>
      <c r="E244" s="323"/>
      <c r="F244" s="323"/>
      <c r="G244" s="323"/>
      <c r="H244" s="323"/>
      <c r="I244" s="323"/>
      <c r="J244" s="323"/>
      <c r="K244" s="323"/>
      <c r="L244" s="323"/>
      <c r="M244" s="323"/>
      <c r="N244" s="323"/>
      <c r="P244" s="145"/>
      <c r="Q244" s="144"/>
    </row>
    <row r="245" spans="1:17" s="143" customFormat="1" ht="20.149999999999999" customHeight="1" x14ac:dyDescent="0.3">
      <c r="B245" s="310" t="s">
        <v>497</v>
      </c>
      <c r="C245" s="310"/>
      <c r="D245" s="310"/>
      <c r="E245" s="310"/>
      <c r="F245" s="310"/>
      <c r="G245" s="310"/>
      <c r="H245" s="310"/>
      <c r="I245" s="310"/>
      <c r="J245" s="310"/>
      <c r="K245" s="310"/>
      <c r="L245" s="310"/>
      <c r="M245" s="310"/>
      <c r="N245" s="310"/>
      <c r="P245" s="145"/>
      <c r="Q245" s="144"/>
    </row>
    <row r="246" spans="1:17" s="143" customFormat="1" ht="20.149999999999999" customHeight="1" x14ac:dyDescent="0.3">
      <c r="B246" s="310" t="s">
        <v>498</v>
      </c>
      <c r="C246" s="310"/>
      <c r="D246" s="310"/>
      <c r="E246" s="310"/>
      <c r="F246" s="310"/>
      <c r="G246" s="310"/>
      <c r="H246" s="310"/>
      <c r="I246" s="310"/>
      <c r="J246" s="310"/>
      <c r="K246" s="310"/>
      <c r="L246" s="310"/>
      <c r="M246" s="310"/>
      <c r="N246" s="310"/>
      <c r="P246" s="145"/>
      <c r="Q246" s="144"/>
    </row>
    <row r="247" spans="1:17" s="143" customFormat="1" ht="20.149999999999999" customHeight="1" x14ac:dyDescent="0.3">
      <c r="A247" s="148" t="s">
        <v>499</v>
      </c>
      <c r="B247" s="309" t="s">
        <v>500</v>
      </c>
      <c r="C247" s="309"/>
      <c r="D247" s="309"/>
      <c r="E247" s="309"/>
      <c r="F247" s="309"/>
      <c r="G247" s="309"/>
      <c r="H247" s="309"/>
      <c r="I247" s="309"/>
      <c r="J247" s="309"/>
      <c r="K247" s="309"/>
      <c r="L247" s="309"/>
      <c r="M247" s="309"/>
      <c r="N247" s="309"/>
      <c r="P247" s="145"/>
      <c r="Q247" s="144"/>
    </row>
    <row r="248" spans="1:17" s="143" customFormat="1" ht="20.149999999999999" customHeight="1" x14ac:dyDescent="0.3">
      <c r="B248" s="322" t="s">
        <v>501</v>
      </c>
      <c r="C248" s="311"/>
      <c r="D248" s="311"/>
      <c r="E248" s="311"/>
      <c r="F248" s="311"/>
      <c r="G248" s="311"/>
      <c r="H248" s="311"/>
      <c r="I248" s="311"/>
      <c r="J248" s="311"/>
      <c r="K248" s="311"/>
      <c r="L248" s="311"/>
      <c r="M248" s="311"/>
      <c r="N248" s="311"/>
      <c r="P248" s="145"/>
      <c r="Q248" s="144"/>
    </row>
    <row r="249" spans="1:17" s="143" customFormat="1" ht="20.149999999999999" customHeight="1" x14ac:dyDescent="0.3">
      <c r="B249" s="322"/>
      <c r="C249" s="311"/>
      <c r="D249" s="311"/>
      <c r="E249" s="311"/>
      <c r="F249" s="311"/>
      <c r="G249" s="311"/>
      <c r="H249" s="311"/>
      <c r="I249" s="311"/>
      <c r="J249" s="311"/>
      <c r="K249" s="311"/>
      <c r="L249" s="311"/>
      <c r="M249" s="311"/>
      <c r="N249" s="311"/>
      <c r="P249" s="145"/>
      <c r="Q249" s="144"/>
    </row>
    <row r="250" spans="1:17" s="143" customFormat="1" ht="20.149999999999999" customHeight="1" x14ac:dyDescent="0.3">
      <c r="A250" s="148" t="s">
        <v>502</v>
      </c>
      <c r="B250" s="311" t="s">
        <v>946</v>
      </c>
      <c r="C250" s="311"/>
      <c r="D250" s="311"/>
      <c r="E250" s="311"/>
      <c r="F250" s="311"/>
      <c r="G250" s="311"/>
      <c r="H250" s="311"/>
      <c r="I250" s="311"/>
      <c r="J250" s="311"/>
      <c r="K250" s="311"/>
      <c r="L250" s="311"/>
      <c r="M250" s="311"/>
      <c r="N250" s="311"/>
      <c r="P250" s="145"/>
      <c r="Q250" s="144"/>
    </row>
    <row r="251" spans="1:17" s="143" customFormat="1" ht="20.149999999999999" customHeight="1" x14ac:dyDescent="0.3">
      <c r="B251" s="311"/>
      <c r="C251" s="311"/>
      <c r="D251" s="311"/>
      <c r="E251" s="311"/>
      <c r="F251" s="311"/>
      <c r="G251" s="311"/>
      <c r="H251" s="311"/>
      <c r="I251" s="311"/>
      <c r="J251" s="311"/>
      <c r="K251" s="311"/>
      <c r="L251" s="311"/>
      <c r="M251" s="311"/>
      <c r="N251" s="311"/>
      <c r="P251" s="145"/>
      <c r="Q251" s="144"/>
    </row>
    <row r="252" spans="1:17" s="143" customFormat="1" ht="20.149999999999999" customHeight="1" x14ac:dyDescent="0.3">
      <c r="B252" s="311" t="s">
        <v>947</v>
      </c>
      <c r="C252" s="311"/>
      <c r="D252" s="311"/>
      <c r="E252" s="311"/>
      <c r="F252" s="311"/>
      <c r="G252" s="311"/>
      <c r="H252" s="311"/>
      <c r="I252" s="311"/>
      <c r="J252" s="311"/>
      <c r="K252" s="311"/>
      <c r="L252" s="311"/>
      <c r="M252" s="311"/>
      <c r="N252" s="311"/>
      <c r="P252" s="145"/>
      <c r="Q252" s="144"/>
    </row>
    <row r="253" spans="1:17" s="143" customFormat="1" ht="20.149999999999999" customHeight="1" x14ac:dyDescent="0.3">
      <c r="B253" s="311"/>
      <c r="C253" s="311"/>
      <c r="D253" s="311"/>
      <c r="E253" s="311"/>
      <c r="F253" s="311"/>
      <c r="G253" s="311"/>
      <c r="H253" s="311"/>
      <c r="I253" s="311"/>
      <c r="J253" s="311"/>
      <c r="K253" s="311"/>
      <c r="L253" s="311"/>
      <c r="M253" s="311"/>
      <c r="N253" s="311"/>
      <c r="P253" s="145"/>
      <c r="Q253" s="144"/>
    </row>
    <row r="254" spans="1:17" s="143" customFormat="1" ht="20.149999999999999" customHeight="1" x14ac:dyDescent="0.3">
      <c r="P254" s="145"/>
      <c r="Q254" s="144"/>
    </row>
    <row r="255" spans="1:17" s="143" customFormat="1" ht="20.149999999999999" customHeight="1" x14ac:dyDescent="0.3">
      <c r="P255" s="145"/>
      <c r="Q255" s="144"/>
    </row>
    <row r="256" spans="1:17" s="143" customFormat="1" ht="20.149999999999999" customHeight="1" x14ac:dyDescent="0.3">
      <c r="P256" s="145"/>
      <c r="Q256" s="144"/>
    </row>
    <row r="257" spans="1:17" s="143" customFormat="1" ht="20.149999999999999" customHeight="1" x14ac:dyDescent="0.3">
      <c r="P257" s="145"/>
      <c r="Q257" s="144"/>
    </row>
    <row r="258" spans="1:17" s="143" customFormat="1" ht="20.149999999999999" customHeight="1" x14ac:dyDescent="0.3">
      <c r="P258" s="145"/>
      <c r="Q258" s="144"/>
    </row>
    <row r="259" spans="1:17" s="143" customFormat="1" ht="20.149999999999999" customHeight="1" x14ac:dyDescent="0.3">
      <c r="P259" s="145"/>
      <c r="Q259" s="144"/>
    </row>
    <row r="260" spans="1:17" s="143" customFormat="1" ht="20.149999999999999" customHeight="1" x14ac:dyDescent="0.3">
      <c r="P260" s="145"/>
      <c r="Q260" s="144"/>
    </row>
    <row r="261" spans="1:17" s="143" customFormat="1" ht="20.149999999999999" customHeight="1" x14ac:dyDescent="0.3">
      <c r="P261" s="145"/>
      <c r="Q261" s="144"/>
    </row>
    <row r="262" spans="1:17" s="143" customFormat="1" ht="20.149999999999999" customHeight="1" x14ac:dyDescent="0.3">
      <c r="P262" s="145"/>
      <c r="Q262" s="144"/>
    </row>
    <row r="263" spans="1:17" s="143" customFormat="1" ht="20.149999999999999" customHeight="1" x14ac:dyDescent="0.3">
      <c r="P263" s="145"/>
      <c r="Q263" s="144"/>
    </row>
    <row r="264" spans="1:17" s="143" customFormat="1" ht="20.149999999999999" customHeight="1" x14ac:dyDescent="0.3">
      <c r="P264" s="145"/>
      <c r="Q264" s="144"/>
    </row>
    <row r="265" spans="1:17" s="143" customFormat="1" ht="20.149999999999999" customHeight="1" x14ac:dyDescent="0.3">
      <c r="P265" s="145"/>
      <c r="Q265" s="144"/>
    </row>
    <row r="266" spans="1:17" s="143" customFormat="1" ht="20.149999999999999" customHeight="1" x14ac:dyDescent="0.3">
      <c r="P266" s="145"/>
      <c r="Q266" s="144"/>
    </row>
    <row r="267" spans="1:17" s="143" customFormat="1" ht="20.149999999999999" customHeight="1" x14ac:dyDescent="0.3">
      <c r="P267" s="145"/>
      <c r="Q267" s="144"/>
    </row>
    <row r="268" spans="1:17" s="143" customFormat="1" ht="20.149999999999999" customHeight="1" x14ac:dyDescent="0.3">
      <c r="A268" s="149" t="s">
        <v>178</v>
      </c>
      <c r="B268" s="309" t="s">
        <v>503</v>
      </c>
      <c r="C268" s="309"/>
      <c r="D268" s="309"/>
      <c r="E268" s="309"/>
      <c r="F268" s="309"/>
      <c r="G268" s="309"/>
      <c r="H268" s="309"/>
      <c r="I268" s="309"/>
      <c r="J268" s="309"/>
      <c r="K268" s="309"/>
      <c r="L268" s="309"/>
      <c r="M268" s="309"/>
      <c r="N268" s="309"/>
      <c r="P268" s="145"/>
      <c r="Q268" s="144"/>
    </row>
    <row r="269" spans="1:17" s="143" customFormat="1" ht="20.149999999999999" customHeight="1" x14ac:dyDescent="0.3">
      <c r="A269" s="149" t="s">
        <v>179</v>
      </c>
      <c r="B269" s="309" t="s">
        <v>948</v>
      </c>
      <c r="C269" s="309"/>
      <c r="D269" s="309"/>
      <c r="E269" s="309"/>
      <c r="F269" s="309"/>
      <c r="G269" s="309"/>
      <c r="H269" s="309"/>
      <c r="I269" s="309"/>
      <c r="J269" s="309"/>
      <c r="K269" s="309"/>
      <c r="L269" s="309"/>
      <c r="M269" s="309"/>
      <c r="N269" s="309"/>
      <c r="P269" s="145"/>
      <c r="Q269" s="144"/>
    </row>
    <row r="270" spans="1:17" s="143" customFormat="1" ht="20.149999999999999" customHeight="1" x14ac:dyDescent="0.3">
      <c r="A270" s="149" t="s">
        <v>180</v>
      </c>
      <c r="B270" s="309" t="s">
        <v>949</v>
      </c>
      <c r="C270" s="309"/>
      <c r="D270" s="309"/>
      <c r="E270" s="309"/>
      <c r="F270" s="309"/>
      <c r="G270" s="309"/>
      <c r="H270" s="309"/>
      <c r="I270" s="309"/>
      <c r="J270" s="309"/>
      <c r="K270" s="309"/>
      <c r="L270" s="309"/>
      <c r="M270" s="309"/>
      <c r="N270" s="309"/>
      <c r="P270" s="145"/>
      <c r="Q270" s="144"/>
    </row>
    <row r="271" spans="1:17" s="143" customFormat="1" ht="20.149999999999999" customHeight="1" x14ac:dyDescent="0.3">
      <c r="B271" s="321" t="s">
        <v>504</v>
      </c>
      <c r="C271" s="321"/>
      <c r="D271" s="321"/>
      <c r="E271" s="321"/>
      <c r="F271" s="321"/>
      <c r="G271" s="321"/>
      <c r="H271" s="321"/>
      <c r="I271" s="321"/>
      <c r="J271" s="321"/>
      <c r="K271" s="321"/>
      <c r="L271" s="321"/>
      <c r="M271" s="321"/>
      <c r="N271" s="321"/>
      <c r="P271" s="145"/>
      <c r="Q271" s="144"/>
    </row>
    <row r="272" spans="1:17" s="143" customFormat="1" ht="20.149999999999999" customHeight="1" x14ac:dyDescent="0.3">
      <c r="B272" s="321"/>
      <c r="C272" s="321"/>
      <c r="D272" s="321"/>
      <c r="E272" s="321"/>
      <c r="F272" s="321"/>
      <c r="G272" s="321"/>
      <c r="H272" s="321"/>
      <c r="I272" s="321"/>
      <c r="J272" s="321"/>
      <c r="K272" s="321"/>
      <c r="L272" s="321"/>
      <c r="M272" s="321"/>
      <c r="N272" s="321"/>
      <c r="P272" s="145"/>
      <c r="Q272" s="144"/>
    </row>
    <row r="273" spans="1:17" s="143" customFormat="1" ht="20.149999999999999" customHeight="1" x14ac:dyDescent="0.3">
      <c r="B273" s="321"/>
      <c r="C273" s="321"/>
      <c r="D273" s="321"/>
      <c r="E273" s="321"/>
      <c r="F273" s="321"/>
      <c r="G273" s="321"/>
      <c r="H273" s="321"/>
      <c r="I273" s="321"/>
      <c r="J273" s="321"/>
      <c r="K273" s="321"/>
      <c r="L273" s="321"/>
      <c r="M273" s="321"/>
      <c r="N273" s="321"/>
      <c r="P273" s="145"/>
      <c r="Q273" s="144"/>
    </row>
    <row r="274" spans="1:17" s="143" customFormat="1" ht="20.149999999999999" customHeight="1" x14ac:dyDescent="0.3">
      <c r="B274" s="321"/>
      <c r="C274" s="321"/>
      <c r="D274" s="321"/>
      <c r="E274" s="321"/>
      <c r="F274" s="321"/>
      <c r="G274" s="321"/>
      <c r="H274" s="321"/>
      <c r="I274" s="321"/>
      <c r="J274" s="321"/>
      <c r="K274" s="321"/>
      <c r="L274" s="321"/>
      <c r="M274" s="321"/>
      <c r="N274" s="321"/>
      <c r="P274" s="145"/>
      <c r="Q274" s="144"/>
    </row>
    <row r="275" spans="1:17" s="143" customFormat="1" ht="20.149999999999999" customHeight="1" x14ac:dyDescent="0.3">
      <c r="P275" s="145"/>
      <c r="Q275" s="144"/>
    </row>
    <row r="276" spans="1:17" s="143" customFormat="1" ht="20.149999999999999" customHeight="1" x14ac:dyDescent="0.3">
      <c r="P276" s="145"/>
      <c r="Q276" s="144"/>
    </row>
    <row r="277" spans="1:17" s="143" customFormat="1" ht="20.149999999999999" customHeight="1" x14ac:dyDescent="0.3">
      <c r="A277" s="148" t="s">
        <v>499</v>
      </c>
      <c r="B277" s="309" t="s">
        <v>505</v>
      </c>
      <c r="C277" s="309"/>
      <c r="D277" s="309"/>
      <c r="E277" s="309"/>
      <c r="F277" s="309"/>
      <c r="G277" s="309"/>
      <c r="H277" s="309"/>
      <c r="I277" s="309"/>
      <c r="J277" s="309"/>
      <c r="K277" s="309"/>
      <c r="L277" s="309"/>
      <c r="M277" s="309"/>
      <c r="N277" s="309"/>
      <c r="P277" s="145"/>
      <c r="Q277" s="144"/>
    </row>
    <row r="278" spans="1:17" s="143" customFormat="1" ht="20.149999999999999" customHeight="1" x14ac:dyDescent="0.3">
      <c r="B278" s="311" t="s">
        <v>506</v>
      </c>
      <c r="C278" s="311"/>
      <c r="D278" s="311"/>
      <c r="E278" s="311"/>
      <c r="F278" s="311"/>
      <c r="G278" s="311"/>
      <c r="H278" s="311"/>
      <c r="I278" s="311"/>
      <c r="J278" s="311"/>
      <c r="K278" s="311"/>
      <c r="L278" s="311"/>
      <c r="M278" s="311"/>
      <c r="N278" s="311"/>
      <c r="P278" s="145"/>
      <c r="Q278" s="144"/>
    </row>
    <row r="279" spans="1:17" s="143" customFormat="1" ht="20.149999999999999" customHeight="1" x14ac:dyDescent="0.3">
      <c r="B279" s="311"/>
      <c r="C279" s="311"/>
      <c r="D279" s="311"/>
      <c r="E279" s="311"/>
      <c r="F279" s="311"/>
      <c r="G279" s="311"/>
      <c r="H279" s="311"/>
      <c r="I279" s="311"/>
      <c r="J279" s="311"/>
      <c r="K279" s="311"/>
      <c r="L279" s="311"/>
      <c r="M279" s="311"/>
      <c r="N279" s="311"/>
      <c r="P279" s="145"/>
      <c r="Q279" s="144"/>
    </row>
    <row r="280" spans="1:17" s="143" customFormat="1" ht="20.149999999999999" customHeight="1" x14ac:dyDescent="0.3">
      <c r="B280" s="317" t="s">
        <v>507</v>
      </c>
      <c r="C280" s="317"/>
      <c r="D280" s="317"/>
      <c r="E280" s="317"/>
      <c r="F280" s="317"/>
      <c r="G280" s="317"/>
      <c r="H280" s="317"/>
      <c r="I280" s="317"/>
      <c r="J280" s="317"/>
      <c r="K280" s="317"/>
      <c r="L280" s="317"/>
      <c r="M280" s="317"/>
      <c r="N280" s="317"/>
      <c r="P280" s="145"/>
      <c r="Q280" s="144"/>
    </row>
    <row r="281" spans="1:17" s="143" customFormat="1" ht="20.149999999999999" customHeight="1" x14ac:dyDescent="0.3">
      <c r="B281" s="317"/>
      <c r="C281" s="317"/>
      <c r="D281" s="317"/>
      <c r="E281" s="317"/>
      <c r="F281" s="317"/>
      <c r="G281" s="317"/>
      <c r="H281" s="317"/>
      <c r="I281" s="317"/>
      <c r="J281" s="317"/>
      <c r="K281" s="317"/>
      <c r="L281" s="317"/>
      <c r="M281" s="317"/>
      <c r="N281" s="317"/>
      <c r="P281" s="145"/>
      <c r="Q281" s="144"/>
    </row>
    <row r="282" spans="1:17" s="143" customFormat="1" ht="20.149999999999999" customHeight="1" x14ac:dyDescent="0.3">
      <c r="B282" s="311" t="s">
        <v>950</v>
      </c>
      <c r="C282" s="311"/>
      <c r="D282" s="311"/>
      <c r="E282" s="311"/>
      <c r="F282" s="311"/>
      <c r="G282" s="311"/>
      <c r="H282" s="311"/>
      <c r="I282" s="311"/>
      <c r="J282" s="311"/>
      <c r="K282" s="311"/>
      <c r="L282" s="311"/>
      <c r="M282" s="311"/>
      <c r="N282" s="311"/>
      <c r="P282" s="145"/>
      <c r="Q282" s="144"/>
    </row>
    <row r="283" spans="1:17" s="143" customFormat="1" ht="20.149999999999999" customHeight="1" x14ac:dyDescent="0.3">
      <c r="B283" s="311"/>
      <c r="C283" s="311"/>
      <c r="D283" s="311"/>
      <c r="E283" s="311"/>
      <c r="F283" s="311"/>
      <c r="G283" s="311"/>
      <c r="H283" s="311"/>
      <c r="I283" s="311"/>
      <c r="J283" s="311"/>
      <c r="K283" s="311"/>
      <c r="L283" s="311"/>
      <c r="M283" s="311"/>
      <c r="N283" s="311"/>
      <c r="P283" s="145"/>
      <c r="Q283" s="144"/>
    </row>
    <row r="284" spans="1:17" s="143" customFormat="1" ht="20.149999999999999" customHeight="1" x14ac:dyDescent="0.3">
      <c r="B284" s="311"/>
      <c r="C284" s="311"/>
      <c r="D284" s="311"/>
      <c r="E284" s="311"/>
      <c r="F284" s="311"/>
      <c r="G284" s="311"/>
      <c r="H284" s="311"/>
      <c r="I284" s="311"/>
      <c r="J284" s="311"/>
      <c r="K284" s="311"/>
      <c r="L284" s="311"/>
      <c r="M284" s="311"/>
      <c r="N284" s="311"/>
      <c r="P284" s="145"/>
      <c r="Q284" s="144"/>
    </row>
    <row r="285" spans="1:17" s="143" customFormat="1" ht="20.149999999999999" customHeight="1" x14ac:dyDescent="0.3">
      <c r="P285" s="145"/>
      <c r="Q285" s="144"/>
    </row>
    <row r="286" spans="1:17" s="143" customFormat="1" ht="20.149999999999999" customHeight="1" x14ac:dyDescent="0.3">
      <c r="P286" s="145"/>
      <c r="Q286" s="144"/>
    </row>
    <row r="287" spans="1:17" s="143" customFormat="1" ht="20.149999999999999" customHeight="1" x14ac:dyDescent="0.3">
      <c r="P287" s="145"/>
      <c r="Q287" s="144"/>
    </row>
    <row r="288" spans="1:17" s="143" customFormat="1" ht="20.149999999999999" customHeight="1" x14ac:dyDescent="0.3">
      <c r="B288" s="309" t="s">
        <v>508</v>
      </c>
      <c r="C288" s="309"/>
      <c r="D288" s="309"/>
      <c r="E288" s="309"/>
      <c r="F288" s="309"/>
      <c r="G288" s="309"/>
      <c r="H288" s="309"/>
      <c r="I288" s="309"/>
      <c r="J288" s="309"/>
      <c r="K288" s="309"/>
      <c r="L288" s="309"/>
      <c r="M288" s="309"/>
      <c r="N288" s="309"/>
      <c r="P288" s="145"/>
      <c r="Q288" s="144"/>
    </row>
    <row r="289" spans="2:17" s="143" customFormat="1" ht="20.149999999999999" customHeight="1" x14ac:dyDescent="0.3">
      <c r="F289" s="312" t="s">
        <v>509</v>
      </c>
      <c r="G289" s="312"/>
      <c r="H289" s="312"/>
      <c r="I289" s="312"/>
      <c r="J289" s="312"/>
      <c r="P289" s="145"/>
      <c r="Q289" s="144"/>
    </row>
    <row r="290" spans="2:17" s="143" customFormat="1" ht="20.149999999999999" customHeight="1" x14ac:dyDescent="0.3">
      <c r="F290" s="312"/>
      <c r="G290" s="312"/>
      <c r="H290" s="312"/>
      <c r="I290" s="312"/>
      <c r="J290" s="312"/>
      <c r="P290" s="145"/>
      <c r="Q290" s="144"/>
    </row>
    <row r="291" spans="2:17" s="143" customFormat="1" ht="20.149999999999999" customHeight="1" x14ac:dyDescent="0.3">
      <c r="F291" s="310" t="s">
        <v>951</v>
      </c>
      <c r="G291" s="310"/>
      <c r="H291" s="310"/>
      <c r="I291" s="310"/>
      <c r="J291" s="310"/>
      <c r="P291" s="145"/>
      <c r="Q291" s="144"/>
    </row>
    <row r="292" spans="2:17" s="143" customFormat="1" ht="20.149999999999999" customHeight="1" x14ac:dyDescent="0.3">
      <c r="B292" s="311" t="s">
        <v>952</v>
      </c>
      <c r="C292" s="311"/>
      <c r="D292" s="311"/>
      <c r="E292" s="311"/>
      <c r="F292" s="311"/>
      <c r="G292" s="311"/>
      <c r="H292" s="311"/>
      <c r="I292" s="311"/>
      <c r="J292" s="311"/>
      <c r="K292" s="311"/>
      <c r="L292" s="311"/>
      <c r="M292" s="311"/>
      <c r="N292" s="311"/>
      <c r="P292" s="145"/>
      <c r="Q292" s="144"/>
    </row>
    <row r="293" spans="2:17" s="143" customFormat="1" ht="20.149999999999999" customHeight="1" x14ac:dyDescent="0.3">
      <c r="B293" s="311"/>
      <c r="C293" s="311"/>
      <c r="D293" s="311"/>
      <c r="E293" s="311"/>
      <c r="F293" s="311"/>
      <c r="G293" s="311"/>
      <c r="H293" s="311"/>
      <c r="I293" s="311"/>
      <c r="J293" s="311"/>
      <c r="K293" s="311"/>
      <c r="L293" s="311"/>
      <c r="M293" s="311"/>
      <c r="N293" s="311"/>
      <c r="P293" s="145"/>
      <c r="Q293" s="144"/>
    </row>
    <row r="294" spans="2:17" s="143" customFormat="1" ht="20.149999999999999" customHeight="1" x14ac:dyDescent="0.3">
      <c r="B294" s="311"/>
      <c r="C294" s="311"/>
      <c r="D294" s="311"/>
      <c r="E294" s="311"/>
      <c r="F294" s="311"/>
      <c r="G294" s="311"/>
      <c r="H294" s="311"/>
      <c r="I294" s="311"/>
      <c r="J294" s="311"/>
      <c r="K294" s="311"/>
      <c r="L294" s="311"/>
      <c r="M294" s="311"/>
      <c r="N294" s="311"/>
      <c r="P294" s="145"/>
      <c r="Q294" s="144"/>
    </row>
    <row r="295" spans="2:17" s="143" customFormat="1" ht="20.149999999999999" customHeight="1" x14ac:dyDescent="0.3">
      <c r="C295" s="312" t="s">
        <v>510</v>
      </c>
      <c r="D295" s="312"/>
      <c r="E295" s="312"/>
      <c r="F295" s="312"/>
      <c r="G295" s="312"/>
      <c r="I295" s="313" t="s">
        <v>957</v>
      </c>
      <c r="J295" s="313"/>
      <c r="K295" s="313"/>
      <c r="L295" s="313"/>
      <c r="M295" s="313"/>
      <c r="N295" s="313"/>
      <c r="P295" s="145"/>
      <c r="Q295" s="144"/>
    </row>
    <row r="296" spans="2:17" s="143" customFormat="1" ht="20.149999999999999" customHeight="1" x14ac:dyDescent="0.3">
      <c r="C296" s="312"/>
      <c r="D296" s="312"/>
      <c r="E296" s="312"/>
      <c r="F296" s="312"/>
      <c r="G296" s="312"/>
      <c r="I296" s="313"/>
      <c r="J296" s="313"/>
      <c r="K296" s="313"/>
      <c r="L296" s="313"/>
      <c r="M296" s="313"/>
      <c r="N296" s="313"/>
      <c r="P296" s="145"/>
      <c r="Q296" s="144"/>
    </row>
    <row r="297" spans="2:17" s="143" customFormat="1" ht="20.149999999999999" customHeight="1" x14ac:dyDescent="0.3">
      <c r="B297" s="310" t="s">
        <v>953</v>
      </c>
      <c r="C297" s="310"/>
      <c r="D297" s="310"/>
      <c r="E297" s="310"/>
      <c r="F297" s="310"/>
      <c r="G297" s="310"/>
      <c r="I297" s="313"/>
      <c r="J297" s="313"/>
      <c r="K297" s="313"/>
      <c r="L297" s="313"/>
      <c r="M297" s="313"/>
      <c r="N297" s="313"/>
      <c r="P297" s="145"/>
      <c r="Q297" s="144"/>
    </row>
    <row r="298" spans="2:17" s="143" customFormat="1" ht="20.149999999999999" customHeight="1" x14ac:dyDescent="0.3">
      <c r="B298" s="307" t="s">
        <v>954</v>
      </c>
      <c r="C298" s="307"/>
      <c r="D298" s="307"/>
      <c r="E298" s="307"/>
      <c r="F298" s="307"/>
      <c r="G298" s="307"/>
      <c r="P298" s="145"/>
      <c r="Q298" s="144"/>
    </row>
    <row r="299" spans="2:17" s="143" customFormat="1" ht="20.149999999999999" customHeight="1" x14ac:dyDescent="0.3">
      <c r="B299" s="307" t="s">
        <v>955</v>
      </c>
      <c r="C299" s="307"/>
      <c r="D299" s="307"/>
      <c r="E299" s="307"/>
      <c r="F299" s="307"/>
      <c r="G299" s="307"/>
      <c r="P299" s="145"/>
      <c r="Q299" s="144"/>
    </row>
    <row r="300" spans="2:17" s="143" customFormat="1" ht="20.149999999999999" customHeight="1" x14ac:dyDescent="0.3">
      <c r="B300" s="308" t="s">
        <v>956</v>
      </c>
      <c r="C300" s="308"/>
      <c r="D300" s="308"/>
      <c r="E300" s="308"/>
      <c r="F300" s="308"/>
      <c r="G300" s="308"/>
      <c r="P300" s="145"/>
      <c r="Q300" s="144"/>
    </row>
    <row r="301" spans="2:17" s="143" customFormat="1" ht="20.149999999999999" customHeight="1" x14ac:dyDescent="0.3">
      <c r="C301" s="147"/>
      <c r="D301" s="147"/>
      <c r="E301" s="147"/>
      <c r="F301" s="147"/>
      <c r="G301" s="147"/>
      <c r="P301" s="145"/>
      <c r="Q301" s="144"/>
    </row>
    <row r="302" spans="2:17" s="143" customFormat="1" ht="20.149999999999999" customHeight="1" x14ac:dyDescent="0.3">
      <c r="B302" s="309" t="s">
        <v>492</v>
      </c>
      <c r="C302" s="309"/>
      <c r="D302" s="309"/>
      <c r="E302" s="309"/>
      <c r="F302" s="309"/>
      <c r="G302" s="309"/>
      <c r="H302" s="309"/>
      <c r="I302" s="309"/>
      <c r="J302" s="309"/>
      <c r="K302" s="309"/>
      <c r="L302" s="309"/>
      <c r="M302" s="309"/>
      <c r="N302" s="309"/>
      <c r="P302" s="145"/>
      <c r="Q302" s="144"/>
    </row>
    <row r="303" spans="2:17" s="143" customFormat="1" ht="20.149999999999999" customHeight="1" x14ac:dyDescent="0.3">
      <c r="B303" s="150"/>
      <c r="C303" s="150"/>
      <c r="D303" s="150"/>
      <c r="E303" s="150"/>
      <c r="F303" s="150"/>
      <c r="G303" s="150"/>
      <c r="H303" s="150"/>
      <c r="I303" s="150"/>
      <c r="J303" s="150"/>
      <c r="K303" s="150"/>
      <c r="L303" s="150"/>
      <c r="M303" s="150"/>
      <c r="N303" s="150"/>
      <c r="P303" s="145"/>
      <c r="Q303" s="144"/>
    </row>
    <row r="304" spans="2:17" s="143" customFormat="1" ht="20.149999999999999" customHeight="1" x14ac:dyDescent="0.3">
      <c r="B304" s="150"/>
      <c r="C304" s="150"/>
      <c r="D304" s="150"/>
      <c r="E304" s="150"/>
      <c r="F304" s="150"/>
      <c r="G304" s="150"/>
      <c r="H304" s="150"/>
      <c r="I304" s="150"/>
      <c r="J304" s="150"/>
      <c r="K304" s="150"/>
      <c r="L304" s="150"/>
      <c r="M304" s="150"/>
      <c r="N304" s="150"/>
      <c r="P304" s="145"/>
      <c r="Q304" s="144"/>
    </row>
    <row r="305" spans="1:17" s="143" customFormat="1" ht="20.149999999999999" customHeight="1" x14ac:dyDescent="0.3">
      <c r="B305" s="178"/>
      <c r="C305" s="178"/>
      <c r="D305" s="178"/>
      <c r="E305" s="178"/>
      <c r="F305" s="178"/>
      <c r="G305" s="178"/>
      <c r="H305" s="178"/>
      <c r="I305" s="178"/>
      <c r="J305" s="178"/>
      <c r="K305" s="178"/>
      <c r="L305" s="178"/>
      <c r="M305" s="178"/>
      <c r="N305" s="178"/>
      <c r="P305" s="145"/>
      <c r="Q305" s="144"/>
    </row>
    <row r="306" spans="1:17" s="143" customFormat="1" ht="20.149999999999999" customHeight="1" x14ac:dyDescent="0.3">
      <c r="B306" s="150"/>
      <c r="C306" s="150"/>
      <c r="D306" s="150"/>
      <c r="E306" s="150"/>
      <c r="F306" s="150"/>
      <c r="G306" s="150"/>
      <c r="H306" s="150"/>
      <c r="I306" s="150"/>
      <c r="J306" s="150"/>
      <c r="K306" s="150"/>
      <c r="L306" s="150"/>
      <c r="M306" s="150"/>
      <c r="N306" s="150"/>
      <c r="P306" s="145"/>
      <c r="Q306" s="144"/>
    </row>
    <row r="307" spans="1:17" s="143" customFormat="1" ht="20.149999999999999" customHeight="1" x14ac:dyDescent="0.3">
      <c r="B307" s="309" t="s">
        <v>959</v>
      </c>
      <c r="C307" s="309"/>
      <c r="D307" s="309"/>
      <c r="E307" s="309"/>
      <c r="F307" s="309"/>
      <c r="G307" s="309"/>
      <c r="H307" s="309"/>
      <c r="I307" s="309"/>
      <c r="J307" s="309"/>
      <c r="K307" s="309"/>
      <c r="L307" s="309"/>
      <c r="M307" s="309"/>
      <c r="N307" s="309"/>
      <c r="P307" s="145"/>
      <c r="Q307" s="144"/>
    </row>
    <row r="308" spans="1:17" s="143" customFormat="1" ht="20.149999999999999" customHeight="1" x14ac:dyDescent="0.3">
      <c r="B308" s="309" t="s">
        <v>958</v>
      </c>
      <c r="C308" s="309"/>
      <c r="D308" s="309"/>
      <c r="E308" s="309"/>
      <c r="F308" s="309"/>
      <c r="G308" s="309"/>
      <c r="H308" s="309"/>
      <c r="I308" s="309"/>
      <c r="J308" s="309"/>
      <c r="K308" s="309"/>
      <c r="L308" s="309"/>
      <c r="M308" s="309"/>
      <c r="N308" s="309"/>
      <c r="P308" s="145"/>
      <c r="Q308" s="144"/>
    </row>
    <row r="309" spans="1:17" s="143" customFormat="1" ht="20.149999999999999" customHeight="1" x14ac:dyDescent="0.3">
      <c r="B309" s="150"/>
      <c r="C309" s="150"/>
      <c r="D309" s="150"/>
      <c r="E309" s="150"/>
      <c r="F309" s="150"/>
      <c r="G309" s="150"/>
      <c r="H309" s="150"/>
      <c r="I309" s="150"/>
      <c r="J309" s="150"/>
      <c r="K309" s="150"/>
      <c r="L309" s="150"/>
      <c r="M309" s="150"/>
      <c r="N309" s="150"/>
      <c r="P309" s="145"/>
      <c r="Q309" s="144"/>
    </row>
    <row r="310" spans="1:17" s="143" customFormat="1" ht="20.149999999999999" customHeight="1" x14ac:dyDescent="0.3">
      <c r="A310" s="148" t="s">
        <v>511</v>
      </c>
      <c r="B310" s="310" t="s">
        <v>512</v>
      </c>
      <c r="C310" s="310"/>
      <c r="D310" s="310"/>
      <c r="E310" s="310"/>
      <c r="F310" s="310"/>
      <c r="G310" s="310"/>
      <c r="H310" s="310"/>
      <c r="I310" s="310"/>
      <c r="J310" s="310"/>
      <c r="K310" s="310"/>
      <c r="L310" s="310"/>
      <c r="M310" s="310"/>
      <c r="N310" s="310"/>
      <c r="P310" s="145"/>
      <c r="Q310" s="144"/>
    </row>
    <row r="311" spans="1:17" s="143" customFormat="1" ht="20.149999999999999" customHeight="1" x14ac:dyDescent="0.3">
      <c r="B311" s="320" t="s">
        <v>513</v>
      </c>
      <c r="C311" s="320"/>
      <c r="D311" s="320"/>
      <c r="E311" s="320"/>
      <c r="F311" s="320"/>
      <c r="G311" s="320"/>
      <c r="H311" s="320"/>
      <c r="I311" s="320"/>
      <c r="J311" s="320"/>
      <c r="K311" s="320"/>
      <c r="L311" s="320"/>
      <c r="M311" s="320"/>
      <c r="N311" s="320"/>
      <c r="P311" s="145"/>
      <c r="Q311" s="144"/>
    </row>
    <row r="312" spans="1:17" s="143" customFormat="1" ht="20.149999999999999" customHeight="1" x14ac:dyDescent="0.3">
      <c r="B312" s="320"/>
      <c r="C312" s="320"/>
      <c r="D312" s="320"/>
      <c r="E312" s="320"/>
      <c r="F312" s="320"/>
      <c r="G312" s="320"/>
      <c r="H312" s="320"/>
      <c r="I312" s="320"/>
      <c r="J312" s="320"/>
      <c r="K312" s="320"/>
      <c r="L312" s="320"/>
      <c r="M312" s="320"/>
      <c r="N312" s="320"/>
      <c r="P312" s="145"/>
      <c r="Q312" s="144"/>
    </row>
    <row r="313" spans="1:17" s="143" customFormat="1" ht="20.149999999999999" customHeight="1" x14ac:dyDescent="0.3">
      <c r="B313" s="320"/>
      <c r="C313" s="320"/>
      <c r="D313" s="320"/>
      <c r="E313" s="320"/>
      <c r="F313" s="320"/>
      <c r="G313" s="320"/>
      <c r="H313" s="320"/>
      <c r="I313" s="320"/>
      <c r="J313" s="320"/>
      <c r="K313" s="320"/>
      <c r="L313" s="320"/>
      <c r="M313" s="320"/>
      <c r="N313" s="320"/>
      <c r="P313" s="145"/>
      <c r="Q313" s="144"/>
    </row>
    <row r="314" spans="1:17" s="143" customFormat="1" ht="20.149999999999999" customHeight="1" x14ac:dyDescent="0.3">
      <c r="B314" s="317" t="s">
        <v>507</v>
      </c>
      <c r="C314" s="317"/>
      <c r="D314" s="317"/>
      <c r="E314" s="317"/>
      <c r="F314" s="317"/>
      <c r="G314" s="317"/>
      <c r="H314" s="317"/>
      <c r="I314" s="317"/>
      <c r="J314" s="317"/>
      <c r="K314" s="317"/>
      <c r="L314" s="317"/>
      <c r="M314" s="317"/>
      <c r="N314" s="317"/>
      <c r="P314" s="145"/>
      <c r="Q314" s="144"/>
    </row>
    <row r="315" spans="1:17" s="143" customFormat="1" ht="20.149999999999999" customHeight="1" x14ac:dyDescent="0.3">
      <c r="B315" s="317"/>
      <c r="C315" s="317"/>
      <c r="D315" s="317"/>
      <c r="E315" s="317"/>
      <c r="F315" s="317"/>
      <c r="G315" s="317"/>
      <c r="H315" s="317"/>
      <c r="I315" s="317"/>
      <c r="J315" s="317"/>
      <c r="K315" s="317"/>
      <c r="L315" s="317"/>
      <c r="M315" s="317"/>
      <c r="N315" s="317"/>
      <c r="P315" s="145"/>
      <c r="Q315" s="144"/>
    </row>
    <row r="316" spans="1:17" s="143" customFormat="1" ht="20.149999999999999" customHeight="1" x14ac:dyDescent="0.3">
      <c r="D316" s="318" t="s">
        <v>351</v>
      </c>
      <c r="E316" s="318"/>
      <c r="F316" s="310" t="s">
        <v>960</v>
      </c>
      <c r="G316" s="310"/>
      <c r="H316" s="310"/>
      <c r="I316" s="310"/>
      <c r="J316" s="310"/>
      <c r="P316" s="145"/>
      <c r="Q316" s="144"/>
    </row>
    <row r="317" spans="1:17" s="143" customFormat="1" ht="20.149999999999999" customHeight="1" x14ac:dyDescent="0.3">
      <c r="D317" s="314" t="s">
        <v>514</v>
      </c>
      <c r="E317" s="314"/>
      <c r="F317" s="307" t="s">
        <v>961</v>
      </c>
      <c r="G317" s="307"/>
      <c r="H317" s="307"/>
      <c r="I317" s="307"/>
      <c r="J317" s="307"/>
      <c r="P317" s="145"/>
      <c r="Q317" s="144"/>
    </row>
    <row r="318" spans="1:17" s="143" customFormat="1" ht="20.149999999999999" customHeight="1" x14ac:dyDescent="0.3">
      <c r="D318" s="314" t="s">
        <v>356</v>
      </c>
      <c r="E318" s="314"/>
      <c r="F318" s="307" t="s">
        <v>962</v>
      </c>
      <c r="G318" s="307"/>
      <c r="H318" s="307"/>
      <c r="I318" s="307"/>
      <c r="J318" s="307"/>
      <c r="P318" s="145"/>
      <c r="Q318" s="144"/>
    </row>
    <row r="319" spans="1:17" s="143" customFormat="1" ht="20.149999999999999" customHeight="1" x14ac:dyDescent="0.3">
      <c r="C319" s="315" t="s">
        <v>515</v>
      </c>
      <c r="D319" s="315"/>
      <c r="E319" s="315"/>
      <c r="F319" s="316" t="s">
        <v>963</v>
      </c>
      <c r="G319" s="316"/>
      <c r="H319" s="316"/>
      <c r="I319" s="316"/>
      <c r="J319" s="316"/>
      <c r="P319" s="145"/>
      <c r="Q319" s="144"/>
    </row>
    <row r="320" spans="1:17" s="143" customFormat="1" ht="20.149999999999999" customHeight="1" x14ac:dyDescent="0.3">
      <c r="B320" s="311" t="s">
        <v>516</v>
      </c>
      <c r="C320" s="311"/>
      <c r="D320" s="311"/>
      <c r="E320" s="311"/>
      <c r="F320" s="311"/>
      <c r="G320" s="311"/>
      <c r="H320" s="311"/>
      <c r="I320" s="311"/>
      <c r="J320" s="311"/>
      <c r="K320" s="311"/>
      <c r="L320" s="311"/>
      <c r="M320" s="311"/>
      <c r="N320" s="311"/>
      <c r="P320" s="145"/>
      <c r="Q320" s="144"/>
    </row>
    <row r="321" spans="2:17" s="143" customFormat="1" ht="20.149999999999999" customHeight="1" x14ac:dyDescent="0.3">
      <c r="B321" s="311"/>
      <c r="C321" s="311"/>
      <c r="D321" s="311"/>
      <c r="E321" s="311"/>
      <c r="F321" s="311"/>
      <c r="G321" s="311"/>
      <c r="H321" s="311"/>
      <c r="I321" s="311"/>
      <c r="J321" s="311"/>
      <c r="K321" s="311"/>
      <c r="L321" s="311"/>
      <c r="M321" s="311"/>
      <c r="N321" s="311"/>
      <c r="P321" s="145"/>
      <c r="Q321" s="144"/>
    </row>
    <row r="322" spans="2:17" s="143" customFormat="1" ht="20.149999999999999" customHeight="1" x14ac:dyDescent="0.3">
      <c r="B322" s="311"/>
      <c r="C322" s="311"/>
      <c r="D322" s="311"/>
      <c r="E322" s="311"/>
      <c r="F322" s="311"/>
      <c r="G322" s="311"/>
      <c r="H322" s="311"/>
      <c r="I322" s="311"/>
      <c r="J322" s="311"/>
      <c r="K322" s="311"/>
      <c r="L322" s="311"/>
      <c r="M322" s="311"/>
      <c r="N322" s="311"/>
      <c r="P322" s="145"/>
      <c r="Q322" s="144"/>
    </row>
    <row r="323" spans="2:17" s="143" customFormat="1" ht="20.149999999999999" customHeight="1" x14ac:dyDescent="0.3">
      <c r="P323" s="145"/>
      <c r="Q323" s="144"/>
    </row>
    <row r="324" spans="2:17" s="143" customFormat="1" ht="20.149999999999999" customHeight="1" x14ac:dyDescent="0.3">
      <c r="P324" s="145"/>
      <c r="Q324" s="144"/>
    </row>
    <row r="325" spans="2:17" s="143" customFormat="1" ht="20.149999999999999" customHeight="1" x14ac:dyDescent="0.3">
      <c r="B325" s="311" t="s">
        <v>517</v>
      </c>
      <c r="C325" s="311"/>
      <c r="D325" s="311"/>
      <c r="E325" s="311"/>
      <c r="F325" s="311"/>
      <c r="G325" s="311"/>
      <c r="H325" s="311"/>
      <c r="I325" s="311"/>
      <c r="J325" s="311"/>
      <c r="K325" s="311"/>
      <c r="L325" s="311"/>
      <c r="M325" s="311"/>
      <c r="N325" s="311"/>
      <c r="P325" s="145"/>
      <c r="Q325" s="144"/>
    </row>
    <row r="326" spans="2:17" s="143" customFormat="1" ht="20.149999999999999" customHeight="1" x14ac:dyDescent="0.3">
      <c r="B326" s="311"/>
      <c r="C326" s="311"/>
      <c r="D326" s="311"/>
      <c r="E326" s="311"/>
      <c r="F326" s="311"/>
      <c r="G326" s="311"/>
      <c r="H326" s="311"/>
      <c r="I326" s="311"/>
      <c r="J326" s="311"/>
      <c r="K326" s="311"/>
      <c r="L326" s="311"/>
      <c r="M326" s="311"/>
      <c r="N326" s="311"/>
      <c r="P326" s="145"/>
      <c r="Q326" s="144"/>
    </row>
    <row r="327" spans="2:17" s="143" customFormat="1" ht="20.149999999999999" customHeight="1" x14ac:dyDescent="0.3">
      <c r="B327" s="319" t="s">
        <v>964</v>
      </c>
      <c r="C327" s="310"/>
      <c r="D327" s="310"/>
      <c r="E327" s="310"/>
      <c r="F327" s="310"/>
      <c r="G327" s="310"/>
      <c r="H327" s="310"/>
      <c r="I327" s="310"/>
      <c r="J327" s="310"/>
      <c r="K327" s="310"/>
      <c r="L327" s="310"/>
      <c r="M327" s="310"/>
      <c r="N327" s="310"/>
      <c r="P327" s="145"/>
      <c r="Q327" s="144"/>
    </row>
    <row r="328" spans="2:17" s="143" customFormat="1" ht="20.149999999999999" customHeight="1" x14ac:dyDescent="0.3">
      <c r="B328" s="310"/>
      <c r="C328" s="310"/>
      <c r="D328" s="310"/>
      <c r="E328" s="310"/>
      <c r="F328" s="310"/>
      <c r="G328" s="310"/>
      <c r="H328" s="310"/>
      <c r="I328" s="310"/>
      <c r="J328" s="310"/>
      <c r="K328" s="310"/>
      <c r="L328" s="310"/>
      <c r="M328" s="310"/>
      <c r="N328" s="310"/>
      <c r="P328" s="145"/>
      <c r="Q328" s="144"/>
    </row>
    <row r="329" spans="2:17" s="143" customFormat="1" ht="20.149999999999999" customHeight="1" x14ac:dyDescent="0.3">
      <c r="B329" s="310" t="s">
        <v>965</v>
      </c>
      <c r="C329" s="310"/>
      <c r="D329" s="310"/>
      <c r="E329" s="310"/>
      <c r="F329" s="310"/>
      <c r="G329" s="310"/>
      <c r="H329" s="310"/>
      <c r="I329" s="310"/>
      <c r="J329" s="310"/>
      <c r="K329" s="310"/>
      <c r="L329" s="310"/>
      <c r="M329" s="310"/>
      <c r="N329" s="310"/>
      <c r="P329" s="145"/>
      <c r="Q329" s="144"/>
    </row>
    <row r="330" spans="2:17" s="143" customFormat="1" ht="20.149999999999999" customHeight="1" x14ac:dyDescent="0.3">
      <c r="B330" s="307" t="s">
        <v>966</v>
      </c>
      <c r="C330" s="307"/>
      <c r="D330" s="307"/>
      <c r="E330" s="307"/>
      <c r="F330" s="307"/>
      <c r="G330" s="307"/>
      <c r="H330" s="307"/>
      <c r="I330" s="307"/>
      <c r="J330" s="307"/>
      <c r="K330" s="307"/>
      <c r="L330" s="307"/>
      <c r="M330" s="307"/>
      <c r="N330" s="307"/>
      <c r="P330" s="145"/>
      <c r="Q330" s="144"/>
    </row>
    <row r="331" spans="2:17" s="143" customFormat="1" ht="20.149999999999999" customHeight="1" x14ac:dyDescent="0.3">
      <c r="B331" s="307" t="s">
        <v>967</v>
      </c>
      <c r="C331" s="307"/>
      <c r="D331" s="307"/>
      <c r="E331" s="307"/>
      <c r="F331" s="307"/>
      <c r="G331" s="307"/>
      <c r="H331" s="307"/>
      <c r="I331" s="307"/>
      <c r="J331" s="307"/>
      <c r="K331" s="307"/>
      <c r="L331" s="307"/>
      <c r="M331" s="307"/>
      <c r="N331" s="307"/>
      <c r="P331" s="145"/>
      <c r="Q331" s="144"/>
    </row>
    <row r="332" spans="2:17" s="143" customFormat="1" ht="20.149999999999999" customHeight="1" x14ac:dyDescent="0.3">
      <c r="B332" s="316" t="s">
        <v>968</v>
      </c>
      <c r="C332" s="316"/>
      <c r="D332" s="316"/>
      <c r="E332" s="316"/>
      <c r="F332" s="316"/>
      <c r="G332" s="316"/>
      <c r="H332" s="316"/>
      <c r="I332" s="316"/>
      <c r="J332" s="316"/>
      <c r="K332" s="316"/>
      <c r="L332" s="316"/>
      <c r="M332" s="316"/>
      <c r="N332" s="316"/>
      <c r="P332" s="145"/>
      <c r="Q332" s="144"/>
    </row>
    <row r="333" spans="2:17" s="143" customFormat="1" ht="20.149999999999999" customHeight="1" x14ac:dyDescent="0.3">
      <c r="B333" s="311" t="s">
        <v>518</v>
      </c>
      <c r="C333" s="311"/>
      <c r="D333" s="311"/>
      <c r="E333" s="311"/>
      <c r="F333" s="311"/>
      <c r="G333" s="311"/>
      <c r="H333" s="311"/>
      <c r="I333" s="311"/>
      <c r="J333" s="311"/>
      <c r="K333" s="311"/>
      <c r="L333" s="311"/>
      <c r="M333" s="311"/>
      <c r="N333" s="311"/>
      <c r="P333" s="145"/>
      <c r="Q333" s="144"/>
    </row>
    <row r="334" spans="2:17" s="143" customFormat="1" ht="20.149999999999999" customHeight="1" x14ac:dyDescent="0.3">
      <c r="B334" s="311"/>
      <c r="C334" s="311"/>
      <c r="D334" s="311"/>
      <c r="E334" s="311"/>
      <c r="F334" s="311"/>
      <c r="G334" s="311"/>
      <c r="H334" s="311"/>
      <c r="I334" s="311"/>
      <c r="J334" s="311"/>
      <c r="K334" s="311"/>
      <c r="L334" s="311"/>
      <c r="M334" s="311"/>
      <c r="N334" s="311"/>
      <c r="P334" s="145"/>
      <c r="Q334" s="144"/>
    </row>
    <row r="335" spans="2:17" s="143" customFormat="1" ht="20.149999999999999" customHeight="1" x14ac:dyDescent="0.3">
      <c r="B335" s="311"/>
      <c r="C335" s="311"/>
      <c r="D335" s="311"/>
      <c r="E335" s="311"/>
      <c r="F335" s="311"/>
      <c r="G335" s="311"/>
      <c r="H335" s="311"/>
      <c r="I335" s="311"/>
      <c r="J335" s="311"/>
      <c r="K335" s="311"/>
      <c r="L335" s="311"/>
      <c r="M335" s="311"/>
      <c r="N335" s="311"/>
      <c r="P335" s="145"/>
      <c r="Q335" s="144"/>
    </row>
    <row r="336" spans="2:17" s="143" customFormat="1" ht="20.149999999999999" customHeight="1" x14ac:dyDescent="0.3">
      <c r="B336" s="311"/>
      <c r="C336" s="311"/>
      <c r="D336" s="311"/>
      <c r="E336" s="311"/>
      <c r="F336" s="311"/>
      <c r="G336" s="311"/>
      <c r="H336" s="311"/>
      <c r="I336" s="311"/>
      <c r="J336" s="311"/>
      <c r="K336" s="311"/>
      <c r="L336" s="311"/>
      <c r="M336" s="311"/>
      <c r="N336" s="311"/>
      <c r="P336" s="145"/>
      <c r="Q336" s="144"/>
    </row>
    <row r="337" spans="1:17" s="143" customFormat="1" ht="20.149999999999999" customHeight="1" x14ac:dyDescent="0.3">
      <c r="B337" s="310" t="s">
        <v>969</v>
      </c>
      <c r="C337" s="310"/>
      <c r="D337" s="310"/>
      <c r="E337" s="310"/>
      <c r="F337" s="310"/>
      <c r="G337" s="310"/>
      <c r="H337" s="310"/>
      <c r="I337" s="310"/>
      <c r="J337" s="310"/>
      <c r="K337" s="310"/>
      <c r="L337" s="310"/>
      <c r="M337" s="310"/>
      <c r="N337" s="310"/>
      <c r="P337" s="145"/>
      <c r="Q337" s="144"/>
    </row>
    <row r="338" spans="1:17" s="143" customFormat="1" ht="20.149999999999999" customHeight="1" x14ac:dyDescent="0.3">
      <c r="P338" s="145"/>
      <c r="Q338" s="144"/>
    </row>
    <row r="339" spans="1:17" s="143" customFormat="1" ht="20.149999999999999" customHeight="1" x14ac:dyDescent="0.3">
      <c r="A339" s="148" t="s">
        <v>502</v>
      </c>
      <c r="B339" s="309" t="s">
        <v>519</v>
      </c>
      <c r="C339" s="309"/>
      <c r="D339" s="309"/>
      <c r="E339" s="309"/>
      <c r="F339" s="309"/>
      <c r="G339" s="309"/>
      <c r="H339" s="309"/>
      <c r="I339" s="309"/>
      <c r="J339" s="309"/>
      <c r="K339" s="309"/>
      <c r="L339" s="309"/>
      <c r="M339" s="309"/>
      <c r="N339" s="309"/>
      <c r="P339" s="145"/>
      <c r="Q339" s="144"/>
    </row>
    <row r="340" spans="1:17" s="143" customFormat="1" ht="20.149999999999999" customHeight="1" x14ac:dyDescent="0.3">
      <c r="B340" s="309" t="s">
        <v>520</v>
      </c>
      <c r="C340" s="309"/>
      <c r="D340" s="309"/>
      <c r="E340" s="309"/>
      <c r="F340" s="309"/>
      <c r="G340" s="309"/>
      <c r="H340" s="309"/>
      <c r="I340" s="309"/>
      <c r="J340" s="309"/>
      <c r="K340" s="309"/>
      <c r="L340" s="309"/>
      <c r="M340" s="309"/>
      <c r="N340" s="309"/>
      <c r="P340" s="145"/>
      <c r="Q340" s="144"/>
    </row>
    <row r="341" spans="1:17" s="143" customFormat="1" ht="20.149999999999999" customHeight="1" x14ac:dyDescent="0.3">
      <c r="B341" s="311" t="s">
        <v>521</v>
      </c>
      <c r="C341" s="311"/>
      <c r="D341" s="311"/>
      <c r="E341" s="311"/>
      <c r="F341" s="311"/>
      <c r="G341" s="311"/>
      <c r="H341" s="311"/>
      <c r="I341" s="311"/>
      <c r="J341" s="311"/>
      <c r="K341" s="311"/>
      <c r="L341" s="311"/>
      <c r="M341" s="311"/>
      <c r="N341" s="311"/>
      <c r="P341" s="145"/>
      <c r="Q341" s="144"/>
    </row>
    <row r="342" spans="1:17" s="143" customFormat="1" ht="20.149999999999999" customHeight="1" x14ac:dyDescent="0.3">
      <c r="B342" s="311"/>
      <c r="C342" s="311"/>
      <c r="D342" s="311"/>
      <c r="E342" s="311"/>
      <c r="F342" s="311"/>
      <c r="G342" s="311"/>
      <c r="H342" s="311"/>
      <c r="I342" s="311"/>
      <c r="J342" s="311"/>
      <c r="K342" s="311"/>
      <c r="L342" s="311"/>
      <c r="M342" s="311"/>
      <c r="N342" s="311"/>
      <c r="P342" s="145"/>
      <c r="Q342" s="144"/>
    </row>
    <row r="343" spans="1:17" ht="20.149999999999999" customHeight="1" x14ac:dyDescent="0.3">
      <c r="B343" s="311" t="s">
        <v>970</v>
      </c>
      <c r="C343" s="311"/>
      <c r="D343" s="311"/>
      <c r="E343" s="311"/>
      <c r="F343" s="311"/>
      <c r="G343" s="311"/>
      <c r="H343" s="311"/>
      <c r="I343" s="311"/>
      <c r="J343" s="311"/>
      <c r="K343" s="311"/>
      <c r="L343" s="311"/>
      <c r="M343" s="311"/>
      <c r="N343" s="311"/>
      <c r="P343" s="145"/>
      <c r="Q343" s="144"/>
    </row>
    <row r="344" spans="1:17" ht="20.149999999999999" customHeight="1" x14ac:dyDescent="0.3">
      <c r="B344" s="311"/>
      <c r="C344" s="311"/>
      <c r="D344" s="311"/>
      <c r="E344" s="311"/>
      <c r="F344" s="311"/>
      <c r="G344" s="311"/>
      <c r="H344" s="311"/>
      <c r="I344" s="311"/>
      <c r="J344" s="311"/>
      <c r="K344" s="311"/>
      <c r="L344" s="311"/>
      <c r="M344" s="311"/>
      <c r="N344" s="311"/>
      <c r="P344" s="145"/>
      <c r="Q344" s="144"/>
    </row>
    <row r="345" spans="1:17" ht="20.149999999999999" customHeight="1" x14ac:dyDescent="0.3">
      <c r="B345" s="311"/>
      <c r="C345" s="311"/>
      <c r="D345" s="311"/>
      <c r="E345" s="311"/>
      <c r="F345" s="311"/>
      <c r="G345" s="311"/>
      <c r="H345" s="311"/>
      <c r="I345" s="311"/>
      <c r="J345" s="311"/>
      <c r="K345" s="311"/>
      <c r="L345" s="311"/>
      <c r="M345" s="311"/>
      <c r="N345" s="311"/>
      <c r="O345" s="143"/>
      <c r="P345" s="145"/>
      <c r="Q345" s="144"/>
    </row>
    <row r="346" spans="1:17" ht="20.149999999999999" customHeight="1" x14ac:dyDescent="0.3">
      <c r="B346" s="311"/>
      <c r="C346" s="311"/>
      <c r="D346" s="311"/>
      <c r="E346" s="311"/>
      <c r="F346" s="311"/>
      <c r="G346" s="311"/>
      <c r="H346" s="311"/>
      <c r="I346" s="311"/>
      <c r="J346" s="311"/>
      <c r="K346" s="311"/>
      <c r="L346" s="311"/>
      <c r="M346" s="311"/>
      <c r="N346" s="311"/>
      <c r="O346" s="143"/>
      <c r="P346" s="145"/>
      <c r="Q346" s="144"/>
    </row>
    <row r="347" spans="1:17" ht="20.149999999999999" customHeight="1" x14ac:dyDescent="0.3">
      <c r="B347" s="311" t="s">
        <v>971</v>
      </c>
      <c r="C347" s="311"/>
      <c r="D347" s="311"/>
      <c r="E347" s="311"/>
      <c r="F347" s="311"/>
      <c r="G347" s="311"/>
      <c r="H347" s="311"/>
      <c r="I347" s="311"/>
      <c r="J347" s="311"/>
      <c r="K347" s="311"/>
      <c r="L347" s="311"/>
      <c r="M347" s="311"/>
      <c r="N347" s="311"/>
      <c r="O347" s="143"/>
      <c r="P347" s="145"/>
      <c r="Q347" s="144"/>
    </row>
    <row r="348" spans="1:17" ht="20.149999999999999" customHeight="1" x14ac:dyDescent="0.3">
      <c r="B348" s="311"/>
      <c r="C348" s="311"/>
      <c r="D348" s="311"/>
      <c r="E348" s="311"/>
      <c r="F348" s="311"/>
      <c r="G348" s="311"/>
      <c r="H348" s="311"/>
      <c r="I348" s="311"/>
      <c r="J348" s="311"/>
      <c r="K348" s="311"/>
      <c r="L348" s="311"/>
      <c r="M348" s="311"/>
      <c r="N348" s="311"/>
      <c r="O348" s="143"/>
      <c r="P348" s="145"/>
      <c r="Q348" s="144"/>
    </row>
    <row r="349" spans="1:17" ht="20.149999999999999" customHeight="1" x14ac:dyDescent="0.3">
      <c r="B349" s="311"/>
      <c r="C349" s="311"/>
      <c r="D349" s="311"/>
      <c r="E349" s="311"/>
      <c r="F349" s="311"/>
      <c r="G349" s="311"/>
      <c r="H349" s="311"/>
      <c r="I349" s="311"/>
      <c r="J349" s="311"/>
      <c r="K349" s="311"/>
      <c r="L349" s="311"/>
      <c r="M349" s="311"/>
      <c r="N349" s="311"/>
      <c r="O349" s="143"/>
      <c r="P349" s="145"/>
      <c r="Q349" s="144"/>
    </row>
    <row r="350" spans="1:17" ht="20.149999999999999" customHeight="1" x14ac:dyDescent="0.3">
      <c r="B350" s="311"/>
      <c r="C350" s="311"/>
      <c r="D350" s="311"/>
      <c r="E350" s="311"/>
      <c r="F350" s="311"/>
      <c r="G350" s="311"/>
      <c r="H350" s="311"/>
      <c r="I350" s="311"/>
      <c r="J350" s="311"/>
      <c r="K350" s="311"/>
      <c r="L350" s="311"/>
      <c r="M350" s="311"/>
      <c r="N350" s="311"/>
      <c r="O350" s="143"/>
      <c r="P350" s="145"/>
      <c r="Q350" s="144"/>
    </row>
    <row r="351" spans="1:17" ht="20.149999999999999" customHeight="1" x14ac:dyDescent="0.3">
      <c r="B351" s="311"/>
      <c r="C351" s="311"/>
      <c r="D351" s="311"/>
      <c r="E351" s="311"/>
      <c r="F351" s="311"/>
      <c r="G351" s="311"/>
      <c r="H351" s="311"/>
      <c r="I351" s="311"/>
      <c r="J351" s="311"/>
      <c r="K351" s="311"/>
      <c r="L351" s="311"/>
      <c r="M351" s="311"/>
      <c r="N351" s="311"/>
      <c r="O351" s="143"/>
      <c r="P351" s="145"/>
      <c r="Q351" s="144"/>
    </row>
    <row r="352" spans="1:17" ht="20.149999999999999" customHeight="1" x14ac:dyDescent="0.3">
      <c r="B352" s="311" t="s">
        <v>522</v>
      </c>
      <c r="C352" s="311"/>
      <c r="D352" s="311"/>
      <c r="E352" s="311"/>
      <c r="F352" s="311"/>
      <c r="G352" s="311"/>
      <c r="H352" s="311"/>
      <c r="I352" s="311"/>
      <c r="J352" s="311"/>
      <c r="K352" s="311"/>
      <c r="L352" s="311"/>
      <c r="M352" s="311"/>
      <c r="N352" s="311"/>
      <c r="O352" s="143"/>
      <c r="P352" s="145"/>
      <c r="Q352" s="144"/>
    </row>
    <row r="353" spans="2:17" ht="20.149999999999999" customHeight="1" x14ac:dyDescent="0.3">
      <c r="B353" s="311"/>
      <c r="C353" s="311"/>
      <c r="D353" s="311"/>
      <c r="E353" s="311"/>
      <c r="F353" s="311"/>
      <c r="G353" s="311"/>
      <c r="H353" s="311"/>
      <c r="I353" s="311"/>
      <c r="J353" s="311"/>
      <c r="K353" s="311"/>
      <c r="L353" s="311"/>
      <c r="M353" s="311"/>
      <c r="N353" s="311"/>
      <c r="O353" s="143"/>
      <c r="P353" s="145"/>
      <c r="Q353" s="144"/>
    </row>
    <row r="354" spans="2:17" ht="20.149999999999999" customHeight="1" x14ac:dyDescent="0.3">
      <c r="B354" s="311"/>
      <c r="C354" s="311"/>
      <c r="D354" s="311"/>
      <c r="E354" s="311"/>
      <c r="F354" s="311"/>
      <c r="G354" s="311"/>
      <c r="H354" s="311"/>
      <c r="I354" s="311"/>
      <c r="J354" s="311"/>
      <c r="K354" s="311"/>
      <c r="L354" s="311"/>
      <c r="M354" s="311"/>
      <c r="N354" s="311"/>
      <c r="O354" s="143"/>
      <c r="P354" s="145"/>
      <c r="Q354" s="144"/>
    </row>
    <row r="355" spans="2:17" ht="20.149999999999999" customHeight="1" x14ac:dyDescent="0.3">
      <c r="B355" s="311" t="s">
        <v>972</v>
      </c>
      <c r="C355" s="311"/>
      <c r="D355" s="311"/>
      <c r="E355" s="311"/>
      <c r="F355" s="311"/>
      <c r="G355" s="311"/>
      <c r="H355" s="311"/>
      <c r="I355" s="311"/>
      <c r="J355" s="311"/>
      <c r="K355" s="311"/>
      <c r="L355" s="311"/>
      <c r="M355" s="311"/>
      <c r="N355" s="311"/>
      <c r="O355" s="143"/>
      <c r="P355" s="145"/>
      <c r="Q355" s="144"/>
    </row>
    <row r="356" spans="2:17" ht="20.149999999999999" customHeight="1" x14ac:dyDescent="0.3">
      <c r="B356" s="311"/>
      <c r="C356" s="311"/>
      <c r="D356" s="311"/>
      <c r="E356" s="311"/>
      <c r="F356" s="311"/>
      <c r="G356" s="311"/>
      <c r="H356" s="311"/>
      <c r="I356" s="311"/>
      <c r="J356" s="311"/>
      <c r="K356" s="311"/>
      <c r="L356" s="311"/>
      <c r="M356" s="311"/>
      <c r="N356" s="311"/>
      <c r="O356" s="143"/>
      <c r="P356" s="145"/>
      <c r="Q356" s="144"/>
    </row>
    <row r="357" spans="2:17" ht="20.149999999999999" customHeight="1" x14ac:dyDescent="0.3">
      <c r="B357" s="311"/>
      <c r="C357" s="311"/>
      <c r="D357" s="311"/>
      <c r="E357" s="311"/>
      <c r="F357" s="311"/>
      <c r="G357" s="311"/>
      <c r="H357" s="311"/>
      <c r="I357" s="311"/>
      <c r="J357" s="311"/>
      <c r="K357" s="311"/>
      <c r="L357" s="311"/>
      <c r="M357" s="311"/>
      <c r="N357" s="311"/>
      <c r="O357" s="143"/>
      <c r="P357" s="145"/>
      <c r="Q357" s="144"/>
    </row>
    <row r="358" spans="2:17" ht="20.149999999999999" customHeight="1" x14ac:dyDescent="0.3">
      <c r="B358" s="317" t="s">
        <v>523</v>
      </c>
      <c r="C358" s="317"/>
      <c r="D358" s="317"/>
      <c r="E358" s="317"/>
      <c r="F358" s="317"/>
      <c r="G358" s="317"/>
      <c r="H358" s="317"/>
      <c r="I358" s="317"/>
      <c r="J358" s="317"/>
      <c r="K358" s="317"/>
      <c r="L358" s="317"/>
      <c r="M358" s="317"/>
      <c r="N358" s="317"/>
      <c r="O358" s="143"/>
      <c r="P358" s="145"/>
      <c r="Q358" s="144"/>
    </row>
    <row r="359" spans="2:17" ht="20.149999999999999" customHeight="1" x14ac:dyDescent="0.3">
      <c r="B359" s="317"/>
      <c r="C359" s="317"/>
      <c r="D359" s="317"/>
      <c r="E359" s="317"/>
      <c r="F359" s="317"/>
      <c r="G359" s="317"/>
      <c r="H359" s="317"/>
      <c r="I359" s="317"/>
      <c r="J359" s="317"/>
      <c r="K359" s="317"/>
      <c r="L359" s="317"/>
      <c r="M359" s="317"/>
      <c r="N359" s="317"/>
      <c r="O359" s="143"/>
      <c r="P359" s="145"/>
      <c r="Q359" s="144"/>
    </row>
    <row r="360" spans="2:17" ht="20.149999999999999" customHeight="1" x14ac:dyDescent="0.3">
      <c r="B360" s="318" t="s">
        <v>351</v>
      </c>
      <c r="C360" s="318"/>
      <c r="D360" s="310" t="s">
        <v>973</v>
      </c>
      <c r="E360" s="310"/>
      <c r="F360" s="310"/>
      <c r="G360" s="310"/>
      <c r="H360" s="310"/>
      <c r="I360" s="310"/>
      <c r="J360" s="310"/>
      <c r="K360" s="310"/>
      <c r="L360" s="310"/>
      <c r="M360" s="310"/>
      <c r="N360" s="310"/>
      <c r="O360" s="143"/>
      <c r="P360" s="145"/>
      <c r="Q360" s="144"/>
    </row>
    <row r="361" spans="2:17" ht="20.149999999999999" customHeight="1" x14ac:dyDescent="0.3">
      <c r="B361" s="314" t="s">
        <v>524</v>
      </c>
      <c r="C361" s="314"/>
      <c r="D361" s="307" t="s">
        <v>975</v>
      </c>
      <c r="E361" s="307"/>
      <c r="F361" s="307"/>
      <c r="G361" s="307"/>
      <c r="H361" s="307"/>
      <c r="I361" s="307"/>
      <c r="J361" s="307"/>
      <c r="K361" s="307"/>
      <c r="L361" s="307"/>
      <c r="M361" s="307"/>
      <c r="N361" s="307"/>
      <c r="O361" s="143"/>
      <c r="P361" s="145"/>
      <c r="Q361" s="144"/>
    </row>
    <row r="362" spans="2:17" ht="20.149999999999999" customHeight="1" x14ac:dyDescent="0.3">
      <c r="B362" s="314" t="s">
        <v>525</v>
      </c>
      <c r="C362" s="314"/>
      <c r="D362" s="307" t="s">
        <v>974</v>
      </c>
      <c r="E362" s="307"/>
      <c r="F362" s="307"/>
      <c r="G362" s="307"/>
      <c r="H362" s="307"/>
      <c r="I362" s="307"/>
      <c r="J362" s="307"/>
      <c r="K362" s="307"/>
      <c r="L362" s="307"/>
      <c r="M362" s="307"/>
      <c r="N362" s="307"/>
      <c r="O362" s="143"/>
      <c r="P362" s="145"/>
      <c r="Q362" s="144"/>
    </row>
    <row r="363" spans="2:17" ht="20.149999999999999" customHeight="1" x14ac:dyDescent="0.3">
      <c r="B363" s="315" t="s">
        <v>358</v>
      </c>
      <c r="C363" s="315"/>
      <c r="D363" s="316" t="s">
        <v>976</v>
      </c>
      <c r="E363" s="316"/>
      <c r="F363" s="316"/>
      <c r="G363" s="316"/>
      <c r="H363" s="316"/>
      <c r="I363" s="316"/>
      <c r="J363" s="316"/>
      <c r="K363" s="316"/>
      <c r="L363" s="316"/>
      <c r="M363" s="316"/>
      <c r="N363" s="316"/>
      <c r="O363" s="143"/>
      <c r="P363" s="145"/>
      <c r="Q363" s="144"/>
    </row>
    <row r="364" spans="2:17" ht="20.149999999999999" customHeight="1" x14ac:dyDescent="0.3">
      <c r="B364" s="143"/>
      <c r="C364" s="143"/>
      <c r="D364" s="143"/>
      <c r="E364" s="143"/>
      <c r="F364" s="143"/>
      <c r="G364" s="143"/>
      <c r="H364" s="143"/>
      <c r="I364" s="143"/>
      <c r="J364" s="143"/>
      <c r="K364" s="143"/>
      <c r="L364" s="143"/>
      <c r="M364" s="143"/>
      <c r="N364" s="143"/>
      <c r="O364" s="143"/>
      <c r="P364" s="145"/>
      <c r="Q364" s="144"/>
    </row>
    <row r="365" spans="2:17" ht="20.149999999999999" customHeight="1" x14ac:dyDescent="0.3">
      <c r="B365" s="143"/>
      <c r="C365" s="143"/>
      <c r="D365" s="143"/>
      <c r="E365" s="143"/>
      <c r="F365" s="143"/>
      <c r="G365" s="143"/>
      <c r="H365" s="143"/>
      <c r="I365" s="143"/>
      <c r="J365" s="143"/>
      <c r="K365" s="143"/>
      <c r="L365" s="143"/>
      <c r="M365" s="143"/>
      <c r="N365" s="143"/>
      <c r="O365" s="143"/>
      <c r="P365" s="145"/>
      <c r="Q365" s="144"/>
    </row>
    <row r="366" spans="2:17" ht="20.149999999999999" customHeight="1" x14ac:dyDescent="0.3">
      <c r="B366" s="143"/>
      <c r="C366" s="143"/>
      <c r="D366" s="143"/>
      <c r="E366" s="143"/>
      <c r="F366" s="143"/>
      <c r="G366" s="143"/>
      <c r="H366" s="143"/>
      <c r="I366" s="143"/>
      <c r="J366" s="143"/>
      <c r="K366" s="143"/>
      <c r="L366" s="143"/>
      <c r="M366" s="143"/>
      <c r="N366" s="143"/>
      <c r="O366" s="143"/>
      <c r="P366" s="145"/>
      <c r="Q366" s="144"/>
    </row>
    <row r="367" spans="2:17" ht="20.149999999999999" customHeight="1" x14ac:dyDescent="0.3">
      <c r="B367" s="143"/>
      <c r="C367" s="143"/>
      <c r="D367" s="143"/>
      <c r="E367" s="143"/>
      <c r="F367" s="143"/>
      <c r="G367" s="143"/>
      <c r="H367" s="143"/>
      <c r="I367" s="143"/>
      <c r="J367" s="143"/>
      <c r="K367" s="143"/>
      <c r="L367" s="143"/>
      <c r="M367" s="143"/>
      <c r="N367" s="143"/>
      <c r="O367" s="143"/>
      <c r="P367" s="145"/>
      <c r="Q367" s="144"/>
    </row>
    <row r="368" spans="2:17" ht="20.149999999999999" customHeight="1" x14ac:dyDescent="0.3">
      <c r="B368" s="311" t="s">
        <v>977</v>
      </c>
      <c r="C368" s="311"/>
      <c r="D368" s="311"/>
      <c r="E368" s="311"/>
      <c r="F368" s="311"/>
      <c r="G368" s="311"/>
      <c r="H368" s="311"/>
      <c r="I368" s="311"/>
      <c r="J368" s="311"/>
      <c r="K368" s="311"/>
      <c r="L368" s="311"/>
      <c r="M368" s="311"/>
      <c r="N368" s="311"/>
      <c r="O368" s="143"/>
      <c r="P368" s="145"/>
      <c r="Q368" s="144"/>
    </row>
    <row r="369" spans="1:17" ht="20.149999999999999" customHeight="1" x14ac:dyDescent="0.3">
      <c r="B369" s="311"/>
      <c r="C369" s="311"/>
      <c r="D369" s="311"/>
      <c r="E369" s="311"/>
      <c r="F369" s="311"/>
      <c r="G369" s="311"/>
      <c r="H369" s="311"/>
      <c r="I369" s="311"/>
      <c r="J369" s="311"/>
      <c r="K369" s="311"/>
      <c r="L369" s="311"/>
      <c r="M369" s="311"/>
      <c r="N369" s="311"/>
      <c r="O369" s="143"/>
      <c r="P369" s="145"/>
      <c r="Q369" s="144"/>
    </row>
    <row r="370" spans="1:17" ht="20.149999999999999" customHeight="1" x14ac:dyDescent="0.3">
      <c r="B370" s="311"/>
      <c r="C370" s="311"/>
      <c r="D370" s="311"/>
      <c r="E370" s="311"/>
      <c r="F370" s="311"/>
      <c r="G370" s="311"/>
      <c r="H370" s="311"/>
      <c r="I370" s="311"/>
      <c r="J370" s="311"/>
      <c r="K370" s="311"/>
      <c r="L370" s="311"/>
      <c r="M370" s="311"/>
      <c r="N370" s="311"/>
      <c r="O370" s="143"/>
      <c r="P370" s="145"/>
      <c r="Q370" s="144"/>
    </row>
    <row r="371" spans="1:17" ht="20.149999999999999" customHeight="1" x14ac:dyDescent="0.3">
      <c r="B371" s="311"/>
      <c r="C371" s="311"/>
      <c r="D371" s="311"/>
      <c r="E371" s="311"/>
      <c r="F371" s="311"/>
      <c r="G371" s="311"/>
      <c r="H371" s="311"/>
      <c r="I371" s="311"/>
      <c r="J371" s="311"/>
      <c r="K371" s="311"/>
      <c r="L371" s="311"/>
      <c r="M371" s="311"/>
      <c r="N371" s="311"/>
      <c r="O371" s="143"/>
      <c r="P371" s="145"/>
      <c r="Q371" s="144"/>
    </row>
    <row r="372" spans="1:17" ht="20.149999999999999" customHeight="1" x14ac:dyDescent="0.3">
      <c r="B372" s="311"/>
      <c r="C372" s="311"/>
      <c r="D372" s="311"/>
      <c r="E372" s="311"/>
      <c r="F372" s="311"/>
      <c r="G372" s="311"/>
      <c r="H372" s="311"/>
      <c r="I372" s="311"/>
      <c r="J372" s="311"/>
      <c r="K372" s="311"/>
      <c r="L372" s="311"/>
      <c r="M372" s="311"/>
      <c r="N372" s="311"/>
      <c r="O372" s="143"/>
      <c r="P372" s="145"/>
      <c r="Q372" s="144"/>
    </row>
    <row r="373" spans="1:17" ht="20.149999999999999" customHeight="1" x14ac:dyDescent="0.3">
      <c r="B373" s="143"/>
      <c r="C373" s="143"/>
      <c r="D373" s="143"/>
      <c r="E373" s="143"/>
      <c r="F373" s="143"/>
      <c r="G373" s="143"/>
      <c r="H373" s="143"/>
      <c r="I373" s="143"/>
      <c r="J373" s="143"/>
      <c r="K373" s="143"/>
      <c r="L373" s="143"/>
      <c r="M373" s="143"/>
      <c r="N373" s="143"/>
      <c r="O373" s="143"/>
      <c r="P373" s="145"/>
      <c r="Q373" s="144"/>
    </row>
    <row r="374" spans="1:17" ht="20.149999999999999" customHeight="1" x14ac:dyDescent="0.3">
      <c r="B374" s="143"/>
      <c r="C374" s="143"/>
      <c r="D374" s="143"/>
      <c r="E374" s="143"/>
      <c r="F374" s="143"/>
      <c r="G374" s="143"/>
      <c r="H374" s="143"/>
      <c r="I374" s="143"/>
      <c r="J374" s="143"/>
      <c r="K374" s="143"/>
      <c r="L374" s="143"/>
      <c r="M374" s="143"/>
      <c r="N374" s="143"/>
      <c r="O374" s="143"/>
      <c r="P374" s="145"/>
      <c r="Q374" s="144"/>
    </row>
    <row r="375" spans="1:17" ht="20.149999999999999" customHeight="1" x14ac:dyDescent="0.3">
      <c r="B375" s="143"/>
      <c r="C375" s="143"/>
      <c r="D375" s="143"/>
      <c r="E375" s="143"/>
      <c r="F375" s="143"/>
      <c r="G375" s="143"/>
      <c r="H375" s="143"/>
      <c r="I375" s="143"/>
      <c r="J375" s="143"/>
      <c r="K375" s="143"/>
      <c r="L375" s="143"/>
      <c r="M375" s="143"/>
      <c r="N375" s="143"/>
      <c r="O375" s="143"/>
      <c r="P375" s="145"/>
      <c r="Q375" s="144"/>
    </row>
    <row r="376" spans="1:17" ht="20.149999999999999" customHeight="1" x14ac:dyDescent="0.3">
      <c r="A376" s="148" t="s">
        <v>526</v>
      </c>
      <c r="B376" s="311" t="s">
        <v>527</v>
      </c>
      <c r="C376" s="311"/>
      <c r="D376" s="311"/>
      <c r="E376" s="311"/>
      <c r="F376" s="311"/>
      <c r="G376" s="311"/>
      <c r="H376" s="311"/>
      <c r="I376" s="311"/>
      <c r="J376" s="311"/>
      <c r="K376" s="311"/>
      <c r="L376" s="311"/>
      <c r="M376" s="311"/>
      <c r="N376" s="311"/>
      <c r="O376" s="143"/>
      <c r="P376" s="145"/>
      <c r="Q376" s="144"/>
    </row>
    <row r="377" spans="1:17" ht="20.149999999999999" customHeight="1" x14ac:dyDescent="0.3">
      <c r="B377" s="311"/>
      <c r="C377" s="311"/>
      <c r="D377" s="311"/>
      <c r="E377" s="311"/>
      <c r="F377" s="311"/>
      <c r="G377" s="311"/>
      <c r="H377" s="311"/>
      <c r="I377" s="311"/>
      <c r="J377" s="311"/>
      <c r="K377" s="311"/>
      <c r="L377" s="311"/>
      <c r="M377" s="311"/>
      <c r="N377" s="311"/>
      <c r="O377" s="143"/>
      <c r="P377" s="145"/>
      <c r="Q377" s="144"/>
    </row>
    <row r="378" spans="1:17" ht="20.149999999999999" customHeight="1" x14ac:dyDescent="0.3">
      <c r="B378" s="311" t="s">
        <v>528</v>
      </c>
      <c r="C378" s="311"/>
      <c r="D378" s="311"/>
      <c r="E378" s="311"/>
      <c r="F378" s="311"/>
      <c r="G378" s="311"/>
      <c r="H378" s="311"/>
      <c r="I378" s="311"/>
      <c r="J378" s="311"/>
      <c r="K378" s="311"/>
      <c r="L378" s="311"/>
      <c r="M378" s="311"/>
      <c r="N378" s="311"/>
      <c r="O378" s="143"/>
      <c r="P378" s="145"/>
      <c r="Q378" s="144"/>
    </row>
    <row r="379" spans="1:17" ht="20.149999999999999" customHeight="1" x14ac:dyDescent="0.3">
      <c r="B379" s="311"/>
      <c r="C379" s="311"/>
      <c r="D379" s="311"/>
      <c r="E379" s="311"/>
      <c r="F379" s="311"/>
      <c r="G379" s="311"/>
      <c r="H379" s="311"/>
      <c r="I379" s="311"/>
      <c r="J379" s="311"/>
      <c r="K379" s="311"/>
      <c r="L379" s="311"/>
      <c r="M379" s="311"/>
      <c r="N379" s="311"/>
      <c r="P379" s="145"/>
      <c r="Q379" s="144"/>
    </row>
    <row r="380" spans="1:17" ht="20.149999999999999" customHeight="1" x14ac:dyDescent="0.3">
      <c r="B380" s="311"/>
      <c r="C380" s="311"/>
      <c r="D380" s="311"/>
      <c r="E380" s="311"/>
      <c r="F380" s="311"/>
      <c r="G380" s="311"/>
      <c r="H380" s="311"/>
      <c r="I380" s="311"/>
      <c r="J380" s="311"/>
      <c r="K380" s="311"/>
      <c r="L380" s="311"/>
      <c r="M380" s="311"/>
      <c r="N380" s="311"/>
      <c r="P380" s="145"/>
      <c r="Q380" s="144"/>
    </row>
    <row r="381" spans="1:17" ht="20.149999999999999" customHeight="1" x14ac:dyDescent="0.3">
      <c r="B381" s="311"/>
      <c r="C381" s="311"/>
      <c r="D381" s="311"/>
      <c r="E381" s="311"/>
      <c r="F381" s="311"/>
      <c r="G381" s="311"/>
      <c r="H381" s="311"/>
      <c r="I381" s="311"/>
      <c r="J381" s="311"/>
      <c r="K381" s="311"/>
      <c r="L381" s="311"/>
      <c r="M381" s="311"/>
      <c r="N381" s="311"/>
      <c r="P381" s="145"/>
      <c r="Q381" s="144"/>
    </row>
    <row r="382" spans="1:17" ht="20.149999999999999" customHeight="1" x14ac:dyDescent="0.3">
      <c r="B382" s="311"/>
      <c r="C382" s="311"/>
      <c r="D382" s="311"/>
      <c r="E382" s="311"/>
      <c r="F382" s="311"/>
      <c r="G382" s="311"/>
      <c r="H382" s="311"/>
      <c r="I382" s="311"/>
      <c r="J382" s="311"/>
      <c r="K382" s="311"/>
      <c r="L382" s="311"/>
      <c r="M382" s="311"/>
      <c r="N382" s="311"/>
      <c r="O382" s="143"/>
      <c r="P382" s="145"/>
      <c r="Q382" s="144"/>
    </row>
    <row r="383" spans="1:17" ht="20.149999999999999" customHeight="1" x14ac:dyDescent="0.3">
      <c r="B383" s="143"/>
      <c r="C383" s="143"/>
      <c r="D383" s="143"/>
      <c r="E383" s="143"/>
      <c r="F383" s="143"/>
      <c r="G383" s="143"/>
      <c r="H383" s="143"/>
      <c r="I383" s="143"/>
      <c r="J383" s="143"/>
      <c r="K383" s="143"/>
      <c r="L383" s="143"/>
      <c r="M383" s="143"/>
      <c r="N383" s="143"/>
      <c r="O383" s="143"/>
      <c r="P383" s="145"/>
      <c r="Q383" s="144"/>
    </row>
    <row r="384" spans="1:17" ht="20.149999999999999" customHeight="1" x14ac:dyDescent="0.3">
      <c r="B384" s="143"/>
      <c r="C384" s="143"/>
      <c r="D384" s="143"/>
      <c r="E384" s="143"/>
      <c r="F384" s="143"/>
      <c r="G384" s="143"/>
      <c r="H384" s="143"/>
      <c r="I384" s="143"/>
      <c r="J384" s="143"/>
      <c r="K384" s="143"/>
      <c r="L384" s="143"/>
      <c r="M384" s="143"/>
      <c r="N384" s="143"/>
      <c r="O384" s="143"/>
      <c r="P384" s="145"/>
      <c r="Q384" s="144"/>
    </row>
    <row r="385" spans="1:17" ht="20.149999999999999" customHeight="1" x14ac:dyDescent="0.3">
      <c r="B385" s="143"/>
      <c r="C385" s="143"/>
      <c r="D385" s="143"/>
      <c r="E385" s="143"/>
      <c r="F385" s="143"/>
      <c r="G385" s="143"/>
      <c r="H385" s="143"/>
      <c r="I385" s="143"/>
      <c r="J385" s="143"/>
      <c r="K385" s="143"/>
      <c r="L385" s="143"/>
      <c r="M385" s="143"/>
      <c r="N385" s="143"/>
      <c r="O385" s="143"/>
      <c r="P385" s="145"/>
      <c r="Q385" s="144"/>
    </row>
    <row r="386" spans="1:17" ht="20.149999999999999" customHeight="1" x14ac:dyDescent="0.3">
      <c r="B386" s="311" t="s">
        <v>978</v>
      </c>
      <c r="C386" s="311"/>
      <c r="D386" s="311"/>
      <c r="E386" s="311"/>
      <c r="F386" s="311"/>
      <c r="G386" s="311"/>
      <c r="H386" s="311"/>
      <c r="I386" s="311"/>
      <c r="J386" s="311"/>
      <c r="K386" s="311"/>
      <c r="L386" s="311"/>
      <c r="M386" s="311"/>
      <c r="N386" s="311"/>
      <c r="O386" s="143"/>
      <c r="P386" s="145"/>
      <c r="Q386" s="144"/>
    </row>
    <row r="387" spans="1:17" ht="20.149999999999999" customHeight="1" x14ac:dyDescent="0.3">
      <c r="B387" s="311"/>
      <c r="C387" s="311"/>
      <c r="D387" s="311"/>
      <c r="E387" s="311"/>
      <c r="F387" s="311"/>
      <c r="G387" s="311"/>
      <c r="H387" s="311"/>
      <c r="I387" s="311"/>
      <c r="J387" s="311"/>
      <c r="K387" s="311"/>
      <c r="L387" s="311"/>
      <c r="M387" s="311"/>
      <c r="N387" s="311"/>
      <c r="O387" s="143"/>
      <c r="P387" s="145"/>
      <c r="Q387" s="144"/>
    </row>
    <row r="388" spans="1:17" ht="20.149999999999999" customHeight="1" x14ac:dyDescent="0.3">
      <c r="B388" s="143"/>
      <c r="C388" s="143"/>
      <c r="D388" s="143"/>
      <c r="E388" s="143"/>
      <c r="F388" s="143"/>
      <c r="G388" s="143"/>
      <c r="H388" s="143"/>
      <c r="I388" s="143"/>
      <c r="J388" s="143"/>
      <c r="K388" s="143"/>
      <c r="L388" s="143"/>
      <c r="M388" s="143"/>
      <c r="N388" s="143"/>
      <c r="O388" s="143"/>
      <c r="P388" s="145"/>
      <c r="Q388" s="144"/>
    </row>
    <row r="389" spans="1:17" ht="20.149999999999999" customHeight="1" x14ac:dyDescent="0.3">
      <c r="B389" s="143"/>
      <c r="C389" s="143"/>
      <c r="D389" s="143"/>
      <c r="E389" s="143"/>
      <c r="F389" s="143"/>
      <c r="G389" s="143"/>
      <c r="H389" s="143"/>
      <c r="I389" s="143"/>
      <c r="J389" s="143"/>
      <c r="K389" s="143"/>
      <c r="L389" s="143"/>
      <c r="M389" s="143"/>
      <c r="N389" s="143"/>
      <c r="O389" s="143"/>
      <c r="P389" s="145"/>
      <c r="Q389" s="144"/>
    </row>
    <row r="390" spans="1:17" ht="20.149999999999999" customHeight="1" x14ac:dyDescent="0.3">
      <c r="B390" s="143"/>
      <c r="C390" s="143"/>
      <c r="D390" s="143"/>
      <c r="E390" s="143"/>
      <c r="F390" s="143"/>
      <c r="G390" s="143"/>
      <c r="H390" s="143"/>
      <c r="I390" s="143"/>
      <c r="J390" s="143"/>
      <c r="K390" s="143"/>
      <c r="L390" s="143"/>
      <c r="M390" s="143"/>
      <c r="N390" s="143"/>
      <c r="O390" s="143"/>
      <c r="P390" s="145"/>
      <c r="Q390" s="144"/>
    </row>
    <row r="391" spans="1:17" ht="20.149999999999999" customHeight="1" x14ac:dyDescent="0.3">
      <c r="B391" s="311" t="s">
        <v>529</v>
      </c>
      <c r="C391" s="311"/>
      <c r="D391" s="311"/>
      <c r="E391" s="311"/>
      <c r="F391" s="311"/>
      <c r="G391" s="311"/>
      <c r="H391" s="311"/>
      <c r="I391" s="311"/>
      <c r="J391" s="311"/>
      <c r="K391" s="311"/>
      <c r="L391" s="311"/>
      <c r="M391" s="311"/>
      <c r="N391" s="311"/>
      <c r="O391" s="143"/>
      <c r="P391" s="145"/>
      <c r="Q391" s="144"/>
    </row>
    <row r="392" spans="1:17" ht="20.149999999999999" customHeight="1" x14ac:dyDescent="0.3">
      <c r="B392" s="311"/>
      <c r="C392" s="311"/>
      <c r="D392" s="311"/>
      <c r="E392" s="311"/>
      <c r="F392" s="311"/>
      <c r="G392" s="311"/>
      <c r="H392" s="311"/>
      <c r="I392" s="311"/>
      <c r="J392" s="311"/>
      <c r="K392" s="311"/>
      <c r="L392" s="311"/>
      <c r="M392" s="311"/>
      <c r="N392" s="311"/>
      <c r="P392" s="145"/>
      <c r="Q392" s="144"/>
    </row>
    <row r="393" spans="1:17" ht="20.149999999999999" customHeight="1" x14ac:dyDescent="0.3">
      <c r="P393" s="145"/>
      <c r="Q393" s="144"/>
    </row>
    <row r="394" spans="1:17" ht="20.149999999999999" customHeight="1" x14ac:dyDescent="0.3">
      <c r="A394" s="149" t="s">
        <v>530</v>
      </c>
      <c r="B394" s="311" t="s">
        <v>531</v>
      </c>
      <c r="C394" s="311"/>
      <c r="D394" s="311"/>
      <c r="E394" s="311"/>
      <c r="F394" s="311"/>
      <c r="G394" s="311"/>
      <c r="H394" s="311"/>
      <c r="I394" s="311"/>
      <c r="J394" s="311"/>
      <c r="K394" s="311"/>
      <c r="L394" s="311"/>
      <c r="M394" s="311"/>
      <c r="N394" s="311"/>
      <c r="O394" s="143"/>
      <c r="P394" s="145"/>
      <c r="Q394" s="144"/>
    </row>
    <row r="395" spans="1:17" ht="20.149999999999999" customHeight="1" x14ac:dyDescent="0.3">
      <c r="B395" s="311"/>
      <c r="C395" s="311"/>
      <c r="D395" s="311"/>
      <c r="E395" s="311"/>
      <c r="F395" s="311"/>
      <c r="G395" s="311"/>
      <c r="H395" s="311"/>
      <c r="I395" s="311"/>
      <c r="J395" s="311"/>
      <c r="K395" s="311"/>
      <c r="L395" s="311"/>
      <c r="M395" s="311"/>
      <c r="N395" s="311"/>
      <c r="O395" s="143"/>
      <c r="P395" s="145"/>
      <c r="Q395" s="144"/>
    </row>
    <row r="396" spans="1:17" ht="20.149999999999999" customHeight="1" x14ac:dyDescent="0.3">
      <c r="B396" s="311" t="s">
        <v>979</v>
      </c>
      <c r="C396" s="311"/>
      <c r="D396" s="311"/>
      <c r="E396" s="311"/>
      <c r="F396" s="311"/>
      <c r="G396" s="311"/>
      <c r="H396" s="311"/>
      <c r="I396" s="311"/>
      <c r="J396" s="311"/>
      <c r="K396" s="311"/>
      <c r="L396" s="311"/>
      <c r="M396" s="311"/>
      <c r="N396" s="311"/>
      <c r="O396" s="143"/>
      <c r="P396" s="145"/>
      <c r="Q396" s="144"/>
    </row>
    <row r="397" spans="1:17" ht="20.149999999999999" customHeight="1" x14ac:dyDescent="0.3">
      <c r="B397" s="311"/>
      <c r="C397" s="311"/>
      <c r="D397" s="311"/>
      <c r="E397" s="311"/>
      <c r="F397" s="311"/>
      <c r="G397" s="311"/>
      <c r="H397" s="311"/>
      <c r="I397" s="311"/>
      <c r="J397" s="311"/>
      <c r="K397" s="311"/>
      <c r="L397" s="311"/>
      <c r="M397" s="311"/>
      <c r="N397" s="311"/>
      <c r="O397" s="143"/>
      <c r="P397" s="145"/>
      <c r="Q397" s="144"/>
    </row>
    <row r="398" spans="1:17" ht="20.149999999999999" customHeight="1" x14ac:dyDescent="0.3">
      <c r="B398" s="311"/>
      <c r="C398" s="311"/>
      <c r="D398" s="311"/>
      <c r="E398" s="311"/>
      <c r="F398" s="311"/>
      <c r="G398" s="311"/>
      <c r="H398" s="311"/>
      <c r="I398" s="311"/>
      <c r="J398" s="311"/>
      <c r="K398" s="311"/>
      <c r="L398" s="311"/>
      <c r="M398" s="311"/>
      <c r="N398" s="311"/>
      <c r="O398" s="143"/>
      <c r="P398" s="145"/>
      <c r="Q398" s="144"/>
    </row>
    <row r="399" spans="1:17" ht="20.149999999999999" customHeight="1" x14ac:dyDescent="0.3">
      <c r="B399" s="311"/>
      <c r="C399" s="311"/>
      <c r="D399" s="311"/>
      <c r="E399" s="311"/>
      <c r="F399" s="311"/>
      <c r="G399" s="311"/>
      <c r="H399" s="311"/>
      <c r="I399" s="311"/>
      <c r="J399" s="311"/>
      <c r="K399" s="311"/>
      <c r="L399" s="311"/>
      <c r="M399" s="311"/>
      <c r="N399" s="311"/>
      <c r="O399" s="143"/>
      <c r="P399" s="145"/>
      <c r="Q399" s="144"/>
    </row>
    <row r="400" spans="1:17" ht="20.149999999999999" customHeight="1" x14ac:dyDescent="0.3">
      <c r="B400" s="311" t="s">
        <v>532</v>
      </c>
      <c r="C400" s="311"/>
      <c r="D400" s="311"/>
      <c r="E400" s="311"/>
      <c r="F400" s="311"/>
      <c r="G400" s="311"/>
      <c r="H400" s="311"/>
      <c r="I400" s="311"/>
      <c r="J400" s="311"/>
      <c r="K400" s="311"/>
      <c r="L400" s="311"/>
      <c r="M400" s="311"/>
      <c r="N400" s="311"/>
      <c r="O400" s="143"/>
      <c r="P400" s="145"/>
      <c r="Q400" s="144"/>
    </row>
    <row r="401" spans="1:17" ht="20.149999999999999" customHeight="1" x14ac:dyDescent="0.3">
      <c r="B401" s="311"/>
      <c r="C401" s="311"/>
      <c r="D401" s="311"/>
      <c r="E401" s="311"/>
      <c r="F401" s="311"/>
      <c r="G401" s="311"/>
      <c r="H401" s="311"/>
      <c r="I401" s="311"/>
      <c r="J401" s="311"/>
      <c r="K401" s="311"/>
      <c r="L401" s="311"/>
      <c r="M401" s="311"/>
      <c r="N401" s="311"/>
      <c r="O401" s="143"/>
      <c r="P401" s="145"/>
      <c r="Q401" s="144"/>
    </row>
    <row r="402" spans="1:17" ht="20.149999999999999" customHeight="1" x14ac:dyDescent="0.3">
      <c r="B402" s="311"/>
      <c r="C402" s="311"/>
      <c r="D402" s="311"/>
      <c r="E402" s="311"/>
      <c r="F402" s="311"/>
      <c r="G402" s="311"/>
      <c r="H402" s="311"/>
      <c r="I402" s="311"/>
      <c r="J402" s="311"/>
      <c r="K402" s="311"/>
      <c r="L402" s="311"/>
      <c r="M402" s="311"/>
      <c r="N402" s="311"/>
      <c r="O402" s="143"/>
      <c r="P402" s="145"/>
      <c r="Q402" s="144"/>
    </row>
    <row r="403" spans="1:17" ht="20.149999999999999" customHeight="1" x14ac:dyDescent="0.3">
      <c r="B403" s="311"/>
      <c r="C403" s="311"/>
      <c r="D403" s="311"/>
      <c r="E403" s="311"/>
      <c r="F403" s="311"/>
      <c r="G403" s="311"/>
      <c r="H403" s="311"/>
      <c r="I403" s="311"/>
      <c r="J403" s="311"/>
      <c r="K403" s="311"/>
      <c r="L403" s="311"/>
      <c r="M403" s="311"/>
      <c r="N403" s="311"/>
      <c r="O403" s="143"/>
      <c r="P403" s="145"/>
      <c r="Q403" s="144"/>
    </row>
    <row r="404" spans="1:17" ht="20.149999999999999" customHeight="1" x14ac:dyDescent="0.3">
      <c r="A404" s="149" t="s">
        <v>180</v>
      </c>
      <c r="B404" s="309" t="s">
        <v>533</v>
      </c>
      <c r="C404" s="309"/>
      <c r="D404" s="309"/>
      <c r="E404" s="309"/>
      <c r="F404" s="309"/>
      <c r="G404" s="309"/>
      <c r="H404" s="309"/>
      <c r="I404" s="309"/>
      <c r="J404" s="309"/>
      <c r="K404" s="309"/>
      <c r="L404" s="309"/>
      <c r="M404" s="309"/>
      <c r="N404" s="309"/>
      <c r="O404" s="143"/>
      <c r="P404" s="145"/>
      <c r="Q404" s="144"/>
    </row>
    <row r="405" spans="1:17" ht="20.149999999999999" customHeight="1" x14ac:dyDescent="0.3">
      <c r="B405" s="309" t="s">
        <v>534</v>
      </c>
      <c r="C405" s="309"/>
      <c r="D405" s="309"/>
      <c r="E405" s="309"/>
      <c r="F405" s="309"/>
      <c r="G405" s="309"/>
      <c r="H405" s="309"/>
      <c r="I405" s="309"/>
      <c r="J405" s="309"/>
      <c r="K405" s="309"/>
      <c r="L405" s="309"/>
      <c r="M405" s="309"/>
      <c r="N405" s="309"/>
      <c r="O405" s="143"/>
      <c r="P405" s="145"/>
      <c r="Q405" s="144"/>
    </row>
    <row r="406" spans="1:17" ht="20.149999999999999" customHeight="1" x14ac:dyDescent="0.3">
      <c r="B406" s="309" t="s">
        <v>535</v>
      </c>
      <c r="C406" s="309"/>
      <c r="D406" s="309"/>
      <c r="E406" s="309"/>
      <c r="F406" s="309"/>
      <c r="G406" s="309"/>
      <c r="H406" s="309"/>
      <c r="I406" s="309"/>
      <c r="J406" s="309"/>
      <c r="K406" s="309"/>
      <c r="L406" s="309"/>
      <c r="M406" s="309"/>
      <c r="N406" s="309"/>
      <c r="O406" s="143"/>
      <c r="P406" s="145"/>
      <c r="Q406" s="144"/>
    </row>
    <row r="407" spans="1:17" ht="20.149999999999999" customHeight="1" x14ac:dyDescent="0.3">
      <c r="B407" s="311" t="s">
        <v>980</v>
      </c>
      <c r="C407" s="311"/>
      <c r="D407" s="311"/>
      <c r="E407" s="311"/>
      <c r="F407" s="311"/>
      <c r="G407" s="311"/>
      <c r="H407" s="311"/>
      <c r="I407" s="311"/>
      <c r="J407" s="311"/>
      <c r="K407" s="311"/>
      <c r="L407" s="311"/>
      <c r="M407" s="311"/>
      <c r="N407" s="311"/>
      <c r="O407" s="143"/>
      <c r="P407" s="145"/>
      <c r="Q407" s="144"/>
    </row>
    <row r="408" spans="1:17" ht="20.149999999999999" customHeight="1" x14ac:dyDescent="0.3">
      <c r="B408" s="311"/>
      <c r="C408" s="311"/>
      <c r="D408" s="311"/>
      <c r="E408" s="311"/>
      <c r="F408" s="311"/>
      <c r="G408" s="311"/>
      <c r="H408" s="311"/>
      <c r="I408" s="311"/>
      <c r="J408" s="311"/>
      <c r="K408" s="311"/>
      <c r="L408" s="311"/>
      <c r="M408" s="311"/>
      <c r="N408" s="311"/>
      <c r="O408" s="143"/>
      <c r="P408" s="145"/>
      <c r="Q408" s="144"/>
    </row>
    <row r="409" spans="1:17" ht="20.149999999999999" customHeight="1" x14ac:dyDescent="0.3">
      <c r="B409" s="311"/>
      <c r="C409" s="311"/>
      <c r="D409" s="311"/>
      <c r="E409" s="311"/>
      <c r="F409" s="311"/>
      <c r="G409" s="311"/>
      <c r="H409" s="311"/>
      <c r="I409" s="311"/>
      <c r="J409" s="311"/>
      <c r="K409" s="311"/>
      <c r="L409" s="311"/>
      <c r="M409" s="311"/>
      <c r="N409" s="311"/>
      <c r="O409" s="143"/>
      <c r="P409" s="145"/>
      <c r="Q409" s="144"/>
    </row>
    <row r="410" spans="1:17" ht="20.149999999999999" customHeight="1" x14ac:dyDescent="0.3">
      <c r="B410" s="143"/>
      <c r="C410" s="143"/>
      <c r="D410" s="143"/>
      <c r="E410" s="143"/>
      <c r="F410" s="143"/>
      <c r="G410" s="143"/>
      <c r="H410" s="143"/>
      <c r="I410" s="143"/>
      <c r="J410" s="143"/>
      <c r="K410" s="143"/>
      <c r="L410" s="143"/>
      <c r="M410" s="143"/>
      <c r="N410" s="143"/>
      <c r="O410" s="143"/>
      <c r="P410" s="145"/>
      <c r="Q410" s="144"/>
    </row>
    <row r="411" spans="1:17" ht="20.149999999999999" customHeight="1" x14ac:dyDescent="0.3">
      <c r="B411" s="143"/>
      <c r="C411" s="143"/>
      <c r="D411" s="143"/>
      <c r="E411" s="143"/>
      <c r="F411" s="143"/>
      <c r="G411" s="143"/>
      <c r="H411" s="143"/>
      <c r="I411" s="143"/>
      <c r="J411" s="143"/>
      <c r="K411" s="143"/>
      <c r="L411" s="143"/>
      <c r="M411" s="143"/>
      <c r="N411" s="143"/>
      <c r="O411" s="143"/>
      <c r="P411" s="145"/>
      <c r="Q411" s="144"/>
    </row>
    <row r="412" spans="1:17" ht="20.149999999999999" customHeight="1" x14ac:dyDescent="0.3">
      <c r="B412" s="143"/>
      <c r="C412" s="143"/>
      <c r="D412" s="143"/>
      <c r="E412" s="143"/>
      <c r="F412" s="143"/>
      <c r="G412" s="143"/>
      <c r="H412" s="143"/>
      <c r="I412" s="143"/>
      <c r="J412" s="143"/>
      <c r="K412" s="143"/>
      <c r="L412" s="143"/>
      <c r="M412" s="143"/>
      <c r="N412" s="143"/>
      <c r="O412" s="143"/>
      <c r="P412" s="145"/>
      <c r="Q412" s="144"/>
    </row>
    <row r="413" spans="1:17" ht="20.149999999999999" customHeight="1" x14ac:dyDescent="0.3">
      <c r="B413" s="309" t="s">
        <v>508</v>
      </c>
      <c r="C413" s="309"/>
      <c r="D413" s="309"/>
      <c r="E413" s="309"/>
      <c r="F413" s="309"/>
      <c r="G413" s="309"/>
      <c r="H413" s="309"/>
      <c r="I413" s="309"/>
      <c r="J413" s="309"/>
      <c r="K413" s="309"/>
      <c r="L413" s="309"/>
      <c r="M413" s="309"/>
      <c r="N413" s="309"/>
      <c r="O413" s="143"/>
      <c r="P413" s="145"/>
      <c r="Q413" s="144"/>
    </row>
    <row r="414" spans="1:17" ht="20.149999999999999" customHeight="1" x14ac:dyDescent="0.3">
      <c r="B414" s="143"/>
      <c r="C414" s="143"/>
      <c r="D414" s="143"/>
      <c r="E414" s="143"/>
      <c r="F414" s="312" t="s">
        <v>536</v>
      </c>
      <c r="G414" s="312"/>
      <c r="H414" s="312"/>
      <c r="I414" s="312"/>
      <c r="J414" s="312"/>
      <c r="K414" s="143"/>
      <c r="L414" s="143"/>
      <c r="M414" s="143"/>
      <c r="N414" s="143"/>
      <c r="O414" s="143"/>
      <c r="P414" s="145"/>
      <c r="Q414" s="144"/>
    </row>
    <row r="415" spans="1:17" ht="20.149999999999999" customHeight="1" x14ac:dyDescent="0.3">
      <c r="B415" s="143"/>
      <c r="C415" s="143"/>
      <c r="D415" s="143"/>
      <c r="E415" s="143"/>
      <c r="F415" s="312"/>
      <c r="G415" s="312"/>
      <c r="H415" s="312"/>
      <c r="I415" s="312"/>
      <c r="J415" s="312"/>
      <c r="K415" s="143"/>
      <c r="L415" s="143"/>
      <c r="M415" s="143"/>
      <c r="N415" s="143"/>
      <c r="O415" s="143"/>
      <c r="P415" s="145"/>
      <c r="Q415" s="144"/>
    </row>
    <row r="416" spans="1:17" ht="20.149999999999999" customHeight="1" x14ac:dyDescent="0.3">
      <c r="B416" s="143"/>
      <c r="C416" s="143"/>
      <c r="D416" s="143"/>
      <c r="E416" s="143"/>
      <c r="F416" s="310" t="s">
        <v>981</v>
      </c>
      <c r="G416" s="310"/>
      <c r="H416" s="310"/>
      <c r="I416" s="310"/>
      <c r="J416" s="310"/>
      <c r="K416" s="143"/>
      <c r="L416" s="143"/>
      <c r="M416" s="143"/>
      <c r="N416" s="143"/>
      <c r="O416" s="143"/>
      <c r="P416" s="145"/>
      <c r="Q416" s="144"/>
    </row>
    <row r="417" spans="2:17" ht="20.149999999999999" customHeight="1" x14ac:dyDescent="0.3">
      <c r="B417" s="311" t="s">
        <v>982</v>
      </c>
      <c r="C417" s="311"/>
      <c r="D417" s="311"/>
      <c r="E417" s="311"/>
      <c r="F417" s="311"/>
      <c r="G417" s="311"/>
      <c r="H417" s="311"/>
      <c r="I417" s="311"/>
      <c r="J417" s="311"/>
      <c r="K417" s="311"/>
      <c r="L417" s="311"/>
      <c r="M417" s="311"/>
      <c r="N417" s="311"/>
      <c r="O417" s="143"/>
      <c r="P417" s="145"/>
      <c r="Q417" s="144"/>
    </row>
    <row r="418" spans="2:17" ht="20.149999999999999" customHeight="1" x14ac:dyDescent="0.3">
      <c r="B418" s="311"/>
      <c r="C418" s="311"/>
      <c r="D418" s="311"/>
      <c r="E418" s="311"/>
      <c r="F418" s="311"/>
      <c r="G418" s="311"/>
      <c r="H418" s="311"/>
      <c r="I418" s="311"/>
      <c r="J418" s="311"/>
      <c r="K418" s="311"/>
      <c r="L418" s="311"/>
      <c r="M418" s="311"/>
      <c r="N418" s="311"/>
      <c r="O418" s="143"/>
      <c r="P418" s="145"/>
      <c r="Q418" s="144"/>
    </row>
    <row r="419" spans="2:17" ht="20.149999999999999" customHeight="1" x14ac:dyDescent="0.3">
      <c r="B419" s="143"/>
      <c r="C419" s="312" t="s">
        <v>537</v>
      </c>
      <c r="D419" s="312"/>
      <c r="E419" s="312"/>
      <c r="F419" s="312"/>
      <c r="G419" s="312"/>
      <c r="H419" s="143"/>
      <c r="I419" s="313" t="s">
        <v>986</v>
      </c>
      <c r="J419" s="313"/>
      <c r="K419" s="313"/>
      <c r="L419" s="313"/>
      <c r="M419" s="313"/>
      <c r="N419" s="313"/>
      <c r="O419" s="143"/>
      <c r="P419" s="145"/>
      <c r="Q419" s="144"/>
    </row>
    <row r="420" spans="2:17" ht="20.149999999999999" customHeight="1" x14ac:dyDescent="0.3">
      <c r="B420" s="143"/>
      <c r="C420" s="312"/>
      <c r="D420" s="312"/>
      <c r="E420" s="312"/>
      <c r="F420" s="312"/>
      <c r="G420" s="312"/>
      <c r="H420" s="143"/>
      <c r="I420" s="313"/>
      <c r="J420" s="313"/>
      <c r="K420" s="313"/>
      <c r="L420" s="313"/>
      <c r="M420" s="313"/>
      <c r="N420" s="313"/>
      <c r="O420" s="143"/>
      <c r="P420" s="145"/>
      <c r="Q420" s="144"/>
    </row>
    <row r="421" spans="2:17" ht="20.149999999999999" customHeight="1" x14ac:dyDescent="0.3">
      <c r="B421" s="310" t="s">
        <v>983</v>
      </c>
      <c r="C421" s="310"/>
      <c r="D421" s="310"/>
      <c r="E421" s="310"/>
      <c r="F421" s="310"/>
      <c r="G421" s="310"/>
      <c r="H421" s="143"/>
      <c r="I421" s="313"/>
      <c r="J421" s="313"/>
      <c r="K421" s="313"/>
      <c r="L421" s="313"/>
      <c r="M421" s="313"/>
      <c r="N421" s="313"/>
      <c r="O421" s="143"/>
      <c r="P421" s="145"/>
      <c r="Q421" s="144"/>
    </row>
    <row r="422" spans="2:17" ht="20.149999999999999" customHeight="1" x14ac:dyDescent="0.3">
      <c r="B422" s="307" t="s">
        <v>954</v>
      </c>
      <c r="C422" s="307"/>
      <c r="D422" s="307"/>
      <c r="E422" s="307"/>
      <c r="F422" s="307"/>
      <c r="G422" s="307"/>
      <c r="H422" s="143"/>
      <c r="I422" s="143"/>
      <c r="J422" s="143"/>
      <c r="K422" s="143"/>
      <c r="L422" s="143"/>
      <c r="M422" s="143"/>
      <c r="N422" s="143"/>
      <c r="O422" s="143"/>
      <c r="P422" s="145"/>
      <c r="Q422" s="144"/>
    </row>
    <row r="423" spans="2:17" ht="20.149999999999999" customHeight="1" x14ac:dyDescent="0.3">
      <c r="B423" s="307" t="s">
        <v>984</v>
      </c>
      <c r="C423" s="307"/>
      <c r="D423" s="307"/>
      <c r="E423" s="307"/>
      <c r="F423" s="307"/>
      <c r="G423" s="307"/>
      <c r="H423" s="143"/>
      <c r="I423" s="143"/>
      <c r="J423" s="143"/>
      <c r="K423" s="143"/>
      <c r="L423" s="143"/>
      <c r="M423" s="143"/>
      <c r="N423" s="143"/>
      <c r="O423" s="143"/>
      <c r="P423" s="145"/>
      <c r="Q423" s="144"/>
    </row>
    <row r="424" spans="2:17" ht="20.149999999999999" customHeight="1" x14ac:dyDescent="0.3">
      <c r="B424" s="308" t="s">
        <v>985</v>
      </c>
      <c r="C424" s="308"/>
      <c r="D424" s="308"/>
      <c r="E424" s="308"/>
      <c r="F424" s="308"/>
      <c r="G424" s="308"/>
      <c r="H424" s="143"/>
      <c r="I424" s="143"/>
      <c r="J424" s="143"/>
      <c r="K424" s="143"/>
      <c r="L424" s="143"/>
      <c r="M424" s="143"/>
      <c r="N424" s="143"/>
      <c r="O424" s="143"/>
      <c r="P424" s="145"/>
      <c r="Q424" s="144"/>
    </row>
    <row r="425" spans="2:17" ht="20.149999999999999" customHeight="1" x14ac:dyDescent="0.3">
      <c r="B425" s="143"/>
      <c r="C425" s="147"/>
      <c r="D425" s="147"/>
      <c r="E425" s="147"/>
      <c r="F425" s="147"/>
      <c r="G425" s="147"/>
      <c r="H425" s="143"/>
      <c r="I425" s="143"/>
      <c r="J425" s="143"/>
      <c r="K425" s="143"/>
      <c r="L425" s="143"/>
      <c r="M425" s="143"/>
      <c r="N425" s="143"/>
      <c r="O425" s="143"/>
      <c r="P425" s="145"/>
      <c r="Q425" s="144"/>
    </row>
    <row r="426" spans="2:17" ht="20.149999999999999" customHeight="1" x14ac:dyDescent="0.3">
      <c r="B426" s="309" t="s">
        <v>492</v>
      </c>
      <c r="C426" s="309"/>
      <c r="D426" s="309"/>
      <c r="E426" s="309"/>
      <c r="F426" s="309"/>
      <c r="G426" s="309"/>
      <c r="H426" s="309"/>
      <c r="I426" s="309"/>
      <c r="J426" s="309"/>
      <c r="K426" s="309"/>
      <c r="L426" s="309"/>
      <c r="M426" s="309"/>
      <c r="N426" s="309"/>
      <c r="O426" s="143"/>
      <c r="P426" s="145"/>
      <c r="Q426" s="144"/>
    </row>
    <row r="427" spans="2:17" ht="20.149999999999999" customHeight="1" x14ac:dyDescent="0.3">
      <c r="B427" s="150"/>
      <c r="C427" s="150"/>
      <c r="D427" s="150"/>
      <c r="E427" s="150"/>
      <c r="F427" s="150"/>
      <c r="G427" s="150"/>
      <c r="H427" s="150"/>
      <c r="I427" s="150"/>
      <c r="J427" s="150"/>
      <c r="K427" s="150"/>
      <c r="L427" s="150"/>
      <c r="M427" s="150"/>
      <c r="N427" s="150"/>
      <c r="O427" s="143"/>
      <c r="P427" s="145"/>
      <c r="Q427" s="144"/>
    </row>
    <row r="428" spans="2:17" ht="20.149999999999999" customHeight="1" x14ac:dyDescent="0.3">
      <c r="B428" s="150"/>
      <c r="C428" s="150"/>
      <c r="D428" s="150"/>
      <c r="E428" s="150"/>
      <c r="F428" s="150"/>
      <c r="G428" s="150"/>
      <c r="H428" s="150"/>
      <c r="I428" s="150"/>
      <c r="J428" s="150"/>
      <c r="K428" s="150"/>
      <c r="L428" s="150"/>
      <c r="M428" s="150"/>
      <c r="N428" s="150"/>
      <c r="O428" s="143"/>
      <c r="P428" s="145"/>
      <c r="Q428" s="144"/>
    </row>
    <row r="429" spans="2:17" ht="20.149999999999999" customHeight="1" x14ac:dyDescent="0.3">
      <c r="B429" s="150"/>
      <c r="C429" s="150"/>
      <c r="D429" s="150"/>
      <c r="E429" s="150"/>
      <c r="F429" s="150"/>
      <c r="G429" s="150"/>
      <c r="H429" s="150"/>
      <c r="I429" s="150"/>
      <c r="J429" s="150"/>
      <c r="K429" s="150"/>
      <c r="L429" s="150"/>
      <c r="M429" s="150"/>
      <c r="N429" s="150"/>
      <c r="O429" s="143"/>
      <c r="P429" s="145"/>
      <c r="Q429" s="144"/>
    </row>
    <row r="430" spans="2:17" ht="20.149999999999999" customHeight="1" x14ac:dyDescent="0.3">
      <c r="B430" s="309" t="s">
        <v>987</v>
      </c>
      <c r="C430" s="309"/>
      <c r="D430" s="309"/>
      <c r="E430" s="309"/>
      <c r="F430" s="309"/>
      <c r="G430" s="309"/>
      <c r="H430" s="309"/>
      <c r="I430" s="309"/>
      <c r="J430" s="309"/>
      <c r="K430" s="309"/>
      <c r="L430" s="309"/>
      <c r="M430" s="309"/>
      <c r="N430" s="309"/>
      <c r="O430" s="143"/>
      <c r="P430" s="145"/>
      <c r="Q430" s="144"/>
    </row>
    <row r="431" spans="2:17" ht="20.149999999999999" customHeight="1" x14ac:dyDescent="0.3">
      <c r="B431" s="309" t="s">
        <v>538</v>
      </c>
      <c r="C431" s="309"/>
      <c r="D431" s="309"/>
      <c r="E431" s="309"/>
      <c r="F431" s="309"/>
      <c r="G431" s="309"/>
      <c r="H431" s="309"/>
      <c r="I431" s="309"/>
      <c r="J431" s="309"/>
      <c r="K431" s="309"/>
      <c r="L431" s="309"/>
      <c r="M431" s="309"/>
      <c r="N431" s="309"/>
      <c r="O431" s="143"/>
      <c r="P431" s="145"/>
      <c r="Q431" s="144"/>
    </row>
    <row r="432" spans="2:17" ht="20.149999999999999" customHeight="1" x14ac:dyDescent="0.3">
      <c r="B432" s="309"/>
      <c r="C432" s="309"/>
      <c r="D432" s="309"/>
      <c r="E432" s="309"/>
      <c r="F432" s="309"/>
      <c r="G432" s="309"/>
      <c r="H432" s="309"/>
      <c r="I432" s="309"/>
      <c r="J432" s="309"/>
      <c r="K432" s="309"/>
      <c r="L432" s="309"/>
      <c r="M432" s="309"/>
      <c r="N432" s="309"/>
      <c r="P432" s="145"/>
      <c r="Q432" s="144"/>
    </row>
    <row r="433" spans="1:17" ht="20.149999999999999" customHeight="1" x14ac:dyDescent="0.3">
      <c r="P433" s="145"/>
      <c r="Q433" s="144"/>
    </row>
    <row r="434" spans="1:17" ht="20.149999999999999" customHeight="1" x14ac:dyDescent="0.3">
      <c r="A434" s="145"/>
      <c r="B434" s="145"/>
      <c r="C434" s="145"/>
      <c r="D434" s="145"/>
      <c r="E434" s="151"/>
      <c r="F434" s="145"/>
      <c r="G434" s="145"/>
      <c r="H434" s="145"/>
      <c r="I434" s="145"/>
      <c r="J434" s="219" t="s">
        <v>299</v>
      </c>
      <c r="K434" s="219"/>
      <c r="L434" s="219"/>
      <c r="M434" s="219"/>
      <c r="N434" s="219"/>
      <c r="O434" s="219"/>
      <c r="P434" s="145"/>
      <c r="Q434" s="144"/>
    </row>
    <row r="436" spans="1:17" ht="20.149999999999999" customHeight="1" x14ac:dyDescent="0.3">
      <c r="A436" s="217" t="s">
        <v>78</v>
      </c>
      <c r="B436" s="217"/>
      <c r="C436" s="217"/>
    </row>
    <row r="437" spans="1:17" ht="20.149999999999999" customHeight="1" x14ac:dyDescent="0.3">
      <c r="A437" s="215" t="s">
        <v>300</v>
      </c>
      <c r="B437" s="215"/>
      <c r="C437" s="215"/>
    </row>
  </sheetData>
  <sheetProtection algorithmName="SHA-512" hashValue="RpYmxF8i9e5ckpsmCpwKHdOqf7/8MSMqNxfZ3zyBCCs6M8ztV0AmDandHBRJ4aRHneXW25TMeum1tI2qsDwpCA==" saltValue="MX2v3evcSDYqfq8dltem2w==" spinCount="100000" sheet="1" objects="1" scenarios="1"/>
  <mergeCells count="165">
    <mergeCell ref="A129:C129"/>
    <mergeCell ref="H30:O32"/>
    <mergeCell ref="H35:O36"/>
    <mergeCell ref="H37:O40"/>
    <mergeCell ref="H42:O48"/>
    <mergeCell ref="H53:O55"/>
    <mergeCell ref="H68:O73"/>
    <mergeCell ref="H74:O77"/>
    <mergeCell ref="H78:O88"/>
    <mergeCell ref="B43:F46"/>
    <mergeCell ref="B79:F88"/>
    <mergeCell ref="H49:O51"/>
    <mergeCell ref="M2:O2"/>
    <mergeCell ref="A4:G5"/>
    <mergeCell ref="A7:G12"/>
    <mergeCell ref="H6:J6"/>
    <mergeCell ref="A13:G15"/>
    <mergeCell ref="H7:O8"/>
    <mergeCell ref="H23:O25"/>
    <mergeCell ref="H26:O26"/>
    <mergeCell ref="H27:O29"/>
    <mergeCell ref="H133:O133"/>
    <mergeCell ref="H136:O137"/>
    <mergeCell ref="H138:O139"/>
    <mergeCell ref="H140:O144"/>
    <mergeCell ref="H91:O93"/>
    <mergeCell ref="H105:O108"/>
    <mergeCell ref="H109:O110"/>
    <mergeCell ref="H111:O116"/>
    <mergeCell ref="H117:O123"/>
    <mergeCell ref="H124:O130"/>
    <mergeCell ref="A166:A167"/>
    <mergeCell ref="B166:N167"/>
    <mergeCell ref="B168:N168"/>
    <mergeCell ref="B169:N169"/>
    <mergeCell ref="B170:N172"/>
    <mergeCell ref="B176:N177"/>
    <mergeCell ref="B145:N146"/>
    <mergeCell ref="B149:N150"/>
    <mergeCell ref="B151:N151"/>
    <mergeCell ref="B164:N164"/>
    <mergeCell ref="B165:N165"/>
    <mergeCell ref="B175:N175"/>
    <mergeCell ref="B248:N249"/>
    <mergeCell ref="B178:N180"/>
    <mergeCell ref="B181:N181"/>
    <mergeCell ref="B182:N183"/>
    <mergeCell ref="B187:N190"/>
    <mergeCell ref="B194:N197"/>
    <mergeCell ref="B200:N202"/>
    <mergeCell ref="C232:G232"/>
    <mergeCell ref="C233:G233"/>
    <mergeCell ref="C234:G234"/>
    <mergeCell ref="C214:G214"/>
    <mergeCell ref="C215:G215"/>
    <mergeCell ref="C216:G216"/>
    <mergeCell ref="C217:G217"/>
    <mergeCell ref="B218:N218"/>
    <mergeCell ref="B222:N223"/>
    <mergeCell ref="B205:N206"/>
    <mergeCell ref="F207:J208"/>
    <mergeCell ref="F209:J209"/>
    <mergeCell ref="B210:N211"/>
    <mergeCell ref="C212:G213"/>
    <mergeCell ref="H212:N213"/>
    <mergeCell ref="B243:N243"/>
    <mergeCell ref="B244:N244"/>
    <mergeCell ref="B245:N245"/>
    <mergeCell ref="B246:N246"/>
    <mergeCell ref="B247:N247"/>
    <mergeCell ref="B236:N236"/>
    <mergeCell ref="K237:N239"/>
    <mergeCell ref="B224:N224"/>
    <mergeCell ref="B225:N227"/>
    <mergeCell ref="B228:N228"/>
    <mergeCell ref="C229:G230"/>
    <mergeCell ref="H230:N230"/>
    <mergeCell ref="C231:G231"/>
    <mergeCell ref="B271:N274"/>
    <mergeCell ref="B277:N277"/>
    <mergeCell ref="B278:N279"/>
    <mergeCell ref="B280:N281"/>
    <mergeCell ref="B282:N284"/>
    <mergeCell ref="B288:N288"/>
    <mergeCell ref="B250:N251"/>
    <mergeCell ref="B252:N253"/>
    <mergeCell ref="B268:N268"/>
    <mergeCell ref="B269:N269"/>
    <mergeCell ref="B270:N270"/>
    <mergeCell ref="B298:G298"/>
    <mergeCell ref="B299:G299"/>
    <mergeCell ref="B300:G300"/>
    <mergeCell ref="B302:N302"/>
    <mergeCell ref="B307:N307"/>
    <mergeCell ref="B308:N308"/>
    <mergeCell ref="F289:J290"/>
    <mergeCell ref="F291:J291"/>
    <mergeCell ref="B292:N294"/>
    <mergeCell ref="C295:G296"/>
    <mergeCell ref="I295:N297"/>
    <mergeCell ref="B297:G297"/>
    <mergeCell ref="D318:E318"/>
    <mergeCell ref="F318:J318"/>
    <mergeCell ref="C319:E319"/>
    <mergeCell ref="F319:J319"/>
    <mergeCell ref="B320:N322"/>
    <mergeCell ref="B325:N326"/>
    <mergeCell ref="B310:N310"/>
    <mergeCell ref="B311:N313"/>
    <mergeCell ref="B314:N315"/>
    <mergeCell ref="D316:E316"/>
    <mergeCell ref="F316:J316"/>
    <mergeCell ref="D317:E317"/>
    <mergeCell ref="F317:J317"/>
    <mergeCell ref="B337:N337"/>
    <mergeCell ref="B339:N339"/>
    <mergeCell ref="B340:N340"/>
    <mergeCell ref="B341:N342"/>
    <mergeCell ref="B343:N346"/>
    <mergeCell ref="B347:N351"/>
    <mergeCell ref="B327:N328"/>
    <mergeCell ref="B329:N329"/>
    <mergeCell ref="B330:N330"/>
    <mergeCell ref="B331:N331"/>
    <mergeCell ref="B332:N332"/>
    <mergeCell ref="B333:N336"/>
    <mergeCell ref="B362:C362"/>
    <mergeCell ref="D362:N362"/>
    <mergeCell ref="B363:C363"/>
    <mergeCell ref="D363:N363"/>
    <mergeCell ref="B368:N372"/>
    <mergeCell ref="B376:N377"/>
    <mergeCell ref="B352:N354"/>
    <mergeCell ref="B355:N357"/>
    <mergeCell ref="B358:N359"/>
    <mergeCell ref="B360:C360"/>
    <mergeCell ref="D360:N360"/>
    <mergeCell ref="B361:C361"/>
    <mergeCell ref="D361:N361"/>
    <mergeCell ref="B404:N404"/>
    <mergeCell ref="B405:N405"/>
    <mergeCell ref="B406:N406"/>
    <mergeCell ref="B407:N409"/>
    <mergeCell ref="B413:N413"/>
    <mergeCell ref="F414:J415"/>
    <mergeCell ref="B378:N382"/>
    <mergeCell ref="B386:N387"/>
    <mergeCell ref="B391:N392"/>
    <mergeCell ref="B394:N395"/>
    <mergeCell ref="B396:N399"/>
    <mergeCell ref="B400:N403"/>
    <mergeCell ref="A436:C436"/>
    <mergeCell ref="A437:C437"/>
    <mergeCell ref="B423:G423"/>
    <mergeCell ref="B424:G424"/>
    <mergeCell ref="B426:N426"/>
    <mergeCell ref="B430:N430"/>
    <mergeCell ref="B431:N432"/>
    <mergeCell ref="J434:O434"/>
    <mergeCell ref="F416:J416"/>
    <mergeCell ref="B417:N418"/>
    <mergeCell ref="C419:G420"/>
    <mergeCell ref="I419:N421"/>
    <mergeCell ref="B421:G421"/>
    <mergeCell ref="B422:G422"/>
  </mergeCells>
  <hyperlinks>
    <hyperlink ref="A437:C437" r:id="rId1" location="ογκομέτρηση!A1" display="… στην αρχή της σελίδας"/>
    <hyperlink ref="A129:C129" r:id="rId2" location="'ρυθμιστικά διαλύματα'!A1" display="ρυθμιστικά διαλύματα"/>
  </hyperlinks>
  <pageMargins left="0.7" right="0.7" top="0.75" bottom="0.75" header="0.3" footer="0.3"/>
  <pageSetup orientation="portrait" r:id="rId3"/>
  <drawing r:id="rId4"/>
  <legacyDrawing r:id="rId5"/>
  <oleObjects>
    <mc:AlternateContent xmlns:mc="http://schemas.openxmlformats.org/markup-compatibility/2006">
      <mc:Choice Requires="x14">
        <oleObject progId="Equation.3" shapeId="7169" r:id="rId6">
          <objectPr defaultSize="0" autoPict="0" r:id="rId7">
            <anchor moveWithCells="1">
              <from>
                <xdr:col>5</xdr:col>
                <xdr:colOff>476250</xdr:colOff>
                <xdr:row>183</xdr:row>
                <xdr:rowOff>69850</xdr:rowOff>
              </from>
              <to>
                <xdr:col>8</xdr:col>
                <xdr:colOff>546100</xdr:colOff>
                <xdr:row>185</xdr:row>
                <xdr:rowOff>107950</xdr:rowOff>
              </to>
            </anchor>
          </objectPr>
        </oleObject>
      </mc:Choice>
      <mc:Fallback>
        <oleObject progId="Equation.3" shapeId="7169" r:id="rId6"/>
      </mc:Fallback>
    </mc:AlternateContent>
    <mc:AlternateContent xmlns:mc="http://schemas.openxmlformats.org/markup-compatibility/2006">
      <mc:Choice Requires="x14">
        <oleObject progId="Equation.3" shapeId="7170" r:id="rId8">
          <objectPr defaultSize="0" autoPict="0" r:id="rId9">
            <anchor moveWithCells="1">
              <from>
                <xdr:col>2</xdr:col>
                <xdr:colOff>209550</xdr:colOff>
                <xdr:row>190</xdr:row>
                <xdr:rowOff>57150</xdr:rowOff>
              </from>
              <to>
                <xdr:col>12</xdr:col>
                <xdr:colOff>469900</xdr:colOff>
                <xdr:row>192</xdr:row>
                <xdr:rowOff>69850</xdr:rowOff>
              </to>
            </anchor>
          </objectPr>
        </oleObject>
      </mc:Choice>
      <mc:Fallback>
        <oleObject progId="Equation.3" shapeId="7170" r:id="rId8"/>
      </mc:Fallback>
    </mc:AlternateContent>
    <mc:AlternateContent xmlns:mc="http://schemas.openxmlformats.org/markup-compatibility/2006">
      <mc:Choice Requires="x14">
        <oleObject progId="Equation.3" shapeId="7171" r:id="rId10">
          <objectPr defaultSize="0" autoPict="0" r:id="rId11">
            <anchor moveWithCells="1">
              <from>
                <xdr:col>6</xdr:col>
                <xdr:colOff>57150</xdr:colOff>
                <xdr:row>197</xdr:row>
                <xdr:rowOff>57150</xdr:rowOff>
              </from>
              <to>
                <xdr:col>8</xdr:col>
                <xdr:colOff>209550</xdr:colOff>
                <xdr:row>198</xdr:row>
                <xdr:rowOff>76200</xdr:rowOff>
              </to>
            </anchor>
          </objectPr>
        </oleObject>
      </mc:Choice>
      <mc:Fallback>
        <oleObject progId="Equation.3" shapeId="7171" r:id="rId10"/>
      </mc:Fallback>
    </mc:AlternateContent>
    <mc:AlternateContent xmlns:mc="http://schemas.openxmlformats.org/markup-compatibility/2006">
      <mc:Choice Requires="x14">
        <oleObject progId="Equation.3" shapeId="7172" r:id="rId12">
          <objectPr defaultSize="0" autoPict="0" r:id="rId13">
            <anchor moveWithCells="1">
              <from>
                <xdr:col>5</xdr:col>
                <xdr:colOff>76200</xdr:colOff>
                <xdr:row>201</xdr:row>
                <xdr:rowOff>184150</xdr:rowOff>
              </from>
              <to>
                <xdr:col>9</xdr:col>
                <xdr:colOff>260350</xdr:colOff>
                <xdr:row>203</xdr:row>
                <xdr:rowOff>203200</xdr:rowOff>
              </to>
            </anchor>
          </objectPr>
        </oleObject>
      </mc:Choice>
      <mc:Fallback>
        <oleObject progId="Equation.3" shapeId="7172" r:id="rId12"/>
      </mc:Fallback>
    </mc:AlternateContent>
    <mc:AlternateContent xmlns:mc="http://schemas.openxmlformats.org/markup-compatibility/2006">
      <mc:Choice Requires="x14">
        <oleObject progId="Equation.3" shapeId="7173" r:id="rId14">
          <objectPr defaultSize="0" autoPict="0" r:id="rId15">
            <anchor moveWithCells="1">
              <from>
                <xdr:col>8</xdr:col>
                <xdr:colOff>361950</xdr:colOff>
                <xdr:row>213</xdr:row>
                <xdr:rowOff>76200</xdr:rowOff>
              </from>
              <to>
                <xdr:col>11</xdr:col>
                <xdr:colOff>323850</xdr:colOff>
                <xdr:row>215</xdr:row>
                <xdr:rowOff>95250</xdr:rowOff>
              </to>
            </anchor>
          </objectPr>
        </oleObject>
      </mc:Choice>
      <mc:Fallback>
        <oleObject progId="Equation.3" shapeId="7173" r:id="rId14"/>
      </mc:Fallback>
    </mc:AlternateContent>
    <mc:AlternateContent xmlns:mc="http://schemas.openxmlformats.org/markup-compatibility/2006">
      <mc:Choice Requires="x14">
        <oleObject progId="Equation.3" shapeId="7174" r:id="rId16">
          <objectPr defaultSize="0" autoPict="0" r:id="rId17">
            <anchor moveWithCells="1">
              <from>
                <xdr:col>4</xdr:col>
                <xdr:colOff>19050</xdr:colOff>
                <xdr:row>218</xdr:row>
                <xdr:rowOff>107950</xdr:rowOff>
              </from>
              <to>
                <xdr:col>8</xdr:col>
                <xdr:colOff>184150</xdr:colOff>
                <xdr:row>220</xdr:row>
                <xdr:rowOff>146050</xdr:rowOff>
              </to>
            </anchor>
          </objectPr>
        </oleObject>
      </mc:Choice>
      <mc:Fallback>
        <oleObject progId="Equation.3" shapeId="7174" r:id="rId16"/>
      </mc:Fallback>
    </mc:AlternateContent>
    <mc:AlternateContent xmlns:mc="http://schemas.openxmlformats.org/markup-compatibility/2006">
      <mc:Choice Requires="x14">
        <oleObject progId="Equation.3" shapeId="7175" r:id="rId18">
          <objectPr defaultSize="0" autoPict="0" r:id="rId19">
            <anchor moveWithCells="1">
              <from>
                <xdr:col>5</xdr:col>
                <xdr:colOff>120650</xdr:colOff>
                <xdr:row>236</xdr:row>
                <xdr:rowOff>127000</xdr:rowOff>
              </from>
              <to>
                <xdr:col>9</xdr:col>
                <xdr:colOff>336550</xdr:colOff>
                <xdr:row>238</xdr:row>
                <xdr:rowOff>171450</xdr:rowOff>
              </to>
            </anchor>
          </objectPr>
        </oleObject>
      </mc:Choice>
      <mc:Fallback>
        <oleObject progId="Equation.3" shapeId="7175" r:id="rId18"/>
      </mc:Fallback>
    </mc:AlternateContent>
    <mc:AlternateContent xmlns:mc="http://schemas.openxmlformats.org/markup-compatibility/2006">
      <mc:Choice Requires="x14">
        <oleObject progId="Equation.3" shapeId="7176" r:id="rId20">
          <objectPr defaultSize="0" autoPict="0" r:id="rId21">
            <anchor moveWithCells="1">
              <from>
                <xdr:col>6</xdr:col>
                <xdr:colOff>82550</xdr:colOff>
                <xdr:row>284</xdr:row>
                <xdr:rowOff>63500</xdr:rowOff>
              </from>
              <to>
                <xdr:col>8</xdr:col>
                <xdr:colOff>196850</xdr:colOff>
                <xdr:row>286</xdr:row>
                <xdr:rowOff>31750</xdr:rowOff>
              </to>
            </anchor>
          </objectPr>
        </oleObject>
      </mc:Choice>
      <mc:Fallback>
        <oleObject progId="Equation.3" shapeId="7176" r:id="rId20"/>
      </mc:Fallback>
    </mc:AlternateContent>
    <mc:AlternateContent xmlns:mc="http://schemas.openxmlformats.org/markup-compatibility/2006">
      <mc:Choice Requires="x14">
        <oleObject progId="Equation.3" shapeId="7177" r:id="rId22">
          <objectPr defaultSize="0" autoPict="0" r:id="rId15">
            <anchor moveWithCells="1">
              <from>
                <xdr:col>9</xdr:col>
                <xdr:colOff>457200</xdr:colOff>
                <xdr:row>297</xdr:row>
                <xdr:rowOff>44450</xdr:rowOff>
              </from>
              <to>
                <xdr:col>12</xdr:col>
                <xdr:colOff>127000</xdr:colOff>
                <xdr:row>299</xdr:row>
                <xdr:rowOff>76200</xdr:rowOff>
              </to>
            </anchor>
          </objectPr>
        </oleObject>
      </mc:Choice>
      <mc:Fallback>
        <oleObject progId="Equation.3" shapeId="7177" r:id="rId22"/>
      </mc:Fallback>
    </mc:AlternateContent>
    <mc:AlternateContent xmlns:mc="http://schemas.openxmlformats.org/markup-compatibility/2006">
      <mc:Choice Requires="x14">
        <oleObject progId="Equation.3" shapeId="7178" r:id="rId23">
          <objectPr defaultSize="0" autoPict="0" r:id="rId24">
            <anchor moveWithCells="1">
              <from>
                <xdr:col>5</xdr:col>
                <xdr:colOff>482600</xdr:colOff>
                <xdr:row>302</xdr:row>
                <xdr:rowOff>114300</xdr:rowOff>
              </from>
              <to>
                <xdr:col>9</xdr:col>
                <xdr:colOff>431800</xdr:colOff>
                <xdr:row>304</xdr:row>
                <xdr:rowOff>146050</xdr:rowOff>
              </to>
            </anchor>
          </objectPr>
        </oleObject>
      </mc:Choice>
      <mc:Fallback>
        <oleObject progId="Equation.3" shapeId="7178" r:id="rId23"/>
      </mc:Fallback>
    </mc:AlternateContent>
    <mc:AlternateContent xmlns:mc="http://schemas.openxmlformats.org/markup-compatibility/2006">
      <mc:Choice Requires="x14">
        <oleObject progId="Equation.3" shapeId="7179" r:id="rId25">
          <objectPr defaultSize="0" autoPict="0" r:id="rId26">
            <anchor moveWithCells="1">
              <from>
                <xdr:col>4</xdr:col>
                <xdr:colOff>355600</xdr:colOff>
                <xdr:row>321</xdr:row>
                <xdr:rowOff>203200</xdr:rowOff>
              </from>
              <to>
                <xdr:col>10</xdr:col>
                <xdr:colOff>488950</xdr:colOff>
                <xdr:row>323</xdr:row>
                <xdr:rowOff>165100</xdr:rowOff>
              </to>
            </anchor>
          </objectPr>
        </oleObject>
      </mc:Choice>
      <mc:Fallback>
        <oleObject progId="Equation.3" shapeId="7179" r:id="rId25"/>
      </mc:Fallback>
    </mc:AlternateContent>
    <mc:AlternateContent xmlns:mc="http://schemas.openxmlformats.org/markup-compatibility/2006">
      <mc:Choice Requires="x14">
        <oleObject progId="Equation.3" shapeId="7180" r:id="rId27">
          <objectPr defaultSize="0" autoPict="0" r:id="rId28">
            <anchor moveWithCells="1">
              <from>
                <xdr:col>4</xdr:col>
                <xdr:colOff>463550</xdr:colOff>
                <xdr:row>372</xdr:row>
                <xdr:rowOff>31750</xdr:rowOff>
              </from>
              <to>
                <xdr:col>10</xdr:col>
                <xdr:colOff>552450</xdr:colOff>
                <xdr:row>374</xdr:row>
                <xdr:rowOff>19050</xdr:rowOff>
              </to>
            </anchor>
          </objectPr>
        </oleObject>
      </mc:Choice>
      <mc:Fallback>
        <oleObject progId="Equation.3" shapeId="7180" r:id="rId27"/>
      </mc:Fallback>
    </mc:AlternateContent>
    <mc:AlternateContent xmlns:mc="http://schemas.openxmlformats.org/markup-compatibility/2006">
      <mc:Choice Requires="x14">
        <oleObject progId="Equation.3" shapeId="7181" r:id="rId29">
          <objectPr defaultSize="0" autoPict="0" r:id="rId30">
            <anchor moveWithCells="1">
              <from>
                <xdr:col>5</xdr:col>
                <xdr:colOff>279400</xdr:colOff>
                <xdr:row>382</xdr:row>
                <xdr:rowOff>38100</xdr:rowOff>
              </from>
              <to>
                <xdr:col>10</xdr:col>
                <xdr:colOff>19050</xdr:colOff>
                <xdr:row>384</xdr:row>
                <xdr:rowOff>38100</xdr:rowOff>
              </to>
            </anchor>
          </objectPr>
        </oleObject>
      </mc:Choice>
      <mc:Fallback>
        <oleObject progId="Equation.3" shapeId="7181" r:id="rId29"/>
      </mc:Fallback>
    </mc:AlternateContent>
    <mc:AlternateContent xmlns:mc="http://schemas.openxmlformats.org/markup-compatibility/2006">
      <mc:Choice Requires="x14">
        <oleObject progId="Equation.3" shapeId="7182" r:id="rId31">
          <objectPr defaultSize="0" autoPict="0" r:id="rId32">
            <anchor moveWithCells="1">
              <from>
                <xdr:col>6</xdr:col>
                <xdr:colOff>158750</xdr:colOff>
                <xdr:row>387</xdr:row>
                <xdr:rowOff>88900</xdr:rowOff>
              </from>
              <to>
                <xdr:col>8</xdr:col>
                <xdr:colOff>431800</xdr:colOff>
                <xdr:row>389</xdr:row>
                <xdr:rowOff>82550</xdr:rowOff>
              </to>
            </anchor>
          </objectPr>
        </oleObject>
      </mc:Choice>
      <mc:Fallback>
        <oleObject progId="Equation.3" shapeId="7182" r:id="rId31"/>
      </mc:Fallback>
    </mc:AlternateContent>
    <mc:AlternateContent xmlns:mc="http://schemas.openxmlformats.org/markup-compatibility/2006">
      <mc:Choice Requires="x14">
        <oleObject progId="Equation.3" shapeId="7183" r:id="rId33">
          <objectPr defaultSize="0" autoPict="0" r:id="rId34">
            <anchor moveWithCells="1">
              <from>
                <xdr:col>6</xdr:col>
                <xdr:colOff>374650</xdr:colOff>
                <xdr:row>409</xdr:row>
                <xdr:rowOff>12700</xdr:rowOff>
              </from>
              <to>
                <xdr:col>8</xdr:col>
                <xdr:colOff>387350</xdr:colOff>
                <xdr:row>411</xdr:row>
                <xdr:rowOff>0</xdr:rowOff>
              </to>
            </anchor>
          </objectPr>
        </oleObject>
      </mc:Choice>
      <mc:Fallback>
        <oleObject progId="Equation.3" shapeId="7183" r:id="rId33"/>
      </mc:Fallback>
    </mc:AlternateContent>
    <mc:AlternateContent xmlns:mc="http://schemas.openxmlformats.org/markup-compatibility/2006">
      <mc:Choice Requires="x14">
        <oleObject progId="Equation.3" shapeId="7184" r:id="rId35">
          <objectPr defaultSize="0" autoPict="0" r:id="rId36">
            <anchor moveWithCells="1">
              <from>
                <xdr:col>9</xdr:col>
                <xdr:colOff>533400</xdr:colOff>
                <xdr:row>420</xdr:row>
                <xdr:rowOff>203200</xdr:rowOff>
              </from>
              <to>
                <xdr:col>12</xdr:col>
                <xdr:colOff>114300</xdr:colOff>
                <xdr:row>422</xdr:row>
                <xdr:rowOff>203200</xdr:rowOff>
              </to>
            </anchor>
          </objectPr>
        </oleObject>
      </mc:Choice>
      <mc:Fallback>
        <oleObject progId="Equation.3" shapeId="7184" r:id="rId35"/>
      </mc:Fallback>
    </mc:AlternateContent>
    <mc:AlternateContent xmlns:mc="http://schemas.openxmlformats.org/markup-compatibility/2006">
      <mc:Choice Requires="x14">
        <oleObject progId="Equation.3" shapeId="7185" r:id="rId37">
          <objectPr defaultSize="0" autoPict="0" r:id="rId38">
            <anchor moveWithCells="1">
              <from>
                <xdr:col>5</xdr:col>
                <xdr:colOff>596900</xdr:colOff>
                <xdr:row>426</xdr:row>
                <xdr:rowOff>69850</xdr:rowOff>
              </from>
              <to>
                <xdr:col>9</xdr:col>
                <xdr:colOff>298450</xdr:colOff>
                <xdr:row>428</xdr:row>
                <xdr:rowOff>82550</xdr:rowOff>
              </to>
            </anchor>
          </objectPr>
        </oleObject>
      </mc:Choice>
      <mc:Fallback>
        <oleObject progId="Equation.3" shapeId="7185" r:id="rId37"/>
      </mc:Fallback>
    </mc:AlternateContent>
    <mc:AlternateContent xmlns:mc="http://schemas.openxmlformats.org/markup-compatibility/2006">
      <mc:Choice Requires="x14">
        <oleObject progId="Equation.3" shapeId="7186" r:id="rId39">
          <objectPr defaultSize="0" autoPict="0" r:id="rId40">
            <anchor moveWithCells="1">
              <from>
                <xdr:col>9</xdr:col>
                <xdr:colOff>133350</xdr:colOff>
                <xdr:row>130</xdr:row>
                <xdr:rowOff>0</xdr:rowOff>
              </from>
              <to>
                <xdr:col>12</xdr:col>
                <xdr:colOff>222250</xdr:colOff>
                <xdr:row>131</xdr:row>
                <xdr:rowOff>222250</xdr:rowOff>
              </to>
            </anchor>
          </objectPr>
        </oleObject>
      </mc:Choice>
      <mc:Fallback>
        <oleObject progId="Equation.3" shapeId="7186" r:id="rId39"/>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13"/>
  <sheetViews>
    <sheetView workbookViewId="0"/>
  </sheetViews>
  <sheetFormatPr defaultColWidth="9.1796875" defaultRowHeight="16" customHeight="1" x14ac:dyDescent="0.3"/>
  <cols>
    <col min="1" max="16384" width="9.1796875" style="121"/>
  </cols>
  <sheetData>
    <row r="1" spans="1:17" ht="16" customHeight="1" x14ac:dyDescent="0.3">
      <c r="A1" s="97"/>
      <c r="B1" s="97"/>
      <c r="C1" s="97"/>
      <c r="D1" s="97"/>
      <c r="E1" s="97"/>
      <c r="F1" s="97"/>
      <c r="G1" s="97"/>
      <c r="H1" s="97"/>
      <c r="I1" s="97"/>
      <c r="J1" s="97"/>
      <c r="K1" s="97"/>
      <c r="L1" s="97"/>
      <c r="M1" s="97"/>
      <c r="N1" s="97"/>
      <c r="O1" s="97"/>
      <c r="P1" s="156"/>
      <c r="Q1" s="156"/>
    </row>
    <row r="2" spans="1:17" ht="16" customHeight="1" x14ac:dyDescent="0.3">
      <c r="A2" s="156"/>
      <c r="B2" s="156"/>
      <c r="C2" s="156"/>
      <c r="D2" s="156"/>
      <c r="E2" s="156"/>
      <c r="F2" s="156"/>
      <c r="G2" s="156"/>
      <c r="H2" s="156"/>
      <c r="I2" s="156"/>
      <c r="J2" s="156"/>
      <c r="K2" s="156"/>
      <c r="L2" s="156"/>
      <c r="M2" s="270" t="s">
        <v>301</v>
      </c>
      <c r="N2" s="270"/>
      <c r="O2" s="270"/>
      <c r="P2" s="156"/>
      <c r="Q2" s="156"/>
    </row>
    <row r="3" spans="1:17" ht="16" customHeight="1" x14ac:dyDescent="0.3">
      <c r="A3" s="97"/>
      <c r="B3" s="97"/>
      <c r="C3" s="97"/>
      <c r="D3" s="97"/>
      <c r="E3" s="97"/>
      <c r="F3" s="97"/>
      <c r="G3" s="97"/>
      <c r="H3" s="97"/>
      <c r="I3" s="97"/>
      <c r="J3" s="97"/>
      <c r="K3" s="97"/>
      <c r="L3" s="97"/>
      <c r="M3" s="97"/>
      <c r="N3" s="97"/>
      <c r="O3" s="97"/>
      <c r="P3" s="156"/>
      <c r="Q3" s="156"/>
    </row>
    <row r="4" spans="1:17" ht="16" customHeight="1" x14ac:dyDescent="0.3">
      <c r="A4" s="202" t="s">
        <v>605</v>
      </c>
      <c r="B4" s="202"/>
      <c r="C4" s="202"/>
      <c r="D4" s="202"/>
      <c r="E4" s="202"/>
      <c r="F4" s="202"/>
      <c r="G4" s="202"/>
      <c r="H4" s="97"/>
      <c r="I4" s="97"/>
      <c r="J4" s="97"/>
      <c r="K4" s="97"/>
      <c r="L4" s="97"/>
      <c r="M4" s="97"/>
      <c r="N4" s="97"/>
      <c r="O4" s="97"/>
      <c r="P4" s="156"/>
      <c r="Q4" s="156"/>
    </row>
    <row r="5" spans="1:17" ht="16" customHeight="1" x14ac:dyDescent="0.3">
      <c r="A5" s="202"/>
      <c r="B5" s="202"/>
      <c r="C5" s="202"/>
      <c r="D5" s="202"/>
      <c r="E5" s="202"/>
      <c r="F5" s="202"/>
      <c r="G5" s="202"/>
      <c r="H5" s="97"/>
      <c r="I5" s="97"/>
      <c r="J5" s="97"/>
      <c r="K5" s="97"/>
      <c r="L5" s="97"/>
      <c r="M5" s="97"/>
      <c r="N5" s="97"/>
      <c r="O5" s="97"/>
      <c r="P5" s="156"/>
      <c r="Q5" s="156"/>
    </row>
    <row r="6" spans="1:17" ht="16" customHeight="1" x14ac:dyDescent="0.3">
      <c r="A6" s="97"/>
      <c r="B6" s="97"/>
      <c r="C6" s="97"/>
      <c r="D6" s="97"/>
      <c r="E6" s="97"/>
      <c r="F6" s="97"/>
      <c r="G6" s="97"/>
      <c r="H6" s="361" t="s">
        <v>284</v>
      </c>
      <c r="I6" s="361"/>
      <c r="J6" s="361"/>
      <c r="K6" s="97"/>
      <c r="L6" s="97"/>
      <c r="M6" s="97"/>
      <c r="N6" s="97"/>
      <c r="O6" s="97"/>
      <c r="P6" s="156"/>
      <c r="Q6" s="156"/>
    </row>
    <row r="7" spans="1:17" ht="16" customHeight="1" x14ac:dyDescent="0.3">
      <c r="A7" s="241" t="s">
        <v>843</v>
      </c>
      <c r="B7" s="241"/>
      <c r="C7" s="241"/>
      <c r="D7" s="241"/>
      <c r="E7" s="241"/>
      <c r="F7" s="241"/>
      <c r="G7" s="241"/>
      <c r="H7" s="205" t="s">
        <v>851</v>
      </c>
      <c r="I7" s="205"/>
      <c r="J7" s="205"/>
      <c r="K7" s="205"/>
      <c r="L7" s="205"/>
      <c r="M7" s="205"/>
      <c r="N7" s="205"/>
      <c r="O7" s="205"/>
      <c r="P7" s="156"/>
      <c r="Q7" s="156"/>
    </row>
    <row r="8" spans="1:17" ht="16" customHeight="1" x14ac:dyDescent="0.3">
      <c r="A8" s="241"/>
      <c r="B8" s="241"/>
      <c r="C8" s="241"/>
      <c r="D8" s="241"/>
      <c r="E8" s="241"/>
      <c r="F8" s="241"/>
      <c r="G8" s="241"/>
      <c r="H8" s="205"/>
      <c r="I8" s="205"/>
      <c r="J8" s="205"/>
      <c r="K8" s="205"/>
      <c r="L8" s="205"/>
      <c r="M8" s="205"/>
      <c r="N8" s="205"/>
      <c r="O8" s="205"/>
      <c r="P8" s="156"/>
      <c r="Q8" s="156"/>
    </row>
    <row r="9" spans="1:17" ht="16" customHeight="1" x14ac:dyDescent="0.3">
      <c r="A9" s="241"/>
      <c r="B9" s="241"/>
      <c r="C9" s="241"/>
      <c r="D9" s="241"/>
      <c r="E9" s="241"/>
      <c r="F9" s="241"/>
      <c r="G9" s="241"/>
      <c r="H9" s="205"/>
      <c r="I9" s="205"/>
      <c r="J9" s="205"/>
      <c r="K9" s="205"/>
      <c r="L9" s="205"/>
      <c r="M9" s="205"/>
      <c r="N9" s="205"/>
      <c r="O9" s="205"/>
      <c r="P9" s="156"/>
      <c r="Q9" s="156"/>
    </row>
    <row r="10" spans="1:17" ht="16" customHeight="1" x14ac:dyDescent="0.3">
      <c r="A10" s="241"/>
      <c r="B10" s="241"/>
      <c r="C10" s="241"/>
      <c r="D10" s="241"/>
      <c r="E10" s="241"/>
      <c r="F10" s="241"/>
      <c r="G10" s="241"/>
      <c r="H10" s="205" t="s">
        <v>852</v>
      </c>
      <c r="I10" s="205"/>
      <c r="J10" s="205"/>
      <c r="K10" s="205"/>
      <c r="L10" s="205"/>
      <c r="M10" s="205"/>
      <c r="N10" s="205"/>
      <c r="O10" s="205"/>
      <c r="P10" s="156"/>
      <c r="Q10" s="156"/>
    </row>
    <row r="11" spans="1:17" ht="16" customHeight="1" x14ac:dyDescent="0.3">
      <c r="A11" s="241"/>
      <c r="B11" s="241"/>
      <c r="C11" s="241"/>
      <c r="D11" s="241"/>
      <c r="E11" s="241"/>
      <c r="F11" s="241"/>
      <c r="G11" s="241"/>
      <c r="H11" s="205"/>
      <c r="I11" s="205"/>
      <c r="J11" s="205"/>
      <c r="K11" s="205"/>
      <c r="L11" s="205"/>
      <c r="M11" s="205"/>
      <c r="N11" s="205"/>
      <c r="O11" s="205"/>
      <c r="P11" s="156"/>
      <c r="Q11" s="156"/>
    </row>
    <row r="12" spans="1:17" ht="16" customHeight="1" x14ac:dyDescent="0.3">
      <c r="A12" s="241"/>
      <c r="B12" s="241"/>
      <c r="C12" s="241"/>
      <c r="D12" s="241"/>
      <c r="E12" s="241"/>
      <c r="F12" s="241"/>
      <c r="G12" s="241"/>
      <c r="H12" s="205"/>
      <c r="I12" s="205"/>
      <c r="J12" s="205"/>
      <c r="K12" s="205"/>
      <c r="L12" s="205"/>
      <c r="M12" s="205"/>
      <c r="N12" s="205"/>
      <c r="O12" s="205"/>
      <c r="P12" s="156"/>
      <c r="Q12" s="156"/>
    </row>
    <row r="13" spans="1:17" ht="16" customHeight="1" x14ac:dyDescent="0.3">
      <c r="A13" s="241" t="s">
        <v>844</v>
      </c>
      <c r="B13" s="241"/>
      <c r="C13" s="241"/>
      <c r="D13" s="241"/>
      <c r="E13" s="241"/>
      <c r="F13" s="241"/>
      <c r="G13" s="241"/>
      <c r="H13" s="205"/>
      <c r="I13" s="205"/>
      <c r="J13" s="205"/>
      <c r="K13" s="205"/>
      <c r="L13" s="205"/>
      <c r="M13" s="205"/>
      <c r="N13" s="205"/>
      <c r="O13" s="205"/>
      <c r="P13" s="156"/>
      <c r="Q13" s="156"/>
    </row>
    <row r="14" spans="1:17" ht="16" customHeight="1" x14ac:dyDescent="0.3">
      <c r="A14" s="241"/>
      <c r="B14" s="241"/>
      <c r="C14" s="241"/>
      <c r="D14" s="241"/>
      <c r="E14" s="241"/>
      <c r="F14" s="241"/>
      <c r="G14" s="241"/>
      <c r="H14" s="205" t="s">
        <v>853</v>
      </c>
      <c r="I14" s="205"/>
      <c r="J14" s="205"/>
      <c r="K14" s="205"/>
      <c r="L14" s="205"/>
      <c r="M14" s="205"/>
      <c r="N14" s="205"/>
      <c r="O14" s="205"/>
      <c r="P14" s="156"/>
      <c r="Q14" s="156"/>
    </row>
    <row r="15" spans="1:17" ht="16" customHeight="1" x14ac:dyDescent="0.3">
      <c r="A15" s="241"/>
      <c r="B15" s="241"/>
      <c r="C15" s="241"/>
      <c r="D15" s="241"/>
      <c r="E15" s="241"/>
      <c r="F15" s="241"/>
      <c r="G15" s="241"/>
      <c r="H15" s="205"/>
      <c r="I15" s="205"/>
      <c r="J15" s="205"/>
      <c r="K15" s="205"/>
      <c r="L15" s="205"/>
      <c r="M15" s="205"/>
      <c r="N15" s="205"/>
      <c r="O15" s="205"/>
      <c r="P15" s="156"/>
      <c r="Q15" s="156"/>
    </row>
    <row r="16" spans="1:17" ht="16" customHeight="1" x14ac:dyDescent="0.3">
      <c r="A16" s="241"/>
      <c r="B16" s="241"/>
      <c r="C16" s="241"/>
      <c r="D16" s="241"/>
      <c r="E16" s="241"/>
      <c r="F16" s="241"/>
      <c r="G16" s="241"/>
      <c r="H16" s="205"/>
      <c r="I16" s="205"/>
      <c r="J16" s="205"/>
      <c r="K16" s="205"/>
      <c r="L16" s="205"/>
      <c r="M16" s="205"/>
      <c r="N16" s="205"/>
      <c r="O16" s="205"/>
      <c r="P16" s="156"/>
      <c r="Q16" s="156"/>
    </row>
    <row r="17" spans="1:17" ht="16" customHeight="1" x14ac:dyDescent="0.3">
      <c r="A17" s="241"/>
      <c r="B17" s="241"/>
      <c r="C17" s="241"/>
      <c r="D17" s="241"/>
      <c r="E17" s="241"/>
      <c r="F17" s="241"/>
      <c r="G17" s="241"/>
      <c r="P17" s="156"/>
      <c r="Q17" s="156"/>
    </row>
    <row r="18" spans="1:17" ht="16" customHeight="1" x14ac:dyDescent="0.45">
      <c r="A18" s="241"/>
      <c r="B18" s="241"/>
      <c r="C18" s="241"/>
      <c r="D18" s="241"/>
      <c r="E18" s="241"/>
      <c r="F18" s="241"/>
      <c r="G18" s="241"/>
      <c r="J18" s="358" t="s">
        <v>854</v>
      </c>
      <c r="K18" s="359"/>
      <c r="L18" s="359"/>
      <c r="M18" s="359"/>
      <c r="P18" s="156"/>
      <c r="Q18" s="156"/>
    </row>
    <row r="19" spans="1:17" ht="16" customHeight="1" x14ac:dyDescent="0.3">
      <c r="A19" s="241"/>
      <c r="B19" s="241"/>
      <c r="C19" s="241"/>
      <c r="D19" s="241"/>
      <c r="E19" s="241"/>
      <c r="F19" s="241"/>
      <c r="G19" s="241"/>
      <c r="H19" s="360" t="s">
        <v>351</v>
      </c>
      <c r="I19" s="360"/>
      <c r="J19" s="287" t="s">
        <v>606</v>
      </c>
      <c r="K19" s="287"/>
      <c r="L19" s="287"/>
      <c r="M19" s="287"/>
      <c r="P19" s="156"/>
      <c r="Q19" s="156"/>
    </row>
    <row r="20" spans="1:17" ht="16" customHeight="1" x14ac:dyDescent="0.3">
      <c r="A20" s="241"/>
      <c r="B20" s="241"/>
      <c r="C20" s="241"/>
      <c r="D20" s="241"/>
      <c r="E20" s="241"/>
      <c r="F20" s="241"/>
      <c r="G20" s="241"/>
      <c r="H20" s="360" t="s">
        <v>364</v>
      </c>
      <c r="I20" s="360"/>
      <c r="J20" s="287" t="s">
        <v>855</v>
      </c>
      <c r="K20" s="287"/>
      <c r="L20" s="287"/>
      <c r="M20" s="287"/>
      <c r="P20" s="156"/>
      <c r="Q20" s="156"/>
    </row>
    <row r="21" spans="1:17" ht="16" customHeight="1" x14ac:dyDescent="0.3">
      <c r="A21" s="241"/>
      <c r="B21" s="241"/>
      <c r="C21" s="241"/>
      <c r="D21" s="241"/>
      <c r="E21" s="241"/>
      <c r="F21" s="241"/>
      <c r="G21" s="241"/>
      <c r="H21" s="360" t="s">
        <v>356</v>
      </c>
      <c r="I21" s="360"/>
      <c r="J21" s="287" t="s">
        <v>856</v>
      </c>
      <c r="K21" s="287"/>
      <c r="L21" s="287"/>
      <c r="M21" s="287"/>
      <c r="P21" s="156"/>
      <c r="Q21" s="156"/>
    </row>
    <row r="22" spans="1:17" ht="16" customHeight="1" x14ac:dyDescent="0.3">
      <c r="A22" s="241"/>
      <c r="B22" s="241"/>
      <c r="C22" s="241"/>
      <c r="D22" s="241"/>
      <c r="E22" s="241"/>
      <c r="F22" s="241"/>
      <c r="G22" s="241"/>
      <c r="H22" s="362" t="s">
        <v>368</v>
      </c>
      <c r="I22" s="362"/>
      <c r="J22" s="287" t="s">
        <v>857</v>
      </c>
      <c r="K22" s="287"/>
      <c r="L22" s="287"/>
      <c r="M22" s="287"/>
      <c r="P22" s="156"/>
      <c r="Q22" s="156"/>
    </row>
    <row r="23" spans="1:17" ht="16" customHeight="1" x14ac:dyDescent="0.3">
      <c r="A23" s="241"/>
      <c r="B23" s="241"/>
      <c r="C23" s="241"/>
      <c r="D23" s="241"/>
      <c r="E23" s="241"/>
      <c r="F23" s="241"/>
      <c r="G23" s="241"/>
      <c r="P23" s="156"/>
      <c r="Q23" s="156"/>
    </row>
    <row r="24" spans="1:17" ht="16" customHeight="1" x14ac:dyDescent="0.3">
      <c r="A24" s="241"/>
      <c r="B24" s="241"/>
      <c r="C24" s="241"/>
      <c r="D24" s="241"/>
      <c r="E24" s="241"/>
      <c r="F24" s="241"/>
      <c r="G24" s="241"/>
      <c r="J24" s="363" t="s">
        <v>858</v>
      </c>
      <c r="K24" s="363"/>
      <c r="L24" s="363"/>
      <c r="M24" s="363"/>
      <c r="P24" s="156"/>
      <c r="Q24" s="156"/>
    </row>
    <row r="25" spans="1:17" ht="16" customHeight="1" x14ac:dyDescent="0.3">
      <c r="A25" s="241"/>
      <c r="B25" s="241"/>
      <c r="C25" s="241"/>
      <c r="D25" s="241"/>
      <c r="E25" s="241"/>
      <c r="F25" s="241"/>
      <c r="G25" s="241"/>
      <c r="J25" s="212" t="s">
        <v>859</v>
      </c>
      <c r="K25" s="212"/>
      <c r="L25" s="212"/>
      <c r="M25" s="212"/>
      <c r="P25" s="156"/>
      <c r="Q25" s="156"/>
    </row>
    <row r="26" spans="1:17" ht="16" customHeight="1" x14ac:dyDescent="0.3">
      <c r="A26" s="241"/>
      <c r="B26" s="241"/>
      <c r="C26" s="241"/>
      <c r="D26" s="241"/>
      <c r="E26" s="241"/>
      <c r="F26" s="241"/>
      <c r="G26" s="241"/>
      <c r="P26" s="156"/>
      <c r="Q26" s="156"/>
    </row>
    <row r="27" spans="1:17" ht="16" customHeight="1" x14ac:dyDescent="0.3">
      <c r="A27" s="144"/>
      <c r="B27" s="355" t="s">
        <v>845</v>
      </c>
      <c r="C27" s="355"/>
      <c r="D27" s="355"/>
      <c r="E27" s="355"/>
      <c r="F27" s="355"/>
      <c r="G27" s="355"/>
      <c r="H27" s="205" t="s">
        <v>607</v>
      </c>
      <c r="I27" s="205"/>
      <c r="J27" s="205"/>
      <c r="K27" s="205"/>
      <c r="L27" s="205"/>
      <c r="M27" s="205"/>
      <c r="N27" s="205"/>
      <c r="O27" s="205"/>
      <c r="P27" s="156"/>
      <c r="Q27" s="156"/>
    </row>
    <row r="28" spans="1:17" ht="16" customHeight="1" x14ac:dyDescent="0.3">
      <c r="A28" s="144"/>
      <c r="B28" s="355"/>
      <c r="C28" s="355"/>
      <c r="D28" s="355"/>
      <c r="E28" s="355"/>
      <c r="F28" s="355"/>
      <c r="G28" s="355"/>
      <c r="H28" s="205"/>
      <c r="I28" s="205"/>
      <c r="J28" s="205"/>
      <c r="K28" s="205"/>
      <c r="L28" s="205"/>
      <c r="M28" s="205"/>
      <c r="N28" s="205"/>
      <c r="O28" s="205"/>
      <c r="P28" s="156"/>
      <c r="Q28" s="156"/>
    </row>
    <row r="29" spans="1:17" ht="16" customHeight="1" x14ac:dyDescent="0.3">
      <c r="A29" s="144"/>
      <c r="B29" s="355"/>
      <c r="C29" s="355"/>
      <c r="D29" s="355"/>
      <c r="E29" s="355"/>
      <c r="F29" s="355"/>
      <c r="G29" s="355"/>
      <c r="P29" s="156"/>
      <c r="Q29" s="156"/>
    </row>
    <row r="30" spans="1:17" ht="16" customHeight="1" x14ac:dyDescent="0.3">
      <c r="A30" s="144"/>
      <c r="B30" s="355"/>
      <c r="C30" s="355"/>
      <c r="D30" s="355"/>
      <c r="E30" s="355"/>
      <c r="F30" s="355"/>
      <c r="G30" s="355"/>
      <c r="P30" s="156"/>
      <c r="Q30" s="156"/>
    </row>
    <row r="31" spans="1:17" ht="16" customHeight="1" x14ac:dyDescent="0.3">
      <c r="A31" s="144"/>
      <c r="B31" s="355"/>
      <c r="C31" s="355"/>
      <c r="D31" s="355"/>
      <c r="E31" s="355"/>
      <c r="F31" s="355"/>
      <c r="G31" s="355"/>
      <c r="P31" s="156"/>
      <c r="Q31" s="156"/>
    </row>
    <row r="32" spans="1:17" ht="16" customHeight="1" x14ac:dyDescent="0.3">
      <c r="A32" s="144"/>
      <c r="B32" s="355"/>
      <c r="C32" s="355"/>
      <c r="D32" s="355"/>
      <c r="E32" s="355"/>
      <c r="F32" s="355"/>
      <c r="G32" s="355"/>
      <c r="H32" s="214" t="s">
        <v>860</v>
      </c>
      <c r="I32" s="214"/>
      <c r="J32" s="214"/>
      <c r="K32" s="214"/>
      <c r="L32" s="214"/>
      <c r="M32" s="214"/>
      <c r="N32" s="214"/>
      <c r="O32" s="214"/>
      <c r="P32" s="156"/>
      <c r="Q32" s="156"/>
    </row>
    <row r="33" spans="1:17" ht="16" customHeight="1" x14ac:dyDescent="0.3">
      <c r="A33" s="144"/>
      <c r="B33" s="355"/>
      <c r="C33" s="355"/>
      <c r="D33" s="355"/>
      <c r="E33" s="355"/>
      <c r="F33" s="355"/>
      <c r="G33" s="355"/>
      <c r="P33" s="156"/>
      <c r="Q33" s="156"/>
    </row>
    <row r="34" spans="1:17" ht="16" customHeight="1" x14ac:dyDescent="0.3">
      <c r="A34" s="144"/>
      <c r="B34" s="353" t="s">
        <v>846</v>
      </c>
      <c r="C34" s="353"/>
      <c r="D34" s="353"/>
      <c r="E34" s="353"/>
      <c r="F34" s="353"/>
      <c r="G34" s="353"/>
      <c r="P34" s="156"/>
      <c r="Q34" s="156"/>
    </row>
    <row r="35" spans="1:17" ht="16" customHeight="1" x14ac:dyDescent="0.3">
      <c r="A35" s="144"/>
      <c r="B35" s="353"/>
      <c r="C35" s="353"/>
      <c r="D35" s="353"/>
      <c r="E35" s="353"/>
      <c r="F35" s="353"/>
      <c r="G35" s="353"/>
      <c r="P35" s="156"/>
      <c r="Q35" s="156"/>
    </row>
    <row r="36" spans="1:17" ht="16" customHeight="1" x14ac:dyDescent="0.3">
      <c r="A36" s="144"/>
      <c r="B36" s="353"/>
      <c r="C36" s="353"/>
      <c r="D36" s="353"/>
      <c r="E36" s="353"/>
      <c r="F36" s="353"/>
      <c r="G36" s="353"/>
      <c r="H36" s="205" t="s">
        <v>861</v>
      </c>
      <c r="I36" s="205"/>
      <c r="J36" s="205"/>
      <c r="K36" s="205"/>
      <c r="L36" s="205"/>
      <c r="M36" s="205"/>
      <c r="N36" s="205"/>
      <c r="O36" s="205"/>
      <c r="P36" s="156"/>
      <c r="Q36" s="156"/>
    </row>
    <row r="37" spans="1:17" ht="16" customHeight="1" x14ac:dyDescent="0.3">
      <c r="A37" s="144"/>
      <c r="B37" s="353"/>
      <c r="C37" s="353"/>
      <c r="D37" s="353"/>
      <c r="E37" s="353"/>
      <c r="F37" s="353"/>
      <c r="G37" s="353"/>
      <c r="H37" s="205"/>
      <c r="I37" s="205"/>
      <c r="J37" s="205"/>
      <c r="K37" s="205"/>
      <c r="L37" s="205"/>
      <c r="M37" s="205"/>
      <c r="N37" s="205"/>
      <c r="O37" s="205"/>
      <c r="P37" s="156"/>
      <c r="Q37" s="156"/>
    </row>
    <row r="38" spans="1:17" ht="16" customHeight="1" x14ac:dyDescent="0.3">
      <c r="A38" s="144"/>
      <c r="B38" s="353"/>
      <c r="C38" s="353"/>
      <c r="D38" s="353"/>
      <c r="E38" s="353"/>
      <c r="F38" s="353"/>
      <c r="G38" s="353"/>
      <c r="P38" s="156"/>
      <c r="Q38" s="156"/>
    </row>
    <row r="39" spans="1:17" ht="16" customHeight="1" x14ac:dyDescent="0.3">
      <c r="A39" s="144"/>
      <c r="B39" s="353"/>
      <c r="C39" s="353"/>
      <c r="D39" s="353"/>
      <c r="E39" s="353"/>
      <c r="F39" s="353"/>
      <c r="G39" s="353"/>
      <c r="P39" s="156"/>
      <c r="Q39" s="156"/>
    </row>
    <row r="40" spans="1:17" ht="16" customHeight="1" x14ac:dyDescent="0.3">
      <c r="A40" s="157"/>
      <c r="B40" s="354" t="s">
        <v>847</v>
      </c>
      <c r="C40" s="354"/>
      <c r="D40" s="354"/>
      <c r="E40" s="354"/>
      <c r="F40" s="354"/>
      <c r="G40" s="354"/>
      <c r="P40" s="156"/>
      <c r="Q40" s="156"/>
    </row>
    <row r="41" spans="1:17" ht="16" customHeight="1" x14ac:dyDescent="0.3">
      <c r="A41" s="157"/>
      <c r="B41" s="354"/>
      <c r="C41" s="354"/>
      <c r="D41" s="354"/>
      <c r="E41" s="354"/>
      <c r="F41" s="354"/>
      <c r="G41" s="354"/>
      <c r="H41" s="214" t="s">
        <v>608</v>
      </c>
      <c r="I41" s="214"/>
      <c r="J41" s="214"/>
      <c r="K41" s="214"/>
      <c r="L41" s="214"/>
      <c r="M41" s="214"/>
      <c r="N41" s="214"/>
      <c r="O41" s="214"/>
      <c r="P41" s="156"/>
      <c r="Q41" s="156"/>
    </row>
    <row r="42" spans="1:17" ht="16" customHeight="1" x14ac:dyDescent="0.3">
      <c r="A42" s="157"/>
      <c r="B42" s="354"/>
      <c r="C42" s="354"/>
      <c r="D42" s="354"/>
      <c r="E42" s="354"/>
      <c r="F42" s="354"/>
      <c r="G42" s="354"/>
      <c r="P42" s="156"/>
      <c r="Q42" s="156"/>
    </row>
    <row r="43" spans="1:17" ht="16" customHeight="1" x14ac:dyDescent="0.3">
      <c r="A43" s="157"/>
      <c r="B43" s="354"/>
      <c r="C43" s="354"/>
      <c r="D43" s="354"/>
      <c r="E43" s="354"/>
      <c r="F43" s="354"/>
      <c r="G43" s="354"/>
      <c r="P43" s="156"/>
      <c r="Q43" s="156"/>
    </row>
    <row r="44" spans="1:17" ht="16" customHeight="1" x14ac:dyDescent="0.3">
      <c r="A44" s="157"/>
      <c r="B44" s="354"/>
      <c r="C44" s="354"/>
      <c r="D44" s="354"/>
      <c r="E44" s="354"/>
      <c r="F44" s="354"/>
      <c r="G44" s="354"/>
      <c r="P44" s="156"/>
      <c r="Q44" s="156"/>
    </row>
    <row r="45" spans="1:17" ht="16" customHeight="1" x14ac:dyDescent="0.3">
      <c r="A45" s="157"/>
      <c r="B45" s="354"/>
      <c r="C45" s="354"/>
      <c r="D45" s="354"/>
      <c r="E45" s="354"/>
      <c r="F45" s="354"/>
      <c r="G45" s="354"/>
      <c r="H45" s="205" t="s">
        <v>609</v>
      </c>
      <c r="I45" s="205"/>
      <c r="J45" s="205"/>
      <c r="K45" s="205"/>
      <c r="L45" s="205"/>
      <c r="M45" s="205"/>
      <c r="N45" s="205"/>
      <c r="O45" s="205"/>
      <c r="P45" s="156"/>
      <c r="Q45" s="156"/>
    </row>
    <row r="46" spans="1:17" ht="16" customHeight="1" x14ac:dyDescent="0.3">
      <c r="A46" s="144"/>
      <c r="B46" s="355" t="s">
        <v>848</v>
      </c>
      <c r="C46" s="355"/>
      <c r="D46" s="355"/>
      <c r="E46" s="355"/>
      <c r="F46" s="355"/>
      <c r="G46" s="355"/>
      <c r="H46" s="205"/>
      <c r="I46" s="205"/>
      <c r="J46" s="205"/>
      <c r="K46" s="205"/>
      <c r="L46" s="205"/>
      <c r="M46" s="205"/>
      <c r="N46" s="205"/>
      <c r="O46" s="205"/>
      <c r="P46" s="156"/>
      <c r="Q46" s="156"/>
    </row>
    <row r="47" spans="1:17" ht="16" customHeight="1" x14ac:dyDescent="0.3">
      <c r="A47" s="144"/>
      <c r="B47" s="355"/>
      <c r="C47" s="355"/>
      <c r="D47" s="355"/>
      <c r="E47" s="355"/>
      <c r="F47" s="355"/>
      <c r="G47" s="355"/>
      <c r="H47" s="214" t="s">
        <v>610</v>
      </c>
      <c r="I47" s="214"/>
      <c r="J47" s="214"/>
      <c r="K47" s="214"/>
      <c r="L47" s="214"/>
      <c r="M47" s="214"/>
      <c r="N47" s="214"/>
      <c r="O47" s="214"/>
      <c r="P47" s="156"/>
      <c r="Q47" s="156"/>
    </row>
    <row r="48" spans="1:17" ht="16" customHeight="1" x14ac:dyDescent="0.3">
      <c r="A48" s="144"/>
      <c r="B48" s="355"/>
      <c r="C48" s="355"/>
      <c r="D48" s="355"/>
      <c r="E48" s="355"/>
      <c r="F48" s="355"/>
      <c r="G48" s="355"/>
      <c r="I48" s="356" t="s">
        <v>611</v>
      </c>
      <c r="J48" s="357"/>
      <c r="K48" s="357"/>
      <c r="L48" s="357"/>
      <c r="M48" s="357"/>
      <c r="P48" s="156"/>
      <c r="Q48" s="156"/>
    </row>
    <row r="49" spans="1:17" ht="16" customHeight="1" x14ac:dyDescent="0.3">
      <c r="A49" s="144"/>
      <c r="B49" s="355"/>
      <c r="C49" s="355"/>
      <c r="D49" s="355"/>
      <c r="E49" s="355"/>
      <c r="F49" s="355"/>
      <c r="G49" s="355"/>
      <c r="H49" s="205" t="s">
        <v>862</v>
      </c>
      <c r="I49" s="205"/>
      <c r="J49" s="205"/>
      <c r="K49" s="205"/>
      <c r="L49" s="205"/>
      <c r="M49" s="205"/>
      <c r="N49" s="205"/>
      <c r="O49" s="205"/>
      <c r="P49" s="156"/>
      <c r="Q49" s="156"/>
    </row>
    <row r="50" spans="1:17" ht="16" customHeight="1" x14ac:dyDescent="0.3">
      <c r="A50" s="144"/>
      <c r="B50" s="355"/>
      <c r="C50" s="355"/>
      <c r="D50" s="355"/>
      <c r="E50" s="355"/>
      <c r="F50" s="355"/>
      <c r="G50" s="355"/>
      <c r="H50" s="205"/>
      <c r="I50" s="205"/>
      <c r="J50" s="205"/>
      <c r="K50" s="205"/>
      <c r="L50" s="205"/>
      <c r="M50" s="205"/>
      <c r="N50" s="205"/>
      <c r="O50" s="205"/>
      <c r="P50" s="156"/>
      <c r="Q50" s="156"/>
    </row>
    <row r="51" spans="1:17" ht="16" customHeight="1" x14ac:dyDescent="0.3">
      <c r="A51" s="144"/>
      <c r="B51" s="355"/>
      <c r="C51" s="355"/>
      <c r="D51" s="355"/>
      <c r="E51" s="355"/>
      <c r="F51" s="355"/>
      <c r="G51" s="355"/>
      <c r="H51" s="205"/>
      <c r="I51" s="205"/>
      <c r="J51" s="205"/>
      <c r="K51" s="205"/>
      <c r="L51" s="205"/>
      <c r="M51" s="205"/>
      <c r="N51" s="205"/>
      <c r="O51" s="205"/>
      <c r="P51" s="156"/>
      <c r="Q51" s="156"/>
    </row>
    <row r="52" spans="1:17" ht="16" customHeight="1" x14ac:dyDescent="0.3">
      <c r="A52" s="144"/>
      <c r="B52" s="355"/>
      <c r="C52" s="355"/>
      <c r="D52" s="355"/>
      <c r="E52" s="355"/>
      <c r="F52" s="355"/>
      <c r="G52" s="355"/>
      <c r="H52" s="205"/>
      <c r="I52" s="205"/>
      <c r="J52" s="205"/>
      <c r="K52" s="205"/>
      <c r="L52" s="205"/>
      <c r="M52" s="205"/>
      <c r="N52" s="205"/>
      <c r="O52" s="205"/>
      <c r="P52" s="156"/>
      <c r="Q52" s="156"/>
    </row>
    <row r="53" spans="1:17" ht="16" customHeight="1" x14ac:dyDescent="0.3">
      <c r="A53" s="144"/>
      <c r="B53" s="355"/>
      <c r="C53" s="355"/>
      <c r="D53" s="355"/>
      <c r="E53" s="355"/>
      <c r="F53" s="355"/>
      <c r="G53" s="355"/>
      <c r="H53" s="205"/>
      <c r="I53" s="205"/>
      <c r="J53" s="205"/>
      <c r="K53" s="205"/>
      <c r="L53" s="205"/>
      <c r="M53" s="205"/>
      <c r="N53" s="205"/>
      <c r="O53" s="205"/>
      <c r="P53" s="156"/>
      <c r="Q53" s="156"/>
    </row>
    <row r="54" spans="1:17" ht="16" customHeight="1" x14ac:dyDescent="0.3">
      <c r="A54" s="144"/>
      <c r="B54" s="353" t="s">
        <v>849</v>
      </c>
      <c r="C54" s="353"/>
      <c r="D54" s="353"/>
      <c r="E54" s="353"/>
      <c r="F54" s="353"/>
      <c r="G54" s="353"/>
      <c r="H54" s="205"/>
      <c r="I54" s="205"/>
      <c r="J54" s="205"/>
      <c r="K54" s="205"/>
      <c r="L54" s="205"/>
      <c r="M54" s="205"/>
      <c r="N54" s="205"/>
      <c r="O54" s="205"/>
      <c r="P54" s="156"/>
      <c r="Q54" s="156"/>
    </row>
    <row r="55" spans="1:17" ht="16" customHeight="1" x14ac:dyDescent="0.3">
      <c r="A55" s="144"/>
      <c r="B55" s="353"/>
      <c r="C55" s="353"/>
      <c r="D55" s="353"/>
      <c r="E55" s="353"/>
      <c r="F55" s="353"/>
      <c r="G55" s="353"/>
      <c r="H55" s="205"/>
      <c r="I55" s="205"/>
      <c r="J55" s="205"/>
      <c r="K55" s="205"/>
      <c r="L55" s="205"/>
      <c r="M55" s="205"/>
      <c r="N55" s="205"/>
      <c r="O55" s="205"/>
      <c r="P55" s="156"/>
      <c r="Q55" s="156"/>
    </row>
    <row r="56" spans="1:17" ht="16" customHeight="1" x14ac:dyDescent="0.3">
      <c r="A56" s="144"/>
      <c r="B56" s="353"/>
      <c r="C56" s="353"/>
      <c r="D56" s="353"/>
      <c r="E56" s="353"/>
      <c r="F56" s="353"/>
      <c r="G56" s="353"/>
      <c r="I56" s="227" t="s">
        <v>612</v>
      </c>
      <c r="J56" s="227"/>
      <c r="K56" s="227"/>
      <c r="L56" s="227"/>
      <c r="M56" s="227"/>
      <c r="P56" s="156"/>
      <c r="Q56" s="156"/>
    </row>
    <row r="57" spans="1:17" ht="16" customHeight="1" x14ac:dyDescent="0.3">
      <c r="A57" s="144"/>
      <c r="B57" s="353"/>
      <c r="C57" s="353"/>
      <c r="D57" s="353"/>
      <c r="E57" s="353"/>
      <c r="F57" s="353"/>
      <c r="G57" s="353"/>
      <c r="I57" s="227"/>
      <c r="J57" s="227"/>
      <c r="K57" s="227"/>
      <c r="L57" s="227"/>
      <c r="M57" s="227"/>
      <c r="P57" s="156"/>
      <c r="Q57" s="156"/>
    </row>
    <row r="58" spans="1:17" ht="16" customHeight="1" x14ac:dyDescent="0.3">
      <c r="A58" s="144"/>
      <c r="B58" s="353"/>
      <c r="C58" s="353"/>
      <c r="D58" s="353"/>
      <c r="E58" s="353"/>
      <c r="F58" s="353"/>
      <c r="G58" s="353"/>
      <c r="H58" s="214" t="s">
        <v>613</v>
      </c>
      <c r="I58" s="214"/>
      <c r="J58" s="214"/>
      <c r="K58" s="214"/>
      <c r="L58" s="214"/>
      <c r="M58" s="214"/>
      <c r="N58" s="214"/>
      <c r="O58" s="214"/>
      <c r="P58" s="156"/>
      <c r="Q58" s="156"/>
    </row>
    <row r="59" spans="1:17" ht="16" customHeight="1" x14ac:dyDescent="0.3">
      <c r="A59" s="144"/>
      <c r="B59" s="353"/>
      <c r="C59" s="353"/>
      <c r="D59" s="353"/>
      <c r="E59" s="353"/>
      <c r="F59" s="353"/>
      <c r="G59" s="353"/>
      <c r="P59" s="156"/>
      <c r="Q59" s="156"/>
    </row>
    <row r="60" spans="1:17" ht="16" customHeight="1" x14ac:dyDescent="0.3">
      <c r="A60" s="144"/>
      <c r="B60" s="353"/>
      <c r="C60" s="353"/>
      <c r="D60" s="353"/>
      <c r="E60" s="353"/>
      <c r="F60" s="353"/>
      <c r="G60" s="353"/>
      <c r="P60" s="156"/>
      <c r="Q60" s="156"/>
    </row>
    <row r="61" spans="1:17" ht="16" customHeight="1" x14ac:dyDescent="0.3">
      <c r="A61" s="144"/>
      <c r="B61" s="353"/>
      <c r="C61" s="353"/>
      <c r="D61" s="353"/>
      <c r="E61" s="353"/>
      <c r="F61" s="353"/>
      <c r="G61" s="353"/>
      <c r="P61" s="156"/>
      <c r="Q61" s="156"/>
    </row>
    <row r="62" spans="1:17" ht="16" customHeight="1" x14ac:dyDescent="0.3">
      <c r="A62" s="350" t="s">
        <v>850</v>
      </c>
      <c r="B62" s="351"/>
      <c r="C62" s="351"/>
      <c r="D62" s="351"/>
      <c r="E62" s="351"/>
      <c r="F62" s="351"/>
      <c r="G62" s="351"/>
      <c r="H62" s="205" t="s">
        <v>863</v>
      </c>
      <c r="I62" s="205"/>
      <c r="J62" s="205"/>
      <c r="K62" s="205"/>
      <c r="L62" s="205"/>
      <c r="M62" s="205"/>
      <c r="N62" s="205"/>
      <c r="O62" s="205"/>
      <c r="P62" s="156"/>
      <c r="Q62" s="156"/>
    </row>
    <row r="63" spans="1:17" ht="16" customHeight="1" x14ac:dyDescent="0.3">
      <c r="A63" s="351"/>
      <c r="B63" s="351"/>
      <c r="C63" s="351"/>
      <c r="D63" s="351"/>
      <c r="E63" s="351"/>
      <c r="F63" s="351"/>
      <c r="G63" s="351"/>
      <c r="H63" s="205"/>
      <c r="I63" s="205"/>
      <c r="J63" s="205"/>
      <c r="K63" s="205"/>
      <c r="L63" s="205"/>
      <c r="M63" s="205"/>
      <c r="N63" s="205"/>
      <c r="O63" s="205"/>
      <c r="P63" s="156"/>
      <c r="Q63" s="156"/>
    </row>
    <row r="64" spans="1:17" ht="16" customHeight="1" x14ac:dyDescent="0.3">
      <c r="A64" s="351"/>
      <c r="B64" s="351"/>
      <c r="C64" s="351"/>
      <c r="D64" s="351"/>
      <c r="E64" s="351"/>
      <c r="F64" s="351"/>
      <c r="G64" s="351"/>
      <c r="H64" s="205"/>
      <c r="I64" s="205"/>
      <c r="J64" s="205"/>
      <c r="K64" s="205"/>
      <c r="L64" s="205"/>
      <c r="M64" s="205"/>
      <c r="N64" s="205"/>
      <c r="O64" s="205"/>
      <c r="P64" s="156"/>
      <c r="Q64" s="156"/>
    </row>
    <row r="65" spans="1:17" ht="16" customHeight="1" x14ac:dyDescent="0.3">
      <c r="A65" s="351"/>
      <c r="B65" s="351"/>
      <c r="C65" s="351"/>
      <c r="D65" s="351"/>
      <c r="E65" s="351"/>
      <c r="F65" s="351"/>
      <c r="G65" s="351"/>
      <c r="H65" s="205"/>
      <c r="I65" s="205"/>
      <c r="J65" s="205"/>
      <c r="K65" s="205"/>
      <c r="L65" s="205"/>
      <c r="M65" s="205"/>
      <c r="N65" s="205"/>
      <c r="O65" s="205"/>
      <c r="P65" s="156"/>
      <c r="Q65" s="156"/>
    </row>
    <row r="66" spans="1:17" ht="16" customHeight="1" x14ac:dyDescent="0.3">
      <c r="A66" s="351"/>
      <c r="B66" s="351"/>
      <c r="C66" s="351"/>
      <c r="D66" s="351"/>
      <c r="E66" s="351"/>
      <c r="F66" s="351"/>
      <c r="G66" s="351"/>
      <c r="H66" s="205"/>
      <c r="I66" s="205"/>
      <c r="J66" s="205"/>
      <c r="K66" s="205"/>
      <c r="L66" s="205"/>
      <c r="M66" s="205"/>
      <c r="N66" s="205"/>
      <c r="O66" s="205"/>
      <c r="P66" s="156"/>
      <c r="Q66" s="156"/>
    </row>
    <row r="67" spans="1:17" ht="16" customHeight="1" x14ac:dyDescent="0.3">
      <c r="A67" s="351"/>
      <c r="B67" s="351"/>
      <c r="C67" s="351"/>
      <c r="D67" s="351"/>
      <c r="E67" s="351"/>
      <c r="F67" s="351"/>
      <c r="G67" s="351"/>
      <c r="H67" s="205"/>
      <c r="I67" s="205"/>
      <c r="J67" s="205"/>
      <c r="K67" s="205"/>
      <c r="L67" s="205"/>
      <c r="M67" s="205"/>
      <c r="N67" s="205"/>
      <c r="O67" s="205"/>
      <c r="P67" s="156"/>
      <c r="Q67" s="156"/>
    </row>
    <row r="68" spans="1:17" ht="16" customHeight="1" x14ac:dyDescent="0.3">
      <c r="A68" s="351"/>
      <c r="B68" s="351"/>
      <c r="C68" s="351"/>
      <c r="D68" s="351"/>
      <c r="E68" s="351"/>
      <c r="F68" s="351"/>
      <c r="G68" s="351"/>
      <c r="H68" s="205" t="s">
        <v>864</v>
      </c>
      <c r="I68" s="205"/>
      <c r="J68" s="205"/>
      <c r="K68" s="205"/>
      <c r="L68" s="205"/>
      <c r="M68" s="205"/>
      <c r="N68" s="205"/>
      <c r="O68" s="205"/>
      <c r="P68" s="156"/>
      <c r="Q68" s="156"/>
    </row>
    <row r="69" spans="1:17" ht="16" customHeight="1" x14ac:dyDescent="0.3">
      <c r="A69" s="351"/>
      <c r="B69" s="351"/>
      <c r="C69" s="351"/>
      <c r="D69" s="351"/>
      <c r="E69" s="351"/>
      <c r="F69" s="351"/>
      <c r="G69" s="351"/>
      <c r="H69" s="205"/>
      <c r="I69" s="205"/>
      <c r="J69" s="205"/>
      <c r="K69" s="205"/>
      <c r="L69" s="205"/>
      <c r="M69" s="205"/>
      <c r="N69" s="205"/>
      <c r="O69" s="205"/>
      <c r="P69" s="156"/>
      <c r="Q69" s="156"/>
    </row>
    <row r="70" spans="1:17" ht="16" customHeight="1" x14ac:dyDescent="0.3">
      <c r="A70" s="351"/>
      <c r="B70" s="351"/>
      <c r="C70" s="351"/>
      <c r="D70" s="351"/>
      <c r="E70" s="351"/>
      <c r="F70" s="351"/>
      <c r="G70" s="351"/>
      <c r="H70" s="205"/>
      <c r="I70" s="205"/>
      <c r="J70" s="205"/>
      <c r="K70" s="205"/>
      <c r="L70" s="205"/>
      <c r="M70" s="205"/>
      <c r="N70" s="205"/>
      <c r="O70" s="205"/>
      <c r="P70" s="156"/>
      <c r="Q70" s="156"/>
    </row>
    <row r="71" spans="1:17" ht="16" customHeight="1" x14ac:dyDescent="0.3">
      <c r="H71" s="205"/>
      <c r="I71" s="205"/>
      <c r="J71" s="205"/>
      <c r="K71" s="205"/>
      <c r="L71" s="205"/>
      <c r="M71" s="205"/>
      <c r="N71" s="205"/>
      <c r="O71" s="205"/>
      <c r="P71" s="156"/>
      <c r="Q71" s="156"/>
    </row>
    <row r="72" spans="1:17" ht="16" customHeight="1" x14ac:dyDescent="0.3">
      <c r="H72" s="205" t="s">
        <v>865</v>
      </c>
      <c r="I72" s="205"/>
      <c r="J72" s="205"/>
      <c r="K72" s="205"/>
      <c r="L72" s="205"/>
      <c r="M72" s="205"/>
      <c r="N72" s="205"/>
      <c r="O72" s="205"/>
      <c r="P72" s="156"/>
      <c r="Q72" s="156"/>
    </row>
    <row r="73" spans="1:17" ht="16" customHeight="1" x14ac:dyDescent="0.3">
      <c r="A73" s="208" t="s">
        <v>287</v>
      </c>
      <c r="B73" s="209" t="s">
        <v>872</v>
      </c>
      <c r="C73" s="209"/>
      <c r="D73" s="209"/>
      <c r="E73" s="209"/>
      <c r="F73" s="209"/>
      <c r="H73" s="205"/>
      <c r="I73" s="205"/>
      <c r="J73" s="205"/>
      <c r="K73" s="205"/>
      <c r="L73" s="205"/>
      <c r="M73" s="205"/>
      <c r="N73" s="205"/>
      <c r="O73" s="205"/>
      <c r="P73" s="156"/>
      <c r="Q73" s="156"/>
    </row>
    <row r="74" spans="1:17" ht="16" customHeight="1" x14ac:dyDescent="0.3">
      <c r="A74" s="208"/>
      <c r="B74" s="209"/>
      <c r="C74" s="209"/>
      <c r="D74" s="209"/>
      <c r="E74" s="209"/>
      <c r="F74" s="209"/>
      <c r="P74" s="156"/>
      <c r="Q74" s="156"/>
    </row>
    <row r="75" spans="1:17" ht="16" customHeight="1" x14ac:dyDescent="0.3">
      <c r="B75" s="209"/>
      <c r="C75" s="209"/>
      <c r="D75" s="209"/>
      <c r="E75" s="209"/>
      <c r="F75" s="209"/>
      <c r="P75" s="156"/>
      <c r="Q75" s="156"/>
    </row>
    <row r="76" spans="1:17" ht="16" customHeight="1" x14ac:dyDescent="0.3">
      <c r="B76" s="209"/>
      <c r="C76" s="209"/>
      <c r="D76" s="209"/>
      <c r="E76" s="209"/>
      <c r="F76" s="209"/>
      <c r="P76" s="156"/>
      <c r="Q76" s="156"/>
    </row>
    <row r="77" spans="1:17" ht="16" customHeight="1" x14ac:dyDescent="0.3">
      <c r="P77" s="156"/>
      <c r="Q77" s="156"/>
    </row>
    <row r="78" spans="1:17" ht="16" customHeight="1" x14ac:dyDescent="0.3">
      <c r="P78" s="156"/>
      <c r="Q78" s="156"/>
    </row>
    <row r="79" spans="1:17" ht="16" customHeight="1" x14ac:dyDescent="0.3">
      <c r="P79" s="156"/>
      <c r="Q79" s="156"/>
    </row>
    <row r="80" spans="1:17" ht="16" customHeight="1" x14ac:dyDescent="0.3">
      <c r="H80" s="205" t="s">
        <v>866</v>
      </c>
      <c r="I80" s="205"/>
      <c r="J80" s="205"/>
      <c r="K80" s="205"/>
      <c r="L80" s="205"/>
      <c r="M80" s="205"/>
      <c r="N80" s="205"/>
      <c r="O80" s="205"/>
      <c r="P80" s="156"/>
      <c r="Q80" s="156"/>
    </row>
    <row r="81" spans="2:17" ht="16" customHeight="1" x14ac:dyDescent="0.3">
      <c r="H81" s="205"/>
      <c r="I81" s="205"/>
      <c r="J81" s="205"/>
      <c r="K81" s="205"/>
      <c r="L81" s="205"/>
      <c r="M81" s="205"/>
      <c r="N81" s="205"/>
      <c r="O81" s="205"/>
      <c r="P81" s="156"/>
      <c r="Q81" s="156"/>
    </row>
    <row r="82" spans="2:17" ht="16" customHeight="1" x14ac:dyDescent="0.3">
      <c r="H82" s="205"/>
      <c r="I82" s="205"/>
      <c r="J82" s="205"/>
      <c r="K82" s="205"/>
      <c r="L82" s="205"/>
      <c r="M82" s="205"/>
      <c r="N82" s="205"/>
      <c r="O82" s="205"/>
      <c r="P82" s="156"/>
      <c r="Q82" s="156"/>
    </row>
    <row r="83" spans="2:17" ht="16" customHeight="1" x14ac:dyDescent="0.3">
      <c r="B83" s="209" t="s">
        <v>614</v>
      </c>
      <c r="C83" s="209"/>
      <c r="D83" s="209"/>
      <c r="E83" s="209"/>
      <c r="F83" s="209"/>
      <c r="H83" s="205"/>
      <c r="I83" s="205"/>
      <c r="J83" s="205"/>
      <c r="K83" s="205"/>
      <c r="L83" s="205"/>
      <c r="M83" s="205"/>
      <c r="N83" s="205"/>
      <c r="O83" s="205"/>
      <c r="P83" s="156"/>
      <c r="Q83" s="156"/>
    </row>
    <row r="84" spans="2:17" ht="16" customHeight="1" x14ac:dyDescent="0.3">
      <c r="B84" s="209"/>
      <c r="C84" s="209"/>
      <c r="D84" s="209"/>
      <c r="E84" s="209"/>
      <c r="F84" s="209"/>
      <c r="H84" s="205"/>
      <c r="I84" s="205"/>
      <c r="J84" s="205"/>
      <c r="K84" s="205"/>
      <c r="L84" s="205"/>
      <c r="M84" s="205"/>
      <c r="N84" s="205"/>
      <c r="O84" s="205"/>
      <c r="P84" s="156"/>
      <c r="Q84" s="156"/>
    </row>
    <row r="85" spans="2:17" ht="16" customHeight="1" x14ac:dyDescent="0.3">
      <c r="B85" s="209"/>
      <c r="C85" s="209"/>
      <c r="D85" s="209"/>
      <c r="E85" s="209"/>
      <c r="F85" s="209"/>
      <c r="H85" s="205"/>
      <c r="I85" s="205"/>
      <c r="J85" s="205"/>
      <c r="K85" s="205"/>
      <c r="L85" s="205"/>
      <c r="M85" s="205"/>
      <c r="N85" s="205"/>
      <c r="O85" s="205"/>
      <c r="P85" s="156"/>
      <c r="Q85" s="156"/>
    </row>
    <row r="86" spans="2:17" ht="16" customHeight="1" x14ac:dyDescent="0.3">
      <c r="B86" s="209"/>
      <c r="C86" s="209"/>
      <c r="D86" s="209"/>
      <c r="E86" s="209"/>
      <c r="F86" s="209"/>
      <c r="H86" s="205"/>
      <c r="I86" s="205"/>
      <c r="J86" s="205"/>
      <c r="K86" s="205"/>
      <c r="L86" s="205"/>
      <c r="M86" s="205"/>
      <c r="N86" s="205"/>
      <c r="O86" s="205"/>
      <c r="P86" s="156"/>
      <c r="Q86" s="156"/>
    </row>
    <row r="87" spans="2:17" ht="16" customHeight="1" x14ac:dyDescent="0.3">
      <c r="B87" s="209"/>
      <c r="C87" s="209"/>
      <c r="D87" s="209"/>
      <c r="E87" s="209"/>
      <c r="F87" s="209"/>
      <c r="H87" s="205"/>
      <c r="I87" s="205"/>
      <c r="J87" s="205"/>
      <c r="K87" s="205"/>
      <c r="L87" s="205"/>
      <c r="M87" s="205"/>
      <c r="N87" s="205"/>
      <c r="O87" s="205"/>
      <c r="P87" s="156"/>
      <c r="Q87" s="156"/>
    </row>
    <row r="88" spans="2:17" ht="16" customHeight="1" x14ac:dyDescent="0.3">
      <c r="B88" s="209" t="s">
        <v>873</v>
      </c>
      <c r="C88" s="209"/>
      <c r="D88" s="209"/>
      <c r="E88" s="209"/>
      <c r="F88" s="209"/>
      <c r="H88" s="205"/>
      <c r="I88" s="205"/>
      <c r="J88" s="205"/>
      <c r="K88" s="205"/>
      <c r="L88" s="205"/>
      <c r="M88" s="205"/>
      <c r="N88" s="205"/>
      <c r="O88" s="205"/>
      <c r="P88" s="156"/>
      <c r="Q88" s="156"/>
    </row>
    <row r="89" spans="2:17" ht="16" customHeight="1" x14ac:dyDescent="0.3">
      <c r="B89" s="209"/>
      <c r="C89" s="209"/>
      <c r="D89" s="209"/>
      <c r="E89" s="209"/>
      <c r="F89" s="209"/>
      <c r="H89" s="205" t="s">
        <v>867</v>
      </c>
      <c r="I89" s="205"/>
      <c r="J89" s="205"/>
      <c r="K89" s="205"/>
      <c r="L89" s="205"/>
      <c r="M89" s="205"/>
      <c r="N89" s="205"/>
      <c r="O89" s="205"/>
      <c r="P89" s="156"/>
      <c r="Q89" s="156"/>
    </row>
    <row r="90" spans="2:17" ht="16" customHeight="1" x14ac:dyDescent="0.3">
      <c r="B90" s="209" t="s">
        <v>877</v>
      </c>
      <c r="C90" s="209"/>
      <c r="D90" s="209"/>
      <c r="E90" s="209"/>
      <c r="F90" s="209"/>
      <c r="H90" s="205"/>
      <c r="I90" s="205"/>
      <c r="J90" s="205"/>
      <c r="K90" s="205"/>
      <c r="L90" s="205"/>
      <c r="M90" s="205"/>
      <c r="N90" s="205"/>
      <c r="O90" s="205"/>
      <c r="P90" s="156"/>
      <c r="Q90" s="156"/>
    </row>
    <row r="91" spans="2:17" ht="16" customHeight="1" x14ac:dyDescent="0.3">
      <c r="B91" s="209"/>
      <c r="C91" s="209"/>
      <c r="D91" s="209"/>
      <c r="E91" s="209"/>
      <c r="F91" s="209"/>
      <c r="H91" s="205"/>
      <c r="I91" s="205"/>
      <c r="J91" s="205"/>
      <c r="K91" s="205"/>
      <c r="L91" s="205"/>
      <c r="M91" s="205"/>
      <c r="N91" s="205"/>
      <c r="O91" s="205"/>
      <c r="P91" s="156"/>
      <c r="Q91" s="156"/>
    </row>
    <row r="92" spans="2:17" ht="16" customHeight="1" x14ac:dyDescent="0.3">
      <c r="B92" s="209"/>
      <c r="C92" s="209"/>
      <c r="D92" s="209"/>
      <c r="E92" s="209"/>
      <c r="F92" s="209"/>
      <c r="H92" s="205"/>
      <c r="I92" s="205"/>
      <c r="J92" s="205"/>
      <c r="K92" s="205"/>
      <c r="L92" s="205"/>
      <c r="M92" s="205"/>
      <c r="N92" s="205"/>
      <c r="O92" s="205"/>
      <c r="P92" s="156"/>
      <c r="Q92" s="156"/>
    </row>
    <row r="93" spans="2:17" ht="16" customHeight="1" x14ac:dyDescent="0.3">
      <c r="B93" s="209" t="s">
        <v>616</v>
      </c>
      <c r="C93" s="209"/>
      <c r="D93" s="209"/>
      <c r="E93" s="209"/>
      <c r="F93" s="209"/>
      <c r="J93" s="349" t="s">
        <v>615</v>
      </c>
      <c r="K93" s="349"/>
      <c r="L93" s="349"/>
      <c r="M93" s="349"/>
      <c r="P93" s="156"/>
      <c r="Q93" s="156"/>
    </row>
    <row r="94" spans="2:17" ht="16" customHeight="1" x14ac:dyDescent="0.3">
      <c r="B94" s="209"/>
      <c r="C94" s="209"/>
      <c r="D94" s="209"/>
      <c r="E94" s="209"/>
      <c r="F94" s="209"/>
      <c r="J94" s="349"/>
      <c r="K94" s="349"/>
      <c r="L94" s="349"/>
      <c r="M94" s="349"/>
      <c r="P94" s="156"/>
      <c r="Q94" s="156"/>
    </row>
    <row r="95" spans="2:17" ht="16" customHeight="1" x14ac:dyDescent="0.3">
      <c r="B95" s="209"/>
      <c r="C95" s="209"/>
      <c r="D95" s="209"/>
      <c r="E95" s="209"/>
      <c r="F95" s="209"/>
      <c r="H95" s="205" t="s">
        <v>868</v>
      </c>
      <c r="I95" s="205"/>
      <c r="J95" s="205"/>
      <c r="K95" s="205"/>
      <c r="L95" s="205"/>
      <c r="M95" s="205"/>
      <c r="N95" s="205"/>
      <c r="O95" s="205"/>
      <c r="P95" s="156"/>
      <c r="Q95" s="156"/>
    </row>
    <row r="96" spans="2:17" ht="16" customHeight="1" x14ac:dyDescent="0.3">
      <c r="B96" s="209"/>
      <c r="C96" s="209"/>
      <c r="D96" s="209"/>
      <c r="E96" s="209"/>
      <c r="F96" s="209"/>
      <c r="H96" s="205"/>
      <c r="I96" s="205"/>
      <c r="J96" s="205"/>
      <c r="K96" s="205"/>
      <c r="L96" s="205"/>
      <c r="M96" s="205"/>
      <c r="N96" s="205"/>
      <c r="O96" s="205"/>
      <c r="P96" s="156"/>
      <c r="Q96" s="156"/>
    </row>
    <row r="97" spans="2:17" ht="16" customHeight="1" x14ac:dyDescent="0.3">
      <c r="B97" s="209" t="s">
        <v>874</v>
      </c>
      <c r="C97" s="209"/>
      <c r="D97" s="209"/>
      <c r="E97" s="209"/>
      <c r="F97" s="209"/>
      <c r="H97" s="205"/>
      <c r="I97" s="205"/>
      <c r="J97" s="205"/>
      <c r="K97" s="205"/>
      <c r="L97" s="205"/>
      <c r="M97" s="205"/>
      <c r="N97" s="205"/>
      <c r="O97" s="205"/>
      <c r="P97" s="156"/>
      <c r="Q97" s="156"/>
    </row>
    <row r="98" spans="2:17" ht="16" customHeight="1" x14ac:dyDescent="0.3">
      <c r="B98" s="209"/>
      <c r="C98" s="209"/>
      <c r="D98" s="209"/>
      <c r="E98" s="209"/>
      <c r="F98" s="209"/>
      <c r="H98" s="205"/>
      <c r="I98" s="205"/>
      <c r="J98" s="205"/>
      <c r="K98" s="205"/>
      <c r="L98" s="205"/>
      <c r="M98" s="205"/>
      <c r="N98" s="205"/>
      <c r="O98" s="205"/>
      <c r="P98" s="156"/>
      <c r="Q98" s="156"/>
    </row>
    <row r="99" spans="2:17" ht="16" customHeight="1" x14ac:dyDescent="0.3">
      <c r="B99" s="209"/>
      <c r="C99" s="209"/>
      <c r="D99" s="209"/>
      <c r="E99" s="209"/>
      <c r="F99" s="209"/>
      <c r="H99" s="205"/>
      <c r="I99" s="205"/>
      <c r="J99" s="205"/>
      <c r="K99" s="205"/>
      <c r="L99" s="205"/>
      <c r="M99" s="205"/>
      <c r="N99" s="205"/>
      <c r="O99" s="205"/>
      <c r="P99" s="156"/>
      <c r="Q99" s="156"/>
    </row>
    <row r="100" spans="2:17" ht="16" customHeight="1" x14ac:dyDescent="0.3">
      <c r="B100" s="209"/>
      <c r="C100" s="209"/>
      <c r="D100" s="209"/>
      <c r="E100" s="209"/>
      <c r="F100" s="209"/>
      <c r="H100" s="205" t="s">
        <v>869</v>
      </c>
      <c r="I100" s="205"/>
      <c r="J100" s="205"/>
      <c r="K100" s="205"/>
      <c r="L100" s="205"/>
      <c r="M100" s="205"/>
      <c r="N100" s="205"/>
      <c r="O100" s="205"/>
      <c r="P100" s="156"/>
      <c r="Q100" s="156"/>
    </row>
    <row r="101" spans="2:17" ht="16" customHeight="1" x14ac:dyDescent="0.4">
      <c r="B101" s="3" t="s">
        <v>617</v>
      </c>
      <c r="C101" s="3"/>
      <c r="D101" s="3"/>
      <c r="E101" s="3"/>
      <c r="F101" s="3"/>
      <c r="H101" s="205"/>
      <c r="I101" s="205"/>
      <c r="J101" s="205"/>
      <c r="K101" s="205"/>
      <c r="L101" s="205"/>
      <c r="M101" s="205"/>
      <c r="N101" s="205"/>
      <c r="O101" s="205"/>
      <c r="P101" s="156"/>
      <c r="Q101" s="156"/>
    </row>
    <row r="102" spans="2:17" ht="16" customHeight="1" x14ac:dyDescent="0.3">
      <c r="B102" s="158" t="s">
        <v>618</v>
      </c>
      <c r="C102" s="3"/>
      <c r="D102" s="3"/>
      <c r="E102" s="3"/>
      <c r="F102" s="3"/>
      <c r="H102" s="205"/>
      <c r="I102" s="205"/>
      <c r="J102" s="205"/>
      <c r="K102" s="205"/>
      <c r="L102" s="205"/>
      <c r="M102" s="205"/>
      <c r="N102" s="205"/>
      <c r="O102" s="205"/>
      <c r="P102" s="156"/>
      <c r="Q102" s="156"/>
    </row>
    <row r="103" spans="2:17" ht="16" customHeight="1" x14ac:dyDescent="0.3">
      <c r="B103" s="212" t="s">
        <v>619</v>
      </c>
      <c r="C103" s="212"/>
      <c r="D103" s="212"/>
      <c r="E103" s="212"/>
      <c r="F103" s="212"/>
      <c r="H103" s="205"/>
      <c r="I103" s="205"/>
      <c r="J103" s="205"/>
      <c r="K103" s="205"/>
      <c r="L103" s="205"/>
      <c r="M103" s="205"/>
      <c r="N103" s="205"/>
      <c r="O103" s="205"/>
      <c r="P103" s="156"/>
      <c r="Q103" s="156"/>
    </row>
    <row r="104" spans="2:17" ht="16" customHeight="1" x14ac:dyDescent="0.3">
      <c r="B104" s="209" t="s">
        <v>583</v>
      </c>
      <c r="C104" s="209"/>
      <c r="D104" s="209"/>
      <c r="E104" s="209"/>
      <c r="F104" s="209"/>
      <c r="H104" s="205"/>
      <c r="I104" s="205"/>
      <c r="J104" s="205"/>
      <c r="K104" s="205"/>
      <c r="L104" s="205"/>
      <c r="M104" s="205"/>
      <c r="N104" s="205"/>
      <c r="O104" s="205"/>
      <c r="P104" s="156"/>
      <c r="Q104" s="156"/>
    </row>
    <row r="105" spans="2:17" ht="16" customHeight="1" x14ac:dyDescent="0.3">
      <c r="B105" s="209"/>
      <c r="C105" s="209"/>
      <c r="D105" s="209"/>
      <c r="E105" s="209"/>
      <c r="F105" s="209"/>
      <c r="H105" s="205"/>
      <c r="I105" s="205"/>
      <c r="J105" s="205"/>
      <c r="K105" s="205"/>
      <c r="L105" s="205"/>
      <c r="M105" s="205"/>
      <c r="N105" s="205"/>
      <c r="O105" s="205"/>
      <c r="P105" s="156"/>
      <c r="Q105" s="156"/>
    </row>
    <row r="106" spans="2:17" ht="16" customHeight="1" x14ac:dyDescent="0.3">
      <c r="B106" s="286" t="s">
        <v>620</v>
      </c>
      <c r="C106" s="286"/>
      <c r="D106" s="286"/>
      <c r="E106" s="286"/>
      <c r="F106" s="286"/>
      <c r="H106" s="205"/>
      <c r="I106" s="205"/>
      <c r="J106" s="205"/>
      <c r="K106" s="205"/>
      <c r="L106" s="205"/>
      <c r="M106" s="205"/>
      <c r="N106" s="205"/>
      <c r="O106" s="205"/>
      <c r="P106" s="156"/>
      <c r="Q106" s="156"/>
    </row>
    <row r="107" spans="2:17" ht="16" customHeight="1" x14ac:dyDescent="0.3">
      <c r="B107" s="159" t="s">
        <v>351</v>
      </c>
      <c r="C107" s="154" t="s">
        <v>621</v>
      </c>
      <c r="D107" s="3"/>
      <c r="E107" s="3"/>
      <c r="F107" s="3"/>
      <c r="H107" s="205"/>
      <c r="I107" s="205"/>
      <c r="J107" s="205"/>
      <c r="K107" s="205"/>
      <c r="L107" s="205"/>
      <c r="M107" s="205"/>
      <c r="N107" s="205"/>
      <c r="O107" s="205"/>
      <c r="P107" s="156"/>
      <c r="Q107" s="156"/>
    </row>
    <row r="108" spans="2:17" ht="16" customHeight="1" x14ac:dyDescent="0.3">
      <c r="B108" s="159" t="s">
        <v>587</v>
      </c>
      <c r="C108" s="154" t="s">
        <v>622</v>
      </c>
      <c r="D108" s="3"/>
      <c r="E108" s="3"/>
      <c r="F108" s="3"/>
      <c r="H108" s="205"/>
      <c r="I108" s="205"/>
      <c r="J108" s="205"/>
      <c r="K108" s="205"/>
      <c r="L108" s="205"/>
      <c r="M108" s="205"/>
      <c r="N108" s="205"/>
      <c r="O108" s="205"/>
      <c r="P108" s="156"/>
      <c r="Q108" s="156"/>
    </row>
    <row r="109" spans="2:17" ht="16" customHeight="1" x14ac:dyDescent="0.3">
      <c r="B109" s="159" t="s">
        <v>589</v>
      </c>
      <c r="C109" s="287" t="s">
        <v>623</v>
      </c>
      <c r="D109" s="287"/>
      <c r="E109" s="287"/>
      <c r="F109" s="287"/>
      <c r="H109" s="205"/>
      <c r="I109" s="205"/>
      <c r="J109" s="205"/>
      <c r="K109" s="205"/>
      <c r="L109" s="205"/>
      <c r="M109" s="205"/>
      <c r="N109" s="205"/>
      <c r="O109" s="205"/>
      <c r="P109" s="156"/>
      <c r="Q109" s="156"/>
    </row>
    <row r="110" spans="2:17" ht="16" customHeight="1" x14ac:dyDescent="0.3">
      <c r="B110" s="134" t="s">
        <v>368</v>
      </c>
      <c r="C110" s="352" t="s">
        <v>624</v>
      </c>
      <c r="D110" s="352"/>
      <c r="E110" s="352"/>
      <c r="F110" s="352"/>
      <c r="G110" s="160"/>
      <c r="H110" s="205"/>
      <c r="I110" s="205"/>
      <c r="J110" s="205"/>
      <c r="K110" s="205"/>
      <c r="L110" s="205"/>
      <c r="M110" s="205"/>
      <c r="N110" s="205"/>
      <c r="O110" s="205"/>
      <c r="P110" s="156"/>
      <c r="Q110" s="156"/>
    </row>
    <row r="111" spans="2:17" ht="16" customHeight="1" x14ac:dyDescent="0.3">
      <c r="B111" s="212" t="s">
        <v>593</v>
      </c>
      <c r="C111" s="212"/>
      <c r="D111" s="212"/>
      <c r="E111" s="212"/>
      <c r="F111" s="212"/>
      <c r="G111" s="154"/>
      <c r="H111" s="205"/>
      <c r="I111" s="205"/>
      <c r="J111" s="205"/>
      <c r="K111" s="205"/>
      <c r="L111" s="205"/>
      <c r="M111" s="205"/>
      <c r="N111" s="205"/>
      <c r="O111" s="205"/>
      <c r="P111" s="156"/>
      <c r="Q111" s="156"/>
    </row>
    <row r="112" spans="2:17" ht="16" customHeight="1" x14ac:dyDescent="0.3">
      <c r="B112" s="3"/>
      <c r="C112" s="3"/>
      <c r="D112" s="3"/>
      <c r="E112" s="3"/>
      <c r="F112" s="3"/>
      <c r="G112" s="160"/>
      <c r="H112" s="205"/>
      <c r="I112" s="205"/>
      <c r="J112" s="205"/>
      <c r="K112" s="205"/>
      <c r="L112" s="205"/>
      <c r="M112" s="205"/>
      <c r="N112" s="205"/>
      <c r="O112" s="205"/>
      <c r="P112" s="156"/>
      <c r="Q112" s="156"/>
    </row>
    <row r="113" spans="2:17" ht="16" customHeight="1" x14ac:dyDescent="0.3">
      <c r="B113" s="3"/>
      <c r="C113" s="3"/>
      <c r="D113" s="3"/>
      <c r="E113" s="3"/>
      <c r="F113" s="3"/>
      <c r="H113" s="205" t="s">
        <v>870</v>
      </c>
      <c r="I113" s="205"/>
      <c r="J113" s="205"/>
      <c r="K113" s="205"/>
      <c r="L113" s="205"/>
      <c r="M113" s="205"/>
      <c r="N113" s="205"/>
      <c r="O113" s="205"/>
      <c r="P113" s="156"/>
      <c r="Q113" s="156"/>
    </row>
    <row r="114" spans="2:17" ht="16" customHeight="1" x14ac:dyDescent="0.3">
      <c r="H114" s="205"/>
      <c r="I114" s="205"/>
      <c r="J114" s="205"/>
      <c r="K114" s="205"/>
      <c r="L114" s="205"/>
      <c r="M114" s="205"/>
      <c r="N114" s="205"/>
      <c r="O114" s="205"/>
      <c r="P114" s="156"/>
      <c r="Q114" s="156"/>
    </row>
    <row r="115" spans="2:17" ht="16" customHeight="1" x14ac:dyDescent="0.3">
      <c r="B115" s="209" t="s">
        <v>875</v>
      </c>
      <c r="C115" s="209"/>
      <c r="D115" s="209"/>
      <c r="E115" s="209"/>
      <c r="F115" s="209"/>
      <c r="H115" s="205"/>
      <c r="I115" s="205"/>
      <c r="J115" s="205"/>
      <c r="K115" s="205"/>
      <c r="L115" s="205"/>
      <c r="M115" s="205"/>
      <c r="N115" s="205"/>
      <c r="O115" s="205"/>
      <c r="P115" s="156"/>
      <c r="Q115" s="156"/>
    </row>
    <row r="116" spans="2:17" ht="16" customHeight="1" x14ac:dyDescent="0.3">
      <c r="B116" s="209"/>
      <c r="C116" s="209"/>
      <c r="D116" s="209"/>
      <c r="E116" s="209"/>
      <c r="F116" s="209"/>
      <c r="H116" s="205"/>
      <c r="I116" s="205"/>
      <c r="J116" s="205"/>
      <c r="K116" s="205"/>
      <c r="L116" s="205"/>
      <c r="M116" s="205"/>
      <c r="N116" s="205"/>
      <c r="O116" s="205"/>
      <c r="P116" s="156"/>
      <c r="Q116" s="156"/>
    </row>
    <row r="117" spans="2:17" ht="16" customHeight="1" x14ac:dyDescent="0.3">
      <c r="B117" s="209"/>
      <c r="C117" s="209"/>
      <c r="D117" s="209"/>
      <c r="E117" s="209"/>
      <c r="F117" s="209"/>
      <c r="H117" s="205"/>
      <c r="I117" s="205"/>
      <c r="J117" s="205"/>
      <c r="K117" s="205"/>
      <c r="L117" s="205"/>
      <c r="M117" s="205"/>
      <c r="N117" s="205"/>
      <c r="O117" s="205"/>
      <c r="P117" s="156"/>
      <c r="Q117" s="156"/>
    </row>
    <row r="118" spans="2:17" ht="16" customHeight="1" x14ac:dyDescent="0.3">
      <c r="B118" s="3"/>
      <c r="C118" s="3"/>
      <c r="D118" s="3"/>
      <c r="E118" s="3"/>
      <c r="F118" s="3"/>
      <c r="H118" s="205"/>
      <c r="I118" s="205"/>
      <c r="J118" s="205"/>
      <c r="K118" s="205"/>
      <c r="L118" s="205"/>
      <c r="M118" s="205"/>
      <c r="N118" s="205"/>
      <c r="O118" s="205"/>
      <c r="P118" s="156"/>
      <c r="Q118" s="156"/>
    </row>
    <row r="119" spans="2:17" ht="16" customHeight="1" x14ac:dyDescent="0.3">
      <c r="B119" s="3"/>
      <c r="C119" s="3"/>
      <c r="D119" s="3"/>
      <c r="E119" s="3"/>
      <c r="F119" s="3"/>
      <c r="H119" s="205"/>
      <c r="I119" s="205"/>
      <c r="J119" s="205"/>
      <c r="K119" s="205"/>
      <c r="L119" s="205"/>
      <c r="M119" s="205"/>
      <c r="N119" s="205"/>
      <c r="O119" s="205"/>
      <c r="P119" s="156"/>
      <c r="Q119" s="156"/>
    </row>
    <row r="120" spans="2:17" ht="16" customHeight="1" x14ac:dyDescent="0.3">
      <c r="B120" s="258" t="s">
        <v>625</v>
      </c>
      <c r="C120" s="258"/>
      <c r="D120" s="258"/>
      <c r="E120" s="258"/>
      <c r="F120" s="258"/>
      <c r="H120" s="205"/>
      <c r="I120" s="205"/>
      <c r="J120" s="205"/>
      <c r="K120" s="205"/>
      <c r="L120" s="205"/>
      <c r="M120" s="205"/>
      <c r="N120" s="205"/>
      <c r="O120" s="205"/>
      <c r="P120" s="156"/>
      <c r="Q120" s="156"/>
    </row>
    <row r="121" spans="2:17" ht="16" customHeight="1" x14ac:dyDescent="0.3">
      <c r="B121" s="212" t="s">
        <v>626</v>
      </c>
      <c r="C121" s="212"/>
      <c r="D121" s="212"/>
      <c r="E121" s="212"/>
      <c r="F121" s="212"/>
      <c r="H121" s="205"/>
      <c r="I121" s="205"/>
      <c r="J121" s="205"/>
      <c r="K121" s="205"/>
      <c r="L121" s="205"/>
      <c r="M121" s="205"/>
      <c r="N121" s="205"/>
      <c r="O121" s="205"/>
      <c r="P121" s="156"/>
      <c r="Q121" s="156"/>
    </row>
    <row r="122" spans="2:17" ht="16" customHeight="1" x14ac:dyDescent="0.3">
      <c r="B122" s="293" t="s">
        <v>627</v>
      </c>
      <c r="C122" s="293"/>
      <c r="D122" s="293"/>
      <c r="E122" s="293"/>
      <c r="F122" s="293"/>
      <c r="H122" s="205"/>
      <c r="I122" s="205"/>
      <c r="J122" s="205"/>
      <c r="K122" s="205"/>
      <c r="L122" s="205"/>
      <c r="M122" s="205"/>
      <c r="N122" s="205"/>
      <c r="O122" s="205"/>
      <c r="P122" s="156"/>
      <c r="Q122" s="156"/>
    </row>
    <row r="123" spans="2:17" ht="16" customHeight="1" x14ac:dyDescent="0.3">
      <c r="B123" s="293" t="s">
        <v>628</v>
      </c>
      <c r="C123" s="293"/>
      <c r="D123" s="293"/>
      <c r="E123" s="293"/>
      <c r="F123" s="293"/>
      <c r="H123" s="205"/>
      <c r="I123" s="205"/>
      <c r="J123" s="205"/>
      <c r="K123" s="205"/>
      <c r="L123" s="205"/>
      <c r="M123" s="205"/>
      <c r="N123" s="205"/>
      <c r="O123" s="205"/>
      <c r="P123" s="156"/>
      <c r="Q123" s="156"/>
    </row>
    <row r="124" spans="2:17" ht="16" customHeight="1" x14ac:dyDescent="0.3">
      <c r="B124" s="3"/>
      <c r="C124" s="3"/>
      <c r="D124" s="3"/>
      <c r="E124" s="3"/>
      <c r="F124" s="3"/>
      <c r="H124" s="205"/>
      <c r="I124" s="205"/>
      <c r="J124" s="205"/>
      <c r="K124" s="205"/>
      <c r="L124" s="205"/>
      <c r="M124" s="205"/>
      <c r="N124" s="205"/>
      <c r="O124" s="205"/>
      <c r="P124" s="156"/>
      <c r="Q124" s="156"/>
    </row>
    <row r="125" spans="2:17" ht="16" customHeight="1" x14ac:dyDescent="0.3">
      <c r="B125" s="3"/>
      <c r="C125" s="3"/>
      <c r="D125" s="3"/>
      <c r="E125" s="3"/>
      <c r="F125" s="3"/>
      <c r="H125" s="205"/>
      <c r="I125" s="205"/>
      <c r="J125" s="205"/>
      <c r="K125" s="205"/>
      <c r="L125" s="205"/>
      <c r="M125" s="205"/>
      <c r="N125" s="205"/>
      <c r="O125" s="205"/>
      <c r="P125" s="156"/>
      <c r="Q125" s="156"/>
    </row>
    <row r="126" spans="2:17" ht="16" customHeight="1" x14ac:dyDescent="0.3">
      <c r="H126" s="205" t="s">
        <v>871</v>
      </c>
      <c r="I126" s="205"/>
      <c r="J126" s="205"/>
      <c r="K126" s="205"/>
      <c r="L126" s="205"/>
      <c r="M126" s="205"/>
      <c r="N126" s="205"/>
      <c r="O126" s="205"/>
      <c r="P126" s="156"/>
      <c r="Q126" s="156"/>
    </row>
    <row r="127" spans="2:17" ht="16" customHeight="1" x14ac:dyDescent="0.3">
      <c r="B127" s="209" t="s">
        <v>629</v>
      </c>
      <c r="C127" s="209"/>
      <c r="D127" s="209"/>
      <c r="E127" s="209"/>
      <c r="F127" s="209"/>
      <c r="H127" s="205"/>
      <c r="I127" s="205"/>
      <c r="J127" s="205"/>
      <c r="K127" s="205"/>
      <c r="L127" s="205"/>
      <c r="M127" s="205"/>
      <c r="N127" s="205"/>
      <c r="O127" s="205"/>
      <c r="P127" s="156"/>
      <c r="Q127" s="156"/>
    </row>
    <row r="128" spans="2:17" ht="16" customHeight="1" x14ac:dyDescent="0.3">
      <c r="B128" s="209"/>
      <c r="C128" s="209"/>
      <c r="D128" s="209"/>
      <c r="E128" s="209"/>
      <c r="F128" s="209"/>
      <c r="P128" s="156"/>
      <c r="Q128" s="156"/>
    </row>
    <row r="129" spans="2:17" ht="16" customHeight="1" x14ac:dyDescent="0.3">
      <c r="B129" s="161" t="s">
        <v>630</v>
      </c>
      <c r="C129" s="286" t="s">
        <v>631</v>
      </c>
      <c r="D129" s="286"/>
      <c r="E129" s="286"/>
      <c r="F129" s="286"/>
      <c r="P129" s="156"/>
      <c r="Q129" s="156"/>
    </row>
    <row r="130" spans="2:17" ht="16" customHeight="1" x14ac:dyDescent="0.3">
      <c r="B130" s="159" t="s">
        <v>351</v>
      </c>
      <c r="C130" s="287" t="s">
        <v>632</v>
      </c>
      <c r="D130" s="287"/>
      <c r="E130" s="287"/>
      <c r="F130" s="287"/>
      <c r="P130" s="156"/>
      <c r="Q130" s="156"/>
    </row>
    <row r="131" spans="2:17" ht="16" customHeight="1" x14ac:dyDescent="0.3">
      <c r="B131" s="159" t="s">
        <v>633</v>
      </c>
      <c r="C131" s="287" t="s">
        <v>634</v>
      </c>
      <c r="D131" s="287"/>
      <c r="E131" s="287"/>
      <c r="F131" s="287"/>
      <c r="P131" s="156"/>
      <c r="Q131" s="156"/>
    </row>
    <row r="132" spans="2:17" ht="16" customHeight="1" x14ac:dyDescent="0.3">
      <c r="B132" s="159" t="s">
        <v>589</v>
      </c>
      <c r="C132" s="345" t="s">
        <v>635</v>
      </c>
      <c r="D132" s="345"/>
      <c r="E132" s="345"/>
      <c r="F132" s="345"/>
      <c r="P132" s="156"/>
      <c r="Q132" s="156"/>
    </row>
    <row r="133" spans="2:17" ht="16" customHeight="1" x14ac:dyDescent="0.3">
      <c r="B133" s="162" t="s">
        <v>636</v>
      </c>
      <c r="C133" s="348" t="s">
        <v>637</v>
      </c>
      <c r="D133" s="348"/>
      <c r="E133" s="348"/>
      <c r="F133" s="348"/>
      <c r="P133" s="156"/>
      <c r="Q133" s="156"/>
    </row>
    <row r="134" spans="2:17" ht="16" customHeight="1" x14ac:dyDescent="0.3">
      <c r="B134" s="3"/>
      <c r="C134" s="3"/>
      <c r="D134" s="3"/>
      <c r="E134" s="3"/>
      <c r="F134" s="3"/>
      <c r="P134" s="156"/>
      <c r="Q134" s="156"/>
    </row>
    <row r="135" spans="2:17" ht="16" customHeight="1" x14ac:dyDescent="0.3">
      <c r="B135" s="3"/>
      <c r="C135" s="3"/>
      <c r="D135" s="3"/>
      <c r="E135" s="3"/>
      <c r="F135" s="3"/>
      <c r="P135" s="156"/>
      <c r="Q135" s="156"/>
    </row>
    <row r="136" spans="2:17" ht="16" customHeight="1" x14ac:dyDescent="0.3">
      <c r="B136" s="343" t="s">
        <v>638</v>
      </c>
      <c r="C136" s="343"/>
      <c r="D136" s="343"/>
      <c r="E136" s="343"/>
      <c r="F136" s="343"/>
      <c r="P136" s="156"/>
      <c r="Q136" s="156"/>
    </row>
    <row r="137" spans="2:17" ht="16" customHeight="1" x14ac:dyDescent="0.3">
      <c r="B137" s="209" t="s">
        <v>876</v>
      </c>
      <c r="C137" s="209"/>
      <c r="D137" s="209"/>
      <c r="E137" s="209"/>
      <c r="F137" s="209"/>
      <c r="P137" s="156"/>
      <c r="Q137" s="156"/>
    </row>
    <row r="138" spans="2:17" ht="16" customHeight="1" x14ac:dyDescent="0.3">
      <c r="B138" s="209"/>
      <c r="C138" s="209"/>
      <c r="D138" s="209"/>
      <c r="E138" s="209"/>
      <c r="F138" s="209"/>
      <c r="P138" s="156"/>
      <c r="Q138" s="156"/>
    </row>
    <row r="139" spans="2:17" ht="16" customHeight="1" x14ac:dyDescent="0.3">
      <c r="B139" s="209"/>
      <c r="C139" s="209"/>
      <c r="D139" s="209"/>
      <c r="E139" s="209"/>
      <c r="F139" s="209"/>
      <c r="P139" s="156"/>
      <c r="Q139" s="156"/>
    </row>
    <row r="140" spans="2:17" ht="16" customHeight="1" x14ac:dyDescent="0.3">
      <c r="B140" s="209"/>
      <c r="C140" s="209"/>
      <c r="D140" s="209"/>
      <c r="E140" s="209"/>
      <c r="F140" s="209"/>
      <c r="P140" s="156"/>
      <c r="Q140" s="156"/>
    </row>
    <row r="141" spans="2:17" ht="16" customHeight="1" x14ac:dyDescent="0.3">
      <c r="B141" s="209"/>
      <c r="C141" s="209"/>
      <c r="D141" s="209"/>
      <c r="E141" s="209"/>
      <c r="F141" s="209"/>
      <c r="P141" s="156"/>
      <c r="Q141" s="156"/>
    </row>
    <row r="142" spans="2:17" ht="16" customHeight="1" x14ac:dyDescent="0.3">
      <c r="B142" s="347" t="s">
        <v>639</v>
      </c>
      <c r="C142" s="266"/>
      <c r="D142" s="266"/>
      <c r="E142" s="266"/>
      <c r="F142" s="266"/>
      <c r="P142" s="156"/>
      <c r="Q142" s="156"/>
    </row>
    <row r="143" spans="2:17" ht="16" customHeight="1" x14ac:dyDescent="0.3">
      <c r="B143" s="212" t="s">
        <v>640</v>
      </c>
      <c r="C143" s="212"/>
      <c r="D143" s="212"/>
      <c r="E143" s="212"/>
      <c r="F143" s="212"/>
      <c r="P143" s="156"/>
      <c r="Q143" s="156"/>
    </row>
    <row r="144" spans="2:17" ht="16" customHeight="1" x14ac:dyDescent="0.3">
      <c r="B144" s="209" t="s">
        <v>641</v>
      </c>
      <c r="C144" s="209"/>
      <c r="D144" s="209"/>
      <c r="E144" s="209"/>
      <c r="F144" s="209"/>
      <c r="P144" s="156"/>
      <c r="Q144" s="156"/>
    </row>
    <row r="145" spans="2:17" ht="16" customHeight="1" x14ac:dyDescent="0.3">
      <c r="B145" s="209"/>
      <c r="C145" s="209"/>
      <c r="D145" s="209"/>
      <c r="E145" s="209"/>
      <c r="F145" s="209"/>
      <c r="P145" s="156"/>
      <c r="Q145" s="156"/>
    </row>
    <row r="146" spans="2:17" ht="16" customHeight="1" x14ac:dyDescent="0.3">
      <c r="B146" s="209"/>
      <c r="C146" s="209"/>
      <c r="D146" s="209"/>
      <c r="E146" s="209"/>
      <c r="F146" s="209"/>
      <c r="P146" s="156"/>
      <c r="Q146" s="156"/>
    </row>
    <row r="147" spans="2:17" ht="16" customHeight="1" x14ac:dyDescent="0.3">
      <c r="B147" s="346" t="s">
        <v>642</v>
      </c>
      <c r="C147" s="213"/>
      <c r="D147" s="213"/>
      <c r="E147" s="213"/>
      <c r="F147" s="213"/>
      <c r="P147" s="156"/>
      <c r="Q147" s="156"/>
    </row>
    <row r="148" spans="2:17" ht="16" customHeight="1" x14ac:dyDescent="0.3">
      <c r="B148" s="346" t="s">
        <v>643</v>
      </c>
      <c r="C148" s="213"/>
      <c r="D148" s="213"/>
      <c r="E148" s="213"/>
      <c r="F148" s="213"/>
      <c r="P148" s="156"/>
      <c r="Q148" s="156"/>
    </row>
    <row r="149" spans="2:17" ht="16" customHeight="1" x14ac:dyDescent="0.3">
      <c r="B149" s="209" t="s">
        <v>644</v>
      </c>
      <c r="C149" s="209"/>
      <c r="D149" s="209"/>
      <c r="E149" s="209"/>
      <c r="F149" s="209"/>
      <c r="P149" s="156"/>
      <c r="Q149" s="156"/>
    </row>
    <row r="150" spans="2:17" ht="16" customHeight="1" x14ac:dyDescent="0.3">
      <c r="B150" s="209"/>
      <c r="C150" s="209"/>
      <c r="D150" s="209"/>
      <c r="E150" s="209"/>
      <c r="F150" s="209"/>
      <c r="P150" s="156"/>
      <c r="Q150" s="156"/>
    </row>
    <row r="151" spans="2:17" ht="16" customHeight="1" x14ac:dyDescent="0.3">
      <c r="B151" s="209"/>
      <c r="C151" s="209"/>
      <c r="D151" s="209"/>
      <c r="E151" s="209"/>
      <c r="F151" s="209"/>
      <c r="P151" s="156"/>
      <c r="Q151" s="156"/>
    </row>
    <row r="152" spans="2:17" ht="16" customHeight="1" x14ac:dyDescent="0.3">
      <c r="B152" s="209"/>
      <c r="C152" s="209"/>
      <c r="D152" s="209"/>
      <c r="E152" s="209"/>
      <c r="F152" s="209"/>
      <c r="P152" s="156"/>
      <c r="Q152" s="156"/>
    </row>
    <row r="153" spans="2:17" ht="16" customHeight="1" x14ac:dyDescent="0.3">
      <c r="B153" s="209"/>
      <c r="C153" s="209"/>
      <c r="D153" s="209"/>
      <c r="E153" s="209"/>
      <c r="F153" s="209"/>
      <c r="P153" s="156"/>
      <c r="Q153" s="156"/>
    </row>
    <row r="154" spans="2:17" ht="16" customHeight="1" x14ac:dyDescent="0.3">
      <c r="B154" s="347" t="s">
        <v>645</v>
      </c>
      <c r="C154" s="347"/>
      <c r="D154" s="347"/>
      <c r="E154" s="347"/>
      <c r="F154" s="347"/>
      <c r="P154" s="156"/>
      <c r="Q154" s="156"/>
    </row>
    <row r="155" spans="2:17" ht="16" customHeight="1" x14ac:dyDescent="0.3">
      <c r="B155" s="212" t="s">
        <v>646</v>
      </c>
      <c r="C155" s="212"/>
      <c r="D155" s="212"/>
      <c r="E155" s="212"/>
      <c r="F155" s="212"/>
      <c r="P155" s="156"/>
      <c r="Q155" s="156"/>
    </row>
    <row r="156" spans="2:17" ht="16" customHeight="1" x14ac:dyDescent="0.3">
      <c r="B156" s="209" t="s">
        <v>878</v>
      </c>
      <c r="C156" s="209"/>
      <c r="D156" s="209"/>
      <c r="E156" s="209"/>
      <c r="F156" s="209"/>
      <c r="P156" s="156"/>
      <c r="Q156" s="156"/>
    </row>
    <row r="157" spans="2:17" ht="16" customHeight="1" x14ac:dyDescent="0.3">
      <c r="B157" s="209"/>
      <c r="C157" s="209"/>
      <c r="D157" s="209"/>
      <c r="E157" s="209"/>
      <c r="F157" s="209"/>
      <c r="P157" s="156"/>
      <c r="Q157" s="156"/>
    </row>
    <row r="158" spans="2:17" ht="16" customHeight="1" x14ac:dyDescent="0.3">
      <c r="B158" s="209"/>
      <c r="C158" s="209"/>
      <c r="D158" s="209"/>
      <c r="E158" s="209"/>
      <c r="F158" s="209"/>
      <c r="P158" s="156"/>
      <c r="Q158" s="156"/>
    </row>
    <row r="159" spans="2:17" ht="16" customHeight="1" x14ac:dyDescent="0.3">
      <c r="B159" s="209"/>
      <c r="C159" s="209"/>
      <c r="D159" s="209"/>
      <c r="E159" s="209"/>
      <c r="F159" s="209"/>
      <c r="P159" s="156"/>
      <c r="Q159" s="156"/>
    </row>
    <row r="160" spans="2:17" ht="16" customHeight="1" x14ac:dyDescent="0.3">
      <c r="B160" s="209"/>
      <c r="C160" s="209"/>
      <c r="D160" s="209"/>
      <c r="E160" s="209"/>
      <c r="F160" s="209"/>
      <c r="P160" s="156"/>
      <c r="Q160" s="156"/>
    </row>
    <row r="161" spans="2:17" ht="16" customHeight="1" x14ac:dyDescent="0.3">
      <c r="P161" s="156"/>
      <c r="Q161" s="156"/>
    </row>
    <row r="162" spans="2:17" ht="16" customHeight="1" x14ac:dyDescent="0.3">
      <c r="P162" s="156"/>
      <c r="Q162" s="156"/>
    </row>
    <row r="163" spans="2:17" ht="16" customHeight="1" x14ac:dyDescent="0.3">
      <c r="P163" s="156"/>
      <c r="Q163" s="156"/>
    </row>
    <row r="164" spans="2:17" ht="16" customHeight="1" x14ac:dyDescent="0.3">
      <c r="B164" s="209" t="s">
        <v>879</v>
      </c>
      <c r="C164" s="209"/>
      <c r="D164" s="209"/>
      <c r="E164" s="209"/>
      <c r="F164" s="209"/>
      <c r="P164" s="156"/>
      <c r="Q164" s="156"/>
    </row>
    <row r="165" spans="2:17" ht="16" customHeight="1" x14ac:dyDescent="0.3">
      <c r="B165" s="209"/>
      <c r="C165" s="209"/>
      <c r="D165" s="209"/>
      <c r="E165" s="209"/>
      <c r="F165" s="209"/>
      <c r="P165" s="156"/>
      <c r="Q165" s="156"/>
    </row>
    <row r="166" spans="2:17" ht="16" customHeight="1" x14ac:dyDescent="0.3">
      <c r="B166" s="209"/>
      <c r="C166" s="209"/>
      <c r="D166" s="209"/>
      <c r="E166" s="209"/>
      <c r="F166" s="209"/>
      <c r="P166" s="156"/>
      <c r="Q166" s="156"/>
    </row>
    <row r="167" spans="2:17" ht="16" customHeight="1" x14ac:dyDescent="0.3">
      <c r="B167" s="209"/>
      <c r="C167" s="209"/>
      <c r="D167" s="209"/>
      <c r="E167" s="209"/>
      <c r="F167" s="209"/>
      <c r="P167" s="156"/>
      <c r="Q167" s="156"/>
    </row>
    <row r="168" spans="2:17" ht="16" customHeight="1" x14ac:dyDescent="0.3">
      <c r="B168" s="209" t="s">
        <v>647</v>
      </c>
      <c r="C168" s="209"/>
      <c r="D168" s="209"/>
      <c r="E168" s="209"/>
      <c r="F168" s="209"/>
      <c r="P168" s="156"/>
      <c r="Q168" s="156"/>
    </row>
    <row r="169" spans="2:17" ht="16" customHeight="1" x14ac:dyDescent="0.3">
      <c r="B169" s="209"/>
      <c r="C169" s="209"/>
      <c r="D169" s="209"/>
      <c r="E169" s="209"/>
      <c r="F169" s="209"/>
      <c r="P169" s="156"/>
      <c r="Q169" s="156"/>
    </row>
    <row r="170" spans="2:17" ht="16" customHeight="1" x14ac:dyDescent="0.3">
      <c r="B170" s="209"/>
      <c r="C170" s="209"/>
      <c r="D170" s="209"/>
      <c r="E170" s="209"/>
      <c r="F170" s="209"/>
      <c r="P170" s="156"/>
      <c r="Q170" s="156"/>
    </row>
    <row r="171" spans="2:17" ht="16" customHeight="1" x14ac:dyDescent="0.3">
      <c r="B171" s="161" t="s">
        <v>630</v>
      </c>
      <c r="C171" s="212" t="s">
        <v>880</v>
      </c>
      <c r="D171" s="212"/>
      <c r="E171" s="212"/>
      <c r="F171" s="212"/>
      <c r="P171" s="156"/>
      <c r="Q171" s="156"/>
    </row>
    <row r="172" spans="2:17" ht="16" customHeight="1" x14ac:dyDescent="0.3">
      <c r="B172" s="159" t="s">
        <v>351</v>
      </c>
      <c r="C172" s="287" t="s">
        <v>648</v>
      </c>
      <c r="D172" s="287"/>
      <c r="E172" s="287"/>
      <c r="F172" s="287"/>
      <c r="P172" s="156"/>
      <c r="Q172" s="156"/>
    </row>
    <row r="173" spans="2:17" ht="16" customHeight="1" x14ac:dyDescent="0.3">
      <c r="B173" s="159" t="s">
        <v>633</v>
      </c>
      <c r="C173" s="287" t="s">
        <v>649</v>
      </c>
      <c r="D173" s="287"/>
      <c r="E173" s="287"/>
      <c r="F173" s="287"/>
      <c r="P173" s="156"/>
      <c r="Q173" s="156"/>
    </row>
    <row r="174" spans="2:17" ht="16" customHeight="1" x14ac:dyDescent="0.3">
      <c r="B174" s="159" t="s">
        <v>589</v>
      </c>
      <c r="C174" s="345" t="s">
        <v>650</v>
      </c>
      <c r="D174" s="345"/>
      <c r="E174" s="345"/>
      <c r="F174" s="345"/>
      <c r="P174" s="156"/>
      <c r="Q174" s="156"/>
    </row>
    <row r="175" spans="2:17" ht="16" customHeight="1" x14ac:dyDescent="0.3">
      <c r="B175" s="162" t="s">
        <v>651</v>
      </c>
      <c r="C175" s="342" t="s">
        <v>881</v>
      </c>
      <c r="D175" s="342"/>
      <c r="E175" s="342"/>
      <c r="F175" s="342"/>
      <c r="P175" s="156"/>
      <c r="Q175" s="156"/>
    </row>
    <row r="176" spans="2:17" ht="16" customHeight="1" x14ac:dyDescent="0.3">
      <c r="B176" s="3"/>
      <c r="C176" s="3"/>
      <c r="D176" s="3"/>
      <c r="E176" s="3"/>
      <c r="F176" s="3"/>
      <c r="P176" s="156"/>
      <c r="Q176" s="156"/>
    </row>
    <row r="177" spans="2:17" ht="16" customHeight="1" x14ac:dyDescent="0.3">
      <c r="B177" s="3"/>
      <c r="C177" s="3"/>
      <c r="D177" s="3"/>
      <c r="E177" s="3"/>
      <c r="F177" s="3"/>
      <c r="P177" s="156"/>
      <c r="Q177" s="156"/>
    </row>
    <row r="178" spans="2:17" ht="16" customHeight="1" x14ac:dyDescent="0.3">
      <c r="B178" s="343" t="s">
        <v>652</v>
      </c>
      <c r="C178" s="343"/>
      <c r="D178" s="343"/>
      <c r="E178" s="343"/>
      <c r="F178" s="343"/>
      <c r="P178" s="156"/>
      <c r="Q178" s="156"/>
    </row>
    <row r="179" spans="2:17" ht="16" customHeight="1" x14ac:dyDescent="0.3">
      <c r="B179" s="209" t="s">
        <v>882</v>
      </c>
      <c r="C179" s="209"/>
      <c r="D179" s="209"/>
      <c r="E179" s="209"/>
      <c r="F179" s="209"/>
      <c r="P179" s="156"/>
      <c r="Q179" s="156"/>
    </row>
    <row r="180" spans="2:17" ht="16" customHeight="1" x14ac:dyDescent="0.3">
      <c r="B180" s="209"/>
      <c r="C180" s="209"/>
      <c r="D180" s="209"/>
      <c r="E180" s="209"/>
      <c r="F180" s="209"/>
      <c r="P180" s="156"/>
      <c r="Q180" s="156"/>
    </row>
    <row r="181" spans="2:17" ht="16" customHeight="1" x14ac:dyDescent="0.3">
      <c r="B181" s="209"/>
      <c r="C181" s="209"/>
      <c r="D181" s="209"/>
      <c r="E181" s="209"/>
      <c r="F181" s="209"/>
      <c r="P181" s="156"/>
      <c r="Q181" s="156"/>
    </row>
    <row r="182" spans="2:17" ht="16" customHeight="1" x14ac:dyDescent="0.3">
      <c r="B182" s="209"/>
      <c r="C182" s="209"/>
      <c r="D182" s="209"/>
      <c r="E182" s="209"/>
      <c r="F182" s="209"/>
      <c r="P182" s="156"/>
      <c r="Q182" s="156"/>
    </row>
    <row r="183" spans="2:17" ht="16" customHeight="1" x14ac:dyDescent="0.3">
      <c r="B183" s="209"/>
      <c r="C183" s="209"/>
      <c r="D183" s="209"/>
      <c r="E183" s="209"/>
      <c r="F183" s="209"/>
      <c r="P183" s="156"/>
      <c r="Q183" s="156"/>
    </row>
    <row r="184" spans="2:17" ht="16" customHeight="1" x14ac:dyDescent="0.3">
      <c r="B184" s="344" t="s">
        <v>653</v>
      </c>
      <c r="C184" s="344"/>
      <c r="D184" s="344"/>
      <c r="E184" s="344"/>
      <c r="F184" s="344"/>
      <c r="P184" s="156"/>
      <c r="Q184" s="156"/>
    </row>
    <row r="185" spans="2:17" ht="16" customHeight="1" x14ac:dyDescent="0.3">
      <c r="B185" s="212" t="s">
        <v>654</v>
      </c>
      <c r="C185" s="212"/>
      <c r="D185" s="212"/>
      <c r="E185" s="212"/>
      <c r="F185" s="212"/>
      <c r="P185" s="156"/>
      <c r="Q185" s="156"/>
    </row>
    <row r="186" spans="2:17" ht="16" customHeight="1" x14ac:dyDescent="0.3">
      <c r="B186" s="209" t="s">
        <v>655</v>
      </c>
      <c r="C186" s="209"/>
      <c r="D186" s="209"/>
      <c r="E186" s="209"/>
      <c r="F186" s="209"/>
      <c r="P186" s="156"/>
      <c r="Q186" s="156"/>
    </row>
    <row r="187" spans="2:17" ht="16" customHeight="1" x14ac:dyDescent="0.3">
      <c r="B187" s="209"/>
      <c r="C187" s="209"/>
      <c r="D187" s="209"/>
      <c r="E187" s="209"/>
      <c r="F187" s="209"/>
      <c r="P187" s="156"/>
      <c r="Q187" s="156"/>
    </row>
    <row r="188" spans="2:17" ht="16" customHeight="1" x14ac:dyDescent="0.3">
      <c r="B188" s="3"/>
      <c r="C188" s="3"/>
      <c r="D188" s="3"/>
      <c r="E188" s="3"/>
      <c r="F188" s="3"/>
      <c r="P188" s="156"/>
      <c r="Q188" s="156"/>
    </row>
    <row r="189" spans="2:17" ht="16" customHeight="1" x14ac:dyDescent="0.3">
      <c r="B189" s="3"/>
      <c r="C189" s="3"/>
      <c r="D189" s="3"/>
      <c r="E189" s="3"/>
      <c r="F189" s="3"/>
      <c r="P189" s="156"/>
      <c r="Q189" s="156"/>
    </row>
    <row r="190" spans="2:17" ht="16" customHeight="1" x14ac:dyDescent="0.3">
      <c r="B190" s="3"/>
      <c r="C190" s="3"/>
      <c r="D190" s="3"/>
      <c r="E190" s="3"/>
      <c r="F190" s="3"/>
      <c r="P190" s="156"/>
      <c r="Q190" s="156"/>
    </row>
    <row r="191" spans="2:17" ht="16" customHeight="1" x14ac:dyDescent="0.3">
      <c r="B191" s="209" t="s">
        <v>656</v>
      </c>
      <c r="C191" s="209"/>
      <c r="D191" s="209"/>
      <c r="E191" s="209"/>
      <c r="F191" s="209"/>
      <c r="P191" s="156"/>
      <c r="Q191" s="156"/>
    </row>
    <row r="192" spans="2:17" ht="16" customHeight="1" x14ac:dyDescent="0.3">
      <c r="B192" s="209"/>
      <c r="C192" s="209"/>
      <c r="D192" s="209"/>
      <c r="E192" s="209"/>
      <c r="F192" s="209"/>
      <c r="P192" s="156"/>
      <c r="Q192" s="156"/>
    </row>
    <row r="193" spans="2:17" ht="16" customHeight="1" x14ac:dyDescent="0.3">
      <c r="B193" s="209"/>
      <c r="C193" s="209"/>
      <c r="D193" s="209"/>
      <c r="E193" s="209"/>
      <c r="F193" s="209"/>
      <c r="P193" s="156"/>
      <c r="Q193" s="156"/>
    </row>
    <row r="194" spans="2:17" ht="16" customHeight="1" x14ac:dyDescent="0.3">
      <c r="B194" s="209"/>
      <c r="C194" s="209"/>
      <c r="D194" s="209"/>
      <c r="E194" s="209"/>
      <c r="F194" s="209"/>
      <c r="P194" s="156"/>
      <c r="Q194" s="156"/>
    </row>
    <row r="195" spans="2:17" ht="16" customHeight="1" x14ac:dyDescent="0.3">
      <c r="B195" s="209" t="s">
        <v>647</v>
      </c>
      <c r="C195" s="209"/>
      <c r="D195" s="209"/>
      <c r="E195" s="209"/>
      <c r="F195" s="209"/>
      <c r="P195" s="156"/>
      <c r="Q195" s="156"/>
    </row>
    <row r="196" spans="2:17" ht="16" customHeight="1" x14ac:dyDescent="0.3">
      <c r="B196" s="209"/>
      <c r="C196" s="209"/>
      <c r="D196" s="209"/>
      <c r="E196" s="209"/>
      <c r="F196" s="209"/>
      <c r="P196" s="156"/>
      <c r="Q196" s="156"/>
    </row>
    <row r="197" spans="2:17" ht="16" customHeight="1" x14ac:dyDescent="0.3">
      <c r="B197" s="161" t="s">
        <v>630</v>
      </c>
      <c r="C197" s="212" t="s">
        <v>657</v>
      </c>
      <c r="D197" s="212"/>
      <c r="E197" s="212"/>
      <c r="F197" s="212"/>
      <c r="P197" s="156"/>
      <c r="Q197" s="156"/>
    </row>
    <row r="198" spans="2:17" ht="16" customHeight="1" x14ac:dyDescent="0.3">
      <c r="B198" s="159" t="s">
        <v>351</v>
      </c>
      <c r="C198" s="287" t="s">
        <v>658</v>
      </c>
      <c r="D198" s="287"/>
      <c r="E198" s="287"/>
      <c r="F198" s="287"/>
      <c r="P198" s="156"/>
      <c r="Q198" s="156"/>
    </row>
    <row r="199" spans="2:17" ht="16" customHeight="1" x14ac:dyDescent="0.3">
      <c r="B199" s="159" t="s">
        <v>633</v>
      </c>
      <c r="C199" s="287" t="s">
        <v>659</v>
      </c>
      <c r="D199" s="287"/>
      <c r="E199" s="287"/>
      <c r="F199" s="287"/>
      <c r="P199" s="156"/>
      <c r="Q199" s="156"/>
    </row>
    <row r="200" spans="2:17" ht="16" customHeight="1" x14ac:dyDescent="0.3">
      <c r="B200" s="159" t="s">
        <v>589</v>
      </c>
      <c r="C200" s="345" t="s">
        <v>660</v>
      </c>
      <c r="D200" s="345"/>
      <c r="E200" s="345"/>
      <c r="F200" s="345"/>
      <c r="P200" s="156"/>
      <c r="Q200" s="156"/>
    </row>
    <row r="201" spans="2:17" ht="16" customHeight="1" x14ac:dyDescent="0.3">
      <c r="B201" s="162" t="s">
        <v>661</v>
      </c>
      <c r="C201" s="342" t="s">
        <v>662</v>
      </c>
      <c r="D201" s="342"/>
      <c r="E201" s="342"/>
      <c r="F201" s="342"/>
      <c r="P201" s="156"/>
      <c r="Q201" s="156"/>
    </row>
    <row r="202" spans="2:17" ht="16" customHeight="1" x14ac:dyDescent="0.3">
      <c r="B202" s="3"/>
      <c r="C202" s="3"/>
      <c r="D202" s="3"/>
      <c r="E202" s="3"/>
      <c r="F202" s="3"/>
      <c r="P202" s="156"/>
      <c r="Q202" s="156"/>
    </row>
    <row r="203" spans="2:17" ht="16" customHeight="1" x14ac:dyDescent="0.3">
      <c r="B203" s="3"/>
      <c r="C203" s="3"/>
      <c r="D203" s="3"/>
      <c r="E203" s="3"/>
      <c r="F203" s="3"/>
      <c r="P203" s="156"/>
      <c r="Q203" s="156"/>
    </row>
    <row r="204" spans="2:17" ht="16" customHeight="1" x14ac:dyDescent="0.3">
      <c r="B204" s="343" t="s">
        <v>883</v>
      </c>
      <c r="C204" s="343"/>
      <c r="D204" s="343"/>
      <c r="E204" s="343"/>
      <c r="F204" s="343"/>
      <c r="P204" s="156"/>
      <c r="Q204" s="156"/>
    </row>
    <row r="205" spans="2:17" ht="16" customHeight="1" x14ac:dyDescent="0.3">
      <c r="B205" s="209" t="s">
        <v>663</v>
      </c>
      <c r="C205" s="209"/>
      <c r="D205" s="209"/>
      <c r="E205" s="209"/>
      <c r="F205" s="209"/>
      <c r="P205" s="156"/>
      <c r="Q205" s="156"/>
    </row>
    <row r="206" spans="2:17" ht="16" customHeight="1" x14ac:dyDescent="0.3">
      <c r="B206" s="209"/>
      <c r="C206" s="209"/>
      <c r="D206" s="209"/>
      <c r="E206" s="209"/>
      <c r="F206" s="209"/>
      <c r="P206" s="156"/>
      <c r="Q206" s="156"/>
    </row>
    <row r="207" spans="2:17" ht="16" customHeight="1" x14ac:dyDescent="0.3">
      <c r="B207" s="209"/>
      <c r="C207" s="209"/>
      <c r="D207" s="209"/>
      <c r="E207" s="209"/>
      <c r="F207" s="209"/>
      <c r="P207" s="156"/>
      <c r="Q207" s="156"/>
    </row>
    <row r="208" spans="2:17" ht="16" customHeight="1" x14ac:dyDescent="0.3">
      <c r="B208" s="344" t="s">
        <v>664</v>
      </c>
      <c r="C208" s="344"/>
      <c r="D208" s="344"/>
      <c r="E208" s="344"/>
      <c r="F208" s="344"/>
      <c r="P208" s="156"/>
      <c r="Q208" s="156"/>
    </row>
    <row r="209" spans="1:17" ht="16" customHeight="1" x14ac:dyDescent="0.3">
      <c r="P209" s="156"/>
      <c r="Q209" s="156"/>
    </row>
    <row r="210" spans="1:17" ht="16" customHeight="1" x14ac:dyDescent="0.3">
      <c r="A210" s="156"/>
      <c r="B210" s="156"/>
      <c r="C210" s="156"/>
      <c r="D210" s="156"/>
      <c r="E210" s="156"/>
      <c r="F210" s="156"/>
      <c r="G210" s="156"/>
      <c r="H210" s="156"/>
      <c r="I210" s="156"/>
      <c r="J210" s="216" t="s">
        <v>299</v>
      </c>
      <c r="K210" s="216"/>
      <c r="L210" s="216"/>
      <c r="M210" s="216"/>
      <c r="N210" s="216"/>
      <c r="O210" s="216"/>
      <c r="P210" s="156"/>
      <c r="Q210" s="156"/>
    </row>
    <row r="212" spans="1:17" ht="16" customHeight="1" x14ac:dyDescent="0.3">
      <c r="A212" s="217" t="s">
        <v>78</v>
      </c>
      <c r="B212" s="217"/>
      <c r="C212" s="217"/>
    </row>
    <row r="213" spans="1:17" ht="16" customHeight="1" x14ac:dyDescent="0.3">
      <c r="A213" s="215" t="s">
        <v>300</v>
      </c>
      <c r="B213" s="215"/>
      <c r="C213" s="215"/>
    </row>
  </sheetData>
  <sheetProtection algorithmName="SHA-512" hashValue="ZENFlR0rINCTUn79PbxLmpRspmOyOoW59zv3r62kvbCWqHHID2oIJtxqWIg92QWbz2vAQBgWT+rDPkNdHvt14A==" saltValue="LiPzquJ2kSV5c9Cm/nL9aw==" spinCount="100000" sheet="1" objects="1" scenarios="1"/>
  <mergeCells count="105">
    <mergeCell ref="M2:O2"/>
    <mergeCell ref="A4:G5"/>
    <mergeCell ref="H6:J6"/>
    <mergeCell ref="A7:G12"/>
    <mergeCell ref="H7:O9"/>
    <mergeCell ref="H10:O13"/>
    <mergeCell ref="A13:G26"/>
    <mergeCell ref="H14:O16"/>
    <mergeCell ref="H22:I22"/>
    <mergeCell ref="J22:M22"/>
    <mergeCell ref="J24:M24"/>
    <mergeCell ref="J25:M25"/>
    <mergeCell ref="B27:G33"/>
    <mergeCell ref="H27:O28"/>
    <mergeCell ref="H32:O32"/>
    <mergeCell ref="J18:M18"/>
    <mergeCell ref="H19:I19"/>
    <mergeCell ref="J19:M19"/>
    <mergeCell ref="H20:I20"/>
    <mergeCell ref="J20:M20"/>
    <mergeCell ref="H21:I21"/>
    <mergeCell ref="J21:M21"/>
    <mergeCell ref="B34:G39"/>
    <mergeCell ref="H36:O37"/>
    <mergeCell ref="B40:G45"/>
    <mergeCell ref="H45:O46"/>
    <mergeCell ref="B46:G53"/>
    <mergeCell ref="H47:O47"/>
    <mergeCell ref="I48:M48"/>
    <mergeCell ref="H49:O55"/>
    <mergeCell ref="B54:G61"/>
    <mergeCell ref="H41:O41"/>
    <mergeCell ref="I56:M57"/>
    <mergeCell ref="H80:O88"/>
    <mergeCell ref="B83:F87"/>
    <mergeCell ref="H89:O92"/>
    <mergeCell ref="B88:F89"/>
    <mergeCell ref="B90:F92"/>
    <mergeCell ref="J93:M94"/>
    <mergeCell ref="H58:O58"/>
    <mergeCell ref="H62:O67"/>
    <mergeCell ref="A62:G70"/>
    <mergeCell ref="H68:O71"/>
    <mergeCell ref="H72:O73"/>
    <mergeCell ref="A73:A74"/>
    <mergeCell ref="B73:F76"/>
    <mergeCell ref="B93:F96"/>
    <mergeCell ref="H95:O99"/>
    <mergeCell ref="B97:F100"/>
    <mergeCell ref="H100:O112"/>
    <mergeCell ref="B103:F103"/>
    <mergeCell ref="B104:F105"/>
    <mergeCell ref="B106:F106"/>
    <mergeCell ref="C109:F109"/>
    <mergeCell ref="C110:F110"/>
    <mergeCell ref="H126:O127"/>
    <mergeCell ref="B127:F128"/>
    <mergeCell ref="C129:F129"/>
    <mergeCell ref="C130:F130"/>
    <mergeCell ref="C131:F131"/>
    <mergeCell ref="C132:F132"/>
    <mergeCell ref="B111:F111"/>
    <mergeCell ref="H113:O125"/>
    <mergeCell ref="B115:F117"/>
    <mergeCell ref="B120:F120"/>
    <mergeCell ref="B121:F121"/>
    <mergeCell ref="B122:F122"/>
    <mergeCell ref="B123:F123"/>
    <mergeCell ref="B147:F147"/>
    <mergeCell ref="B148:F148"/>
    <mergeCell ref="B149:F153"/>
    <mergeCell ref="B154:F154"/>
    <mergeCell ref="B155:F155"/>
    <mergeCell ref="B156:F160"/>
    <mergeCell ref="C133:F133"/>
    <mergeCell ref="B136:F136"/>
    <mergeCell ref="B137:F141"/>
    <mergeCell ref="B142:F142"/>
    <mergeCell ref="B143:F143"/>
    <mergeCell ref="B144:F146"/>
    <mergeCell ref="C175:F175"/>
    <mergeCell ref="B178:F178"/>
    <mergeCell ref="B179:F183"/>
    <mergeCell ref="B184:F184"/>
    <mergeCell ref="B185:F185"/>
    <mergeCell ref="B186:F187"/>
    <mergeCell ref="B164:F167"/>
    <mergeCell ref="B168:F170"/>
    <mergeCell ref="C171:F171"/>
    <mergeCell ref="C172:F172"/>
    <mergeCell ref="C173:F173"/>
    <mergeCell ref="C174:F174"/>
    <mergeCell ref="A213:C213"/>
    <mergeCell ref="C201:F201"/>
    <mergeCell ref="B204:F204"/>
    <mergeCell ref="B205:F207"/>
    <mergeCell ref="B208:F208"/>
    <mergeCell ref="J210:O210"/>
    <mergeCell ref="A212:C212"/>
    <mergeCell ref="B191:F194"/>
    <mergeCell ref="B195:F196"/>
    <mergeCell ref="C197:F197"/>
    <mergeCell ref="C198:F198"/>
    <mergeCell ref="C199:F199"/>
    <mergeCell ref="C200:F200"/>
  </mergeCells>
  <hyperlinks>
    <hyperlink ref="A213:C213" r:id="rId1" location="'ρυθμιστικά διαλύματα'!A1" display="… στην αρχή της σελίδας"/>
  </hyperlinks>
  <pageMargins left="0.7" right="0.7" top="0.75" bottom="0.75" header="0.3" footer="0.3"/>
  <pageSetup orientation="portrait" r:id="rId2"/>
  <drawing r:id="rId3"/>
  <legacyDrawing r:id="rId4"/>
  <oleObjects>
    <mc:AlternateContent xmlns:mc="http://schemas.openxmlformats.org/markup-compatibility/2006">
      <mc:Choice Requires="x14">
        <oleObject progId="Equation.3" shapeId="9217" r:id="rId5">
          <objectPr defaultSize="0" autoPict="0" r:id="rId6">
            <anchor moveWithCells="1">
              <from>
                <xdr:col>9</xdr:col>
                <xdr:colOff>101600</xdr:colOff>
                <xdr:row>28</xdr:row>
                <xdr:rowOff>50800</xdr:rowOff>
              </from>
              <to>
                <xdr:col>12</xdr:col>
                <xdr:colOff>546100</xdr:colOff>
                <xdr:row>30</xdr:row>
                <xdr:rowOff>107950</xdr:rowOff>
              </to>
            </anchor>
          </objectPr>
        </oleObject>
      </mc:Choice>
      <mc:Fallback>
        <oleObject progId="Equation.3" shapeId="9217" r:id="rId5"/>
      </mc:Fallback>
    </mc:AlternateContent>
    <mc:AlternateContent xmlns:mc="http://schemas.openxmlformats.org/markup-compatibility/2006">
      <mc:Choice Requires="x14">
        <oleObject progId="Equation.3" shapeId="9218" r:id="rId7">
          <objectPr defaultSize="0" autoPict="0" r:id="rId8">
            <anchor moveWithCells="1">
              <from>
                <xdr:col>9</xdr:col>
                <xdr:colOff>425450</xdr:colOff>
                <xdr:row>32</xdr:row>
                <xdr:rowOff>76200</xdr:rowOff>
              </from>
              <to>
                <xdr:col>12</xdr:col>
                <xdr:colOff>285750</xdr:colOff>
                <xdr:row>34</xdr:row>
                <xdr:rowOff>139700</xdr:rowOff>
              </to>
            </anchor>
          </objectPr>
        </oleObject>
      </mc:Choice>
      <mc:Fallback>
        <oleObject progId="Equation.3" shapeId="9218" r:id="rId7"/>
      </mc:Fallback>
    </mc:AlternateContent>
    <mc:AlternateContent xmlns:mc="http://schemas.openxmlformats.org/markup-compatibility/2006">
      <mc:Choice Requires="x14">
        <oleObject progId="Equation.3" shapeId="9219" r:id="rId9">
          <objectPr defaultSize="0" autoPict="0" r:id="rId10">
            <anchor moveWithCells="1">
              <from>
                <xdr:col>8</xdr:col>
                <xdr:colOff>228600</xdr:colOff>
                <xdr:row>37</xdr:row>
                <xdr:rowOff>31750</xdr:rowOff>
              </from>
              <to>
                <xdr:col>13</xdr:col>
                <xdr:colOff>501650</xdr:colOff>
                <xdr:row>39</xdr:row>
                <xdr:rowOff>139700</xdr:rowOff>
              </to>
            </anchor>
          </objectPr>
        </oleObject>
      </mc:Choice>
      <mc:Fallback>
        <oleObject progId="Equation.3" shapeId="9219" r:id="rId9"/>
      </mc:Fallback>
    </mc:AlternateContent>
    <mc:AlternateContent xmlns:mc="http://schemas.openxmlformats.org/markup-compatibility/2006">
      <mc:Choice Requires="x14">
        <oleObject progId="Equation.3" shapeId="9220" r:id="rId11">
          <objectPr defaultSize="0" autoPict="0" r:id="rId12">
            <anchor moveWithCells="1">
              <from>
                <xdr:col>10</xdr:col>
                <xdr:colOff>19050</xdr:colOff>
                <xdr:row>58</xdr:row>
                <xdr:rowOff>101600</xdr:rowOff>
              </from>
              <to>
                <xdr:col>11</xdr:col>
                <xdr:colOff>565150</xdr:colOff>
                <xdr:row>60</xdr:row>
                <xdr:rowOff>184150</xdr:rowOff>
              </to>
            </anchor>
          </objectPr>
        </oleObject>
      </mc:Choice>
      <mc:Fallback>
        <oleObject progId="Equation.3" shapeId="9220" r:id="rId11"/>
      </mc:Fallback>
    </mc:AlternateContent>
    <mc:AlternateContent xmlns:mc="http://schemas.openxmlformats.org/markup-compatibility/2006">
      <mc:Choice Requires="x14">
        <oleObject progId="Equation.3" shapeId="9221" r:id="rId13">
          <objectPr defaultSize="0" autoPict="0" r:id="rId14">
            <anchor moveWithCells="1">
              <from>
                <xdr:col>9</xdr:col>
                <xdr:colOff>381000</xdr:colOff>
                <xdr:row>41</xdr:row>
                <xdr:rowOff>12700</xdr:rowOff>
              </from>
              <to>
                <xdr:col>12</xdr:col>
                <xdr:colOff>469900</xdr:colOff>
                <xdr:row>43</xdr:row>
                <xdr:rowOff>146050</xdr:rowOff>
              </to>
            </anchor>
          </objectPr>
        </oleObject>
      </mc:Choice>
      <mc:Fallback>
        <oleObject progId="Equation.3" shapeId="9221" r:id="rId13"/>
      </mc:Fallback>
    </mc:AlternateContent>
    <mc:AlternateContent xmlns:mc="http://schemas.openxmlformats.org/markup-compatibility/2006">
      <mc:Choice Requires="x14">
        <oleObject progId="Equation.3" shapeId="9222" r:id="rId15">
          <objectPr defaultSize="0" autoPict="0" r:id="rId16">
            <anchor moveWithCells="1">
              <from>
                <xdr:col>9</xdr:col>
                <xdr:colOff>152400</xdr:colOff>
                <xdr:row>74</xdr:row>
                <xdr:rowOff>6350</xdr:rowOff>
              </from>
              <to>
                <xdr:col>13</xdr:col>
                <xdr:colOff>19050</xdr:colOff>
                <xdr:row>78</xdr:row>
                <xdr:rowOff>76200</xdr:rowOff>
              </to>
            </anchor>
          </objectPr>
        </oleObject>
      </mc:Choice>
      <mc:Fallback>
        <oleObject progId="Equation.3" shapeId="9222" r:id="rId15"/>
      </mc:Fallback>
    </mc:AlternateContent>
    <mc:AlternateContent xmlns:mc="http://schemas.openxmlformats.org/markup-compatibility/2006">
      <mc:Choice Requires="x14">
        <oleObject progId="Equation.3" shapeId="9223" r:id="rId17">
          <objectPr defaultSize="0" autoPict="0" r:id="rId18">
            <anchor moveWithCells="1">
              <from>
                <xdr:col>1</xdr:col>
                <xdr:colOff>514350</xdr:colOff>
                <xdr:row>76</xdr:row>
                <xdr:rowOff>69850</xdr:rowOff>
              </from>
              <to>
                <xdr:col>5</xdr:col>
                <xdr:colOff>107950</xdr:colOff>
                <xdr:row>78</xdr:row>
                <xdr:rowOff>196850</xdr:rowOff>
              </to>
            </anchor>
          </objectPr>
        </oleObject>
      </mc:Choice>
      <mc:Fallback>
        <oleObject progId="Equation.3" shapeId="9223" r:id="rId17"/>
      </mc:Fallback>
    </mc:AlternateContent>
    <mc:AlternateContent xmlns:mc="http://schemas.openxmlformats.org/markup-compatibility/2006">
      <mc:Choice Requires="x14">
        <oleObject progId="Equation.3" shapeId="9224" r:id="rId19">
          <objectPr defaultSize="0" autoPict="0" r:id="rId20">
            <anchor moveWithCells="1">
              <from>
                <xdr:col>2</xdr:col>
                <xdr:colOff>95250</xdr:colOff>
                <xdr:row>123</xdr:row>
                <xdr:rowOff>95250</xdr:rowOff>
              </from>
              <to>
                <xdr:col>4</xdr:col>
                <xdr:colOff>425450</xdr:colOff>
                <xdr:row>125</xdr:row>
                <xdr:rowOff>95250</xdr:rowOff>
              </to>
            </anchor>
          </objectPr>
        </oleObject>
      </mc:Choice>
      <mc:Fallback>
        <oleObject progId="Equation.3" shapeId="9224" r:id="rId19"/>
      </mc:Fallback>
    </mc:AlternateContent>
    <mc:AlternateContent xmlns:mc="http://schemas.openxmlformats.org/markup-compatibility/2006">
      <mc:Choice Requires="x14">
        <oleObject progId="Equation.3" shapeId="9225" r:id="rId21">
          <objectPr defaultSize="0" autoPict="0" r:id="rId22">
            <anchor moveWithCells="1">
              <from>
                <xdr:col>1</xdr:col>
                <xdr:colOff>546100</xdr:colOff>
                <xdr:row>111</xdr:row>
                <xdr:rowOff>114300</xdr:rowOff>
              </from>
              <to>
                <xdr:col>4</xdr:col>
                <xdr:colOff>565150</xdr:colOff>
                <xdr:row>113</xdr:row>
                <xdr:rowOff>158750</xdr:rowOff>
              </to>
            </anchor>
          </objectPr>
        </oleObject>
      </mc:Choice>
      <mc:Fallback>
        <oleObject progId="Equation.3" shapeId="9225" r:id="rId21"/>
      </mc:Fallback>
    </mc:AlternateContent>
    <mc:AlternateContent xmlns:mc="http://schemas.openxmlformats.org/markup-compatibility/2006">
      <mc:Choice Requires="x14">
        <oleObject progId="Equation.3" shapeId="9226" r:id="rId23">
          <objectPr defaultSize="0" autoPict="0" r:id="rId24">
            <anchor moveWithCells="1">
              <from>
                <xdr:col>1</xdr:col>
                <xdr:colOff>425450</xdr:colOff>
                <xdr:row>117</xdr:row>
                <xdr:rowOff>57150</xdr:rowOff>
              </from>
              <to>
                <xdr:col>5</xdr:col>
                <xdr:colOff>171450</xdr:colOff>
                <xdr:row>118</xdr:row>
                <xdr:rowOff>120650</xdr:rowOff>
              </to>
            </anchor>
          </objectPr>
        </oleObject>
      </mc:Choice>
      <mc:Fallback>
        <oleObject progId="Equation.3" shapeId="9226" r:id="rId23"/>
      </mc:Fallback>
    </mc:AlternateContent>
    <mc:AlternateContent xmlns:mc="http://schemas.openxmlformats.org/markup-compatibility/2006">
      <mc:Choice Requires="x14">
        <oleObject progId="Equation.3" shapeId="9227" r:id="rId25">
          <objectPr defaultSize="0" autoPict="0" r:id="rId26">
            <anchor moveWithCells="1">
              <from>
                <xdr:col>1</xdr:col>
                <xdr:colOff>539750</xdr:colOff>
                <xdr:row>160</xdr:row>
                <xdr:rowOff>76200</xdr:rowOff>
              </from>
              <to>
                <xdr:col>5</xdr:col>
                <xdr:colOff>57150</xdr:colOff>
                <xdr:row>162</xdr:row>
                <xdr:rowOff>88900</xdr:rowOff>
              </to>
            </anchor>
          </objectPr>
        </oleObject>
      </mc:Choice>
      <mc:Fallback>
        <oleObject progId="Equation.3" shapeId="9227" r:id="rId25"/>
      </mc:Fallback>
    </mc:AlternateContent>
    <mc:AlternateContent xmlns:mc="http://schemas.openxmlformats.org/markup-compatibility/2006">
      <mc:Choice Requires="x14">
        <oleObject progId="Equation.3" shapeId="9228" r:id="rId27">
          <objectPr defaultSize="0" autoPict="0" r:id="rId28">
            <anchor moveWithCells="1">
              <from>
                <xdr:col>1</xdr:col>
                <xdr:colOff>463550</xdr:colOff>
                <xdr:row>187</xdr:row>
                <xdr:rowOff>69850</xdr:rowOff>
              </from>
              <to>
                <xdr:col>5</xdr:col>
                <xdr:colOff>6350</xdr:colOff>
                <xdr:row>189</xdr:row>
                <xdr:rowOff>95250</xdr:rowOff>
              </to>
            </anchor>
          </objectPr>
        </oleObject>
      </mc:Choice>
      <mc:Fallback>
        <oleObject progId="Equation.3" shapeId="9228" r:id="rId27"/>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74"/>
  <sheetViews>
    <sheetView tabSelected="1" workbookViewId="0">
      <selection sqref="A1:J2"/>
    </sheetView>
  </sheetViews>
  <sheetFormatPr defaultColWidth="9.1796875" defaultRowHeight="16" customHeight="1" x14ac:dyDescent="0.25"/>
  <cols>
    <col min="1" max="1" width="5.7265625" style="97" customWidth="1"/>
    <col min="2" max="2" width="5" style="97" customWidth="1"/>
    <col min="3" max="5" width="9.1796875" style="97"/>
    <col min="6" max="6" width="9.6328125" style="97" bestFit="1" customWidth="1"/>
    <col min="7" max="10" width="9.1796875" style="97"/>
    <col min="11" max="12" width="10.7265625" style="97" customWidth="1"/>
    <col min="13" max="15" width="9.1796875" style="97"/>
    <col min="16" max="16" width="0" style="97" hidden="1" customWidth="1"/>
    <col min="17" max="16384" width="9.1796875" style="97"/>
  </cols>
  <sheetData>
    <row r="1" spans="1:27" s="3" customFormat="1" ht="16" customHeight="1" x14ac:dyDescent="0.25">
      <c r="A1" s="547" t="s">
        <v>175</v>
      </c>
      <c r="B1" s="547"/>
      <c r="C1" s="547"/>
      <c r="D1" s="547"/>
      <c r="E1" s="547"/>
      <c r="F1" s="547"/>
      <c r="G1" s="547"/>
      <c r="H1" s="547"/>
      <c r="I1" s="547"/>
      <c r="J1" s="547"/>
      <c r="K1" s="1"/>
      <c r="L1" s="1"/>
      <c r="M1" s="2"/>
      <c r="AA1" s="4"/>
    </row>
    <row r="2" spans="1:27" s="3" customFormat="1" ht="16" customHeight="1" x14ac:dyDescent="0.25">
      <c r="A2" s="547"/>
      <c r="B2" s="547"/>
      <c r="C2" s="547"/>
      <c r="D2" s="547"/>
      <c r="E2" s="547"/>
      <c r="F2" s="547"/>
      <c r="G2" s="547"/>
      <c r="H2" s="547"/>
      <c r="I2" s="547"/>
      <c r="J2" s="547"/>
      <c r="K2" s="1"/>
      <c r="L2" s="1"/>
      <c r="M2" s="2"/>
      <c r="AA2" s="4"/>
    </row>
    <row r="3" spans="1:27" s="3" customFormat="1" ht="16" customHeight="1" x14ac:dyDescent="0.25">
      <c r="A3" s="1"/>
      <c r="B3" s="1"/>
      <c r="C3" s="1"/>
      <c r="D3" s="1"/>
      <c r="E3" s="1"/>
      <c r="F3" s="1"/>
      <c r="G3" s="1"/>
      <c r="H3" s="1"/>
      <c r="I3" s="548" t="s">
        <v>176</v>
      </c>
      <c r="J3" s="548"/>
      <c r="K3" s="548"/>
      <c r="L3" s="1"/>
      <c r="M3" s="2"/>
      <c r="AA3" s="4"/>
    </row>
    <row r="4" spans="1:27" s="3" customFormat="1" ht="16" customHeight="1" x14ac:dyDescent="0.25">
      <c r="A4" s="549" t="s">
        <v>1063</v>
      </c>
      <c r="B4" s="550"/>
      <c r="C4" s="550"/>
      <c r="D4" s="550"/>
      <c r="E4" s="550"/>
      <c r="F4" s="550"/>
      <c r="G4" s="550"/>
      <c r="H4" s="550"/>
      <c r="I4" s="550"/>
      <c r="J4" s="550"/>
      <c r="K4" s="551"/>
      <c r="L4" s="1"/>
      <c r="M4" s="2"/>
      <c r="AA4" s="4"/>
    </row>
    <row r="5" spans="1:27" s="3" customFormat="1" ht="16" customHeight="1" x14ac:dyDescent="0.25">
      <c r="A5" s="552"/>
      <c r="B5" s="442"/>
      <c r="C5" s="442"/>
      <c r="D5" s="442"/>
      <c r="E5" s="442"/>
      <c r="F5" s="442"/>
      <c r="G5" s="442"/>
      <c r="H5" s="442"/>
      <c r="I5" s="442"/>
      <c r="J5" s="442"/>
      <c r="K5" s="443"/>
      <c r="L5" s="5"/>
      <c r="M5" s="2"/>
      <c r="AA5" s="4"/>
    </row>
    <row r="6" spans="1:27" s="3" customFormat="1" ht="16" customHeight="1" x14ac:dyDescent="0.25">
      <c r="A6" s="552"/>
      <c r="B6" s="442"/>
      <c r="C6" s="442"/>
      <c r="D6" s="442"/>
      <c r="E6" s="442"/>
      <c r="F6" s="442"/>
      <c r="G6" s="442"/>
      <c r="H6" s="442"/>
      <c r="I6" s="442"/>
      <c r="J6" s="442"/>
      <c r="K6" s="443"/>
      <c r="L6" s="5"/>
      <c r="M6" s="2"/>
      <c r="AA6" s="4"/>
    </row>
    <row r="7" spans="1:27" s="3" customFormat="1" ht="16" customHeight="1" x14ac:dyDescent="0.25">
      <c r="A7" s="552"/>
      <c r="B7" s="442"/>
      <c r="C7" s="442"/>
      <c r="D7" s="442"/>
      <c r="E7" s="442"/>
      <c r="F7" s="442"/>
      <c r="G7" s="442"/>
      <c r="H7" s="442"/>
      <c r="I7" s="442"/>
      <c r="J7" s="442"/>
      <c r="K7" s="443"/>
      <c r="L7" s="5"/>
      <c r="M7" s="2"/>
      <c r="AA7" s="4"/>
    </row>
    <row r="8" spans="1:27" s="3" customFormat="1" ht="16" customHeight="1" x14ac:dyDescent="0.25">
      <c r="A8" s="552"/>
      <c r="B8" s="442"/>
      <c r="C8" s="442"/>
      <c r="D8" s="442"/>
      <c r="E8" s="442"/>
      <c r="F8" s="442"/>
      <c r="G8" s="442"/>
      <c r="H8" s="442"/>
      <c r="I8" s="442"/>
      <c r="J8" s="442"/>
      <c r="K8" s="443"/>
      <c r="L8" s="5"/>
      <c r="M8" s="2"/>
      <c r="AA8" s="4"/>
    </row>
    <row r="9" spans="1:27" s="3" customFormat="1" ht="16" customHeight="1" x14ac:dyDescent="0.25">
      <c r="A9" s="552"/>
      <c r="B9" s="442"/>
      <c r="C9" s="442"/>
      <c r="D9" s="442"/>
      <c r="E9" s="442"/>
      <c r="F9" s="442"/>
      <c r="G9" s="442"/>
      <c r="H9" s="442"/>
      <c r="I9" s="442"/>
      <c r="J9" s="442"/>
      <c r="K9" s="443"/>
      <c r="L9" s="5"/>
      <c r="M9" s="2"/>
      <c r="AA9" s="4"/>
    </row>
    <row r="10" spans="1:27" s="3" customFormat="1" ht="16" customHeight="1" x14ac:dyDescent="0.25">
      <c r="A10" s="552"/>
      <c r="B10" s="442"/>
      <c r="C10" s="442"/>
      <c r="D10" s="442"/>
      <c r="E10" s="442"/>
      <c r="F10" s="442"/>
      <c r="G10" s="442"/>
      <c r="H10" s="442"/>
      <c r="I10" s="442"/>
      <c r="J10" s="442"/>
      <c r="K10" s="443"/>
      <c r="L10" s="5"/>
      <c r="M10" s="2"/>
      <c r="AA10" s="4"/>
    </row>
    <row r="11" spans="1:27" s="3" customFormat="1" ht="16" customHeight="1" x14ac:dyDescent="0.25">
      <c r="A11" s="552"/>
      <c r="B11" s="442"/>
      <c r="C11" s="442"/>
      <c r="D11" s="442"/>
      <c r="E11" s="442"/>
      <c r="F11" s="442"/>
      <c r="G11" s="442"/>
      <c r="H11" s="442"/>
      <c r="I11" s="442"/>
      <c r="J11" s="442"/>
      <c r="K11" s="443"/>
      <c r="L11" s="5"/>
      <c r="M11" s="2"/>
      <c r="AA11" s="4"/>
    </row>
    <row r="12" spans="1:27" s="3" customFormat="1" ht="16" customHeight="1" x14ac:dyDescent="0.25">
      <c r="A12" s="552"/>
      <c r="B12" s="442"/>
      <c r="C12" s="442"/>
      <c r="D12" s="442"/>
      <c r="E12" s="442"/>
      <c r="F12" s="442"/>
      <c r="G12" s="442"/>
      <c r="H12" s="442"/>
      <c r="I12" s="442"/>
      <c r="J12" s="442"/>
      <c r="K12" s="443"/>
      <c r="L12" s="5"/>
      <c r="M12" s="2"/>
      <c r="AA12" s="4"/>
    </row>
    <row r="13" spans="1:27" s="3" customFormat="1" ht="16" customHeight="1" x14ac:dyDescent="0.25">
      <c r="A13" s="552"/>
      <c r="B13" s="442"/>
      <c r="C13" s="442"/>
      <c r="D13" s="442"/>
      <c r="E13" s="442"/>
      <c r="F13" s="442"/>
      <c r="G13" s="442"/>
      <c r="H13" s="442"/>
      <c r="I13" s="442"/>
      <c r="J13" s="442"/>
      <c r="K13" s="443"/>
      <c r="L13" s="5"/>
      <c r="M13" s="2"/>
      <c r="AA13" s="4"/>
    </row>
    <row r="14" spans="1:27" s="3" customFormat="1" ht="16" customHeight="1" x14ac:dyDescent="0.25">
      <c r="A14" s="552"/>
      <c r="B14" s="442"/>
      <c r="C14" s="442"/>
      <c r="D14" s="442"/>
      <c r="E14" s="442"/>
      <c r="F14" s="442"/>
      <c r="G14" s="442"/>
      <c r="H14" s="442"/>
      <c r="I14" s="442"/>
      <c r="J14" s="442"/>
      <c r="K14" s="443"/>
      <c r="L14" s="5"/>
      <c r="M14" s="2"/>
      <c r="AA14" s="4"/>
    </row>
    <row r="15" spans="1:27" s="3" customFormat="1" ht="16" customHeight="1" x14ac:dyDescent="0.25">
      <c r="A15" s="552"/>
      <c r="B15" s="442"/>
      <c r="C15" s="442"/>
      <c r="D15" s="442"/>
      <c r="E15" s="442"/>
      <c r="F15" s="442"/>
      <c r="G15" s="442"/>
      <c r="H15" s="442"/>
      <c r="I15" s="442"/>
      <c r="J15" s="442"/>
      <c r="K15" s="443"/>
      <c r="L15" s="5"/>
      <c r="M15" s="2"/>
      <c r="AA15" s="4"/>
    </row>
    <row r="16" spans="1:27" s="3" customFormat="1" ht="16" customHeight="1" x14ac:dyDescent="0.25">
      <c r="A16" s="552"/>
      <c r="B16" s="442"/>
      <c r="C16" s="442"/>
      <c r="D16" s="442"/>
      <c r="E16" s="442"/>
      <c r="F16" s="442"/>
      <c r="G16" s="442"/>
      <c r="H16" s="442"/>
      <c r="I16" s="442"/>
      <c r="J16" s="442"/>
      <c r="K16" s="443"/>
      <c r="L16" s="5"/>
      <c r="M16" s="2"/>
      <c r="AA16" s="4"/>
    </row>
    <row r="17" spans="1:27" s="3" customFormat="1" ht="16" customHeight="1" x14ac:dyDescent="0.25">
      <c r="A17" s="553"/>
      <c r="B17" s="554"/>
      <c r="C17" s="554"/>
      <c r="D17" s="554"/>
      <c r="E17" s="554"/>
      <c r="F17" s="554"/>
      <c r="G17" s="554"/>
      <c r="H17" s="554"/>
      <c r="I17" s="554"/>
      <c r="J17" s="554"/>
      <c r="K17" s="555"/>
      <c r="L17" s="5"/>
      <c r="M17" s="2"/>
      <c r="AA17" s="4"/>
    </row>
    <row r="18" spans="1:27" s="3" customFormat="1" ht="16" customHeight="1" x14ac:dyDescent="0.25">
      <c r="J18" s="6"/>
      <c r="K18" s="7"/>
      <c r="L18" s="5"/>
      <c r="M18" s="2"/>
      <c r="AA18" s="4"/>
    </row>
    <row r="19" spans="1:27" s="3" customFormat="1" ht="16" customHeight="1" x14ac:dyDescent="0.25">
      <c r="A19" s="8" t="s">
        <v>177</v>
      </c>
      <c r="B19" s="501" t="s">
        <v>1064</v>
      </c>
      <c r="C19" s="501"/>
      <c r="D19" s="501"/>
      <c r="E19" s="501"/>
      <c r="F19" s="501"/>
      <c r="G19" s="501"/>
      <c r="H19" s="501"/>
      <c r="I19" s="501"/>
      <c r="J19" s="501"/>
      <c r="K19" s="7"/>
      <c r="L19" s="5"/>
      <c r="M19" s="2"/>
      <c r="AA19" s="4"/>
    </row>
    <row r="20" spans="1:27" s="3" customFormat="1" ht="16" customHeight="1" x14ac:dyDescent="0.25">
      <c r="B20" s="501"/>
      <c r="C20" s="501"/>
      <c r="D20" s="501"/>
      <c r="E20" s="501"/>
      <c r="F20" s="501"/>
      <c r="G20" s="501"/>
      <c r="H20" s="501"/>
      <c r="I20" s="501"/>
      <c r="J20" s="501"/>
      <c r="K20" s="7"/>
      <c r="L20" s="5"/>
      <c r="M20" s="2"/>
      <c r="AA20" s="4"/>
    </row>
    <row r="21" spans="1:27" s="3" customFormat="1" ht="16" customHeight="1" x14ac:dyDescent="0.25">
      <c r="B21" s="501"/>
      <c r="C21" s="501"/>
      <c r="D21" s="501"/>
      <c r="E21" s="501"/>
      <c r="F21" s="501"/>
      <c r="G21" s="501"/>
      <c r="H21" s="501"/>
      <c r="I21" s="501"/>
      <c r="J21" s="501"/>
      <c r="K21" s="7"/>
      <c r="L21" s="5"/>
      <c r="M21" s="2"/>
      <c r="AA21" s="4"/>
    </row>
    <row r="22" spans="1:27" s="3" customFormat="1" ht="16" customHeight="1" x14ac:dyDescent="0.25">
      <c r="J22" s="6"/>
      <c r="K22" s="7"/>
      <c r="L22" s="5"/>
      <c r="M22" s="2"/>
      <c r="AA22" s="4"/>
    </row>
    <row r="23" spans="1:27" s="3" customFormat="1" ht="16" customHeight="1" x14ac:dyDescent="0.25">
      <c r="A23" s="181" t="str">
        <f>IF(J23="","",IF(J23="Σ","G","R"))</f>
        <v/>
      </c>
      <c r="B23" s="10" t="s">
        <v>178</v>
      </c>
      <c r="C23" s="452" t="s">
        <v>990</v>
      </c>
      <c r="D23" s="452"/>
      <c r="E23" s="452"/>
      <c r="F23" s="452"/>
      <c r="G23" s="452"/>
      <c r="H23" s="452"/>
      <c r="I23" s="452"/>
      <c r="J23" s="98"/>
      <c r="K23" s="7"/>
      <c r="L23" s="5"/>
      <c r="M23" s="2"/>
      <c r="AA23" s="4"/>
    </row>
    <row r="24" spans="1:27" s="3" customFormat="1" ht="16" customHeight="1" x14ac:dyDescent="0.25">
      <c r="A24" s="181"/>
      <c r="J24" s="6"/>
      <c r="K24" s="7"/>
      <c r="L24" s="5"/>
      <c r="M24" s="2"/>
      <c r="AA24" s="4"/>
    </row>
    <row r="25" spans="1:27" s="3" customFormat="1" ht="16" customHeight="1" x14ac:dyDescent="0.25">
      <c r="A25" s="181" t="str">
        <f>IF(J25="","",IF(J25="Λ","G","R"))</f>
        <v/>
      </c>
      <c r="B25" s="10" t="s">
        <v>179</v>
      </c>
      <c r="C25" s="452" t="s">
        <v>991</v>
      </c>
      <c r="D25" s="452"/>
      <c r="E25" s="452"/>
      <c r="F25" s="452"/>
      <c r="G25" s="452"/>
      <c r="H25" s="452"/>
      <c r="I25" s="452"/>
      <c r="J25" s="98"/>
      <c r="K25" s="7"/>
      <c r="L25" s="1"/>
      <c r="M25" s="2"/>
      <c r="AA25" s="4"/>
    </row>
    <row r="26" spans="1:27" s="3" customFormat="1" ht="16" customHeight="1" x14ac:dyDescent="0.25">
      <c r="A26" s="181"/>
      <c r="J26" s="6"/>
      <c r="K26" s="7"/>
      <c r="L26" s="1"/>
      <c r="M26" s="2"/>
      <c r="AA26" s="4"/>
    </row>
    <row r="27" spans="1:27" s="3" customFormat="1" ht="16" customHeight="1" x14ac:dyDescent="0.25">
      <c r="A27" s="181" t="str">
        <f>IF(J27="","",IF(J27="Λ","G","R"))</f>
        <v/>
      </c>
      <c r="B27" s="10" t="s">
        <v>180</v>
      </c>
      <c r="C27" s="524" t="s">
        <v>1065</v>
      </c>
      <c r="D27" s="524"/>
      <c r="E27" s="524"/>
      <c r="F27" s="524"/>
      <c r="G27" s="524"/>
      <c r="H27" s="524"/>
      <c r="I27" s="524"/>
      <c r="J27" s="522"/>
      <c r="K27" s="7"/>
      <c r="L27" s="1"/>
      <c r="M27" s="2"/>
      <c r="AA27" s="4"/>
    </row>
    <row r="28" spans="1:27" s="3" customFormat="1" ht="16" customHeight="1" x14ac:dyDescent="0.25">
      <c r="A28" s="181"/>
      <c r="C28" s="526"/>
      <c r="D28" s="526"/>
      <c r="E28" s="526"/>
      <c r="F28" s="526"/>
      <c r="G28" s="526"/>
      <c r="H28" s="526"/>
      <c r="I28" s="526"/>
      <c r="J28" s="523"/>
      <c r="K28" s="7"/>
      <c r="L28" s="1"/>
      <c r="M28" s="2"/>
      <c r="Q28" s="543"/>
      <c r="R28" s="6"/>
      <c r="S28" s="6"/>
      <c r="T28" s="6"/>
      <c r="U28" s="6"/>
      <c r="V28" s="544"/>
      <c r="W28" s="6"/>
      <c r="X28" s="544"/>
      <c r="Y28" s="6"/>
      <c r="AA28" s="4"/>
    </row>
    <row r="29" spans="1:27" s="3" customFormat="1" ht="16" customHeight="1" x14ac:dyDescent="0.25">
      <c r="A29" s="181"/>
      <c r="J29" s="6"/>
      <c r="K29" s="7"/>
      <c r="L29" s="1"/>
      <c r="M29" s="2"/>
      <c r="P29" s="540" t="s">
        <v>181</v>
      </c>
      <c r="Q29" s="543"/>
      <c r="R29" s="6"/>
      <c r="S29" s="6"/>
      <c r="T29" s="6"/>
      <c r="U29" s="6"/>
      <c r="V29" s="544"/>
      <c r="W29" s="6"/>
      <c r="X29" s="544"/>
      <c r="Y29" s="6"/>
      <c r="AA29" s="4"/>
    </row>
    <row r="30" spans="1:27" s="3" customFormat="1" ht="16" customHeight="1" x14ac:dyDescent="0.25">
      <c r="A30" s="181" t="str">
        <f>IF(J30="","",IF(J30="Σ","G","R"))</f>
        <v/>
      </c>
      <c r="B30" s="10" t="s">
        <v>182</v>
      </c>
      <c r="C30" s="524" t="s">
        <v>1066</v>
      </c>
      <c r="D30" s="524"/>
      <c r="E30" s="524"/>
      <c r="F30" s="524"/>
      <c r="G30" s="524"/>
      <c r="H30" s="524"/>
      <c r="I30" s="524"/>
      <c r="J30" s="522"/>
      <c r="K30" s="7"/>
      <c r="L30" s="1"/>
      <c r="M30" s="2"/>
      <c r="P30" s="540"/>
      <c r="Q30" s="6"/>
      <c r="R30" s="6"/>
      <c r="S30" s="12"/>
      <c r="T30" s="6"/>
      <c r="U30" s="6"/>
      <c r="V30" s="544"/>
      <c r="W30" s="6"/>
      <c r="X30" s="544"/>
      <c r="Y30" s="94"/>
      <c r="AA30" s="4"/>
    </row>
    <row r="31" spans="1:27" s="3" customFormat="1" ht="16" customHeight="1" x14ac:dyDescent="0.25">
      <c r="A31" s="181"/>
      <c r="C31" s="526"/>
      <c r="D31" s="526"/>
      <c r="E31" s="526"/>
      <c r="F31" s="526"/>
      <c r="G31" s="526"/>
      <c r="H31" s="526"/>
      <c r="I31" s="526"/>
      <c r="J31" s="523"/>
      <c r="K31" s="7"/>
      <c r="L31" s="1"/>
      <c r="M31" s="2"/>
      <c r="P31" s="540"/>
      <c r="Q31" s="6"/>
      <c r="R31" s="6"/>
      <c r="S31" s="6"/>
      <c r="T31" s="6"/>
      <c r="U31" s="6"/>
      <c r="V31" s="544"/>
      <c r="W31" s="6"/>
      <c r="X31" s="544"/>
      <c r="Y31" s="94"/>
      <c r="AA31" s="4"/>
    </row>
    <row r="32" spans="1:27" s="3" customFormat="1" ht="16" customHeight="1" x14ac:dyDescent="0.25">
      <c r="A32" s="181"/>
      <c r="J32" s="6"/>
      <c r="K32" s="7"/>
      <c r="L32" s="1"/>
      <c r="M32" s="2"/>
      <c r="Q32" s="6"/>
      <c r="R32" s="6"/>
      <c r="S32" s="6"/>
      <c r="T32" s="6"/>
      <c r="U32" s="6"/>
      <c r="V32" s="544"/>
      <c r="W32" s="6"/>
      <c r="X32" s="544"/>
      <c r="Y32" s="6"/>
      <c r="AA32" s="4"/>
    </row>
    <row r="33" spans="1:27" s="3" customFormat="1" ht="16" customHeight="1" x14ac:dyDescent="0.25">
      <c r="A33" s="181" t="str">
        <f>IF(J33="","",IF(J33="Σ","G","R"))</f>
        <v/>
      </c>
      <c r="B33" s="10" t="s">
        <v>183</v>
      </c>
      <c r="C33" s="452" t="s">
        <v>992</v>
      </c>
      <c r="D33" s="452"/>
      <c r="E33" s="452"/>
      <c r="F33" s="452"/>
      <c r="G33" s="452"/>
      <c r="H33" s="452"/>
      <c r="I33" s="452"/>
      <c r="J33" s="98"/>
      <c r="K33" s="7"/>
      <c r="L33" s="1"/>
      <c r="M33" s="2"/>
      <c r="Q33" s="6"/>
      <c r="R33" s="6"/>
      <c r="S33" s="6"/>
      <c r="T33" s="6"/>
      <c r="U33" s="6"/>
      <c r="V33" s="544"/>
      <c r="W33" s="6"/>
      <c r="X33" s="544"/>
      <c r="Y33" s="6"/>
      <c r="AA33" s="4"/>
    </row>
    <row r="34" spans="1:27" s="3" customFormat="1" ht="16" customHeight="1" x14ac:dyDescent="0.25">
      <c r="A34" s="181"/>
      <c r="J34" s="6"/>
      <c r="K34" s="7"/>
      <c r="L34" s="1"/>
      <c r="M34" s="2"/>
      <c r="Q34" s="6"/>
      <c r="R34" s="6"/>
      <c r="S34" s="6"/>
      <c r="T34" s="6"/>
      <c r="U34" s="6"/>
      <c r="V34" s="544"/>
      <c r="W34" s="6"/>
      <c r="X34" s="544"/>
      <c r="Y34" s="6"/>
      <c r="AA34" s="4"/>
    </row>
    <row r="35" spans="1:27" s="3" customFormat="1" ht="16" customHeight="1" x14ac:dyDescent="0.25">
      <c r="A35" s="181" t="str">
        <f>IF(J35="","",IF(J35="Σ","G","R"))</f>
        <v/>
      </c>
      <c r="B35" s="10" t="s">
        <v>184</v>
      </c>
      <c r="C35" s="524" t="s">
        <v>1067</v>
      </c>
      <c r="D35" s="524"/>
      <c r="E35" s="524"/>
      <c r="F35" s="524"/>
      <c r="G35" s="524"/>
      <c r="H35" s="524"/>
      <c r="I35" s="524"/>
      <c r="J35" s="522"/>
      <c r="K35" s="7"/>
      <c r="L35" s="1"/>
      <c r="M35" s="2"/>
      <c r="Q35" s="539" t="s">
        <v>185</v>
      </c>
      <c r="R35" s="539"/>
      <c r="U35" s="439" t="s">
        <v>186</v>
      </c>
      <c r="V35" s="439"/>
      <c r="AA35" s="4"/>
    </row>
    <row r="36" spans="1:27" s="3" customFormat="1" ht="16" customHeight="1" x14ac:dyDescent="0.25">
      <c r="A36" s="181"/>
      <c r="C36" s="526"/>
      <c r="D36" s="526"/>
      <c r="E36" s="526"/>
      <c r="F36" s="526"/>
      <c r="G36" s="526"/>
      <c r="H36" s="526"/>
      <c r="I36" s="526"/>
      <c r="J36" s="523"/>
      <c r="K36" s="7"/>
      <c r="L36" s="1"/>
      <c r="M36" s="2"/>
      <c r="Q36" s="539"/>
      <c r="R36" s="539"/>
      <c r="U36" s="439"/>
      <c r="V36" s="439"/>
      <c r="AA36" s="4"/>
    </row>
    <row r="37" spans="1:27" s="3" customFormat="1" ht="16" customHeight="1" x14ac:dyDescent="0.25">
      <c r="A37" s="181"/>
      <c r="J37" s="6"/>
      <c r="K37" s="7"/>
      <c r="L37" s="1"/>
      <c r="M37" s="2"/>
      <c r="P37" s="540" t="s">
        <v>187</v>
      </c>
      <c r="Q37" s="541" t="s">
        <v>188</v>
      </c>
      <c r="R37" s="541"/>
      <c r="S37" s="541"/>
      <c r="T37" s="541"/>
      <c r="U37" s="541" t="s">
        <v>189</v>
      </c>
      <c r="V37" s="541"/>
      <c r="W37" s="541"/>
      <c r="X37" s="541"/>
      <c r="Y37" s="541"/>
      <c r="AA37" s="4"/>
    </row>
    <row r="38" spans="1:27" s="3" customFormat="1" ht="16" customHeight="1" x14ac:dyDescent="0.25">
      <c r="A38" s="181" t="str">
        <f>IF(J38="","",IF(J38="Λ","G","R"))</f>
        <v/>
      </c>
      <c r="B38" s="10" t="s">
        <v>190</v>
      </c>
      <c r="C38" s="524" t="s">
        <v>1068</v>
      </c>
      <c r="D38" s="524"/>
      <c r="E38" s="524"/>
      <c r="F38" s="524"/>
      <c r="G38" s="524"/>
      <c r="H38" s="524"/>
      <c r="I38" s="524"/>
      <c r="J38" s="522"/>
      <c r="K38" s="7"/>
      <c r="L38" s="1"/>
      <c r="M38" s="2"/>
      <c r="P38" s="540"/>
      <c r="Q38" s="541"/>
      <c r="R38" s="541"/>
      <c r="S38" s="541"/>
      <c r="T38" s="541"/>
      <c r="U38" s="541"/>
      <c r="V38" s="541"/>
      <c r="W38" s="541"/>
      <c r="X38" s="541"/>
      <c r="Y38" s="541"/>
      <c r="AA38" s="4"/>
    </row>
    <row r="39" spans="1:27" s="3" customFormat="1" ht="16" customHeight="1" x14ac:dyDescent="0.25">
      <c r="A39" s="181"/>
      <c r="C39" s="526"/>
      <c r="D39" s="526"/>
      <c r="E39" s="526"/>
      <c r="F39" s="526"/>
      <c r="G39" s="526"/>
      <c r="H39" s="526"/>
      <c r="I39" s="526"/>
      <c r="J39" s="523"/>
      <c r="K39" s="7"/>
      <c r="L39" s="1"/>
      <c r="M39" s="2"/>
      <c r="P39" s="540"/>
      <c r="AA39" s="4"/>
    </row>
    <row r="40" spans="1:27" s="3" customFormat="1" ht="16" customHeight="1" x14ac:dyDescent="0.25">
      <c r="A40" s="181"/>
      <c r="J40" s="6"/>
      <c r="K40" s="7"/>
      <c r="L40" s="1"/>
      <c r="M40" s="2"/>
      <c r="AA40" s="4"/>
    </row>
    <row r="41" spans="1:27" s="3" customFormat="1" ht="16" customHeight="1" x14ac:dyDescent="0.25">
      <c r="A41" s="181" t="str">
        <f>IF(J41="","",IF(J41="Λ","G","R"))</f>
        <v/>
      </c>
      <c r="B41" s="10" t="s">
        <v>191</v>
      </c>
      <c r="C41" s="452" t="s">
        <v>993</v>
      </c>
      <c r="D41" s="452"/>
      <c r="E41" s="452"/>
      <c r="F41" s="452"/>
      <c r="G41" s="452"/>
      <c r="H41" s="452"/>
      <c r="I41" s="452"/>
      <c r="J41" s="98"/>
      <c r="K41" s="7"/>
      <c r="L41" s="1"/>
      <c r="M41" s="2"/>
      <c r="Q41" s="542" t="s">
        <v>1071</v>
      </c>
      <c r="R41" s="542"/>
      <c r="S41" s="542"/>
      <c r="T41" s="542"/>
      <c r="U41" s="529" t="s">
        <v>1072</v>
      </c>
      <c r="V41" s="529"/>
      <c r="W41" s="529"/>
      <c r="X41" s="529"/>
      <c r="Y41" s="529"/>
      <c r="AA41" s="4"/>
    </row>
    <row r="42" spans="1:27" s="3" customFormat="1" ht="16" customHeight="1" x14ac:dyDescent="0.25">
      <c r="A42" s="181"/>
      <c r="J42" s="6"/>
      <c r="K42" s="7"/>
      <c r="L42" s="1"/>
      <c r="M42" s="2"/>
      <c r="Q42" s="542"/>
      <c r="R42" s="542"/>
      <c r="S42" s="542"/>
      <c r="T42" s="542"/>
      <c r="U42" s="529"/>
      <c r="V42" s="529"/>
      <c r="W42" s="529"/>
      <c r="X42" s="529"/>
      <c r="Y42" s="529"/>
      <c r="AA42" s="4"/>
    </row>
    <row r="43" spans="1:27" s="3" customFormat="1" ht="16" customHeight="1" x14ac:dyDescent="0.25">
      <c r="A43" s="181" t="str">
        <f>IF(J43="","",IF(J43="Λ","G","R"))</f>
        <v/>
      </c>
      <c r="B43" s="10" t="s">
        <v>192</v>
      </c>
      <c r="C43" s="530" t="s">
        <v>1069</v>
      </c>
      <c r="D43" s="524"/>
      <c r="E43" s="524"/>
      <c r="F43" s="524"/>
      <c r="G43" s="524"/>
      <c r="H43" s="524"/>
      <c r="I43" s="524"/>
      <c r="J43" s="522"/>
      <c r="K43" s="7"/>
      <c r="L43" s="1"/>
      <c r="M43" s="2"/>
      <c r="Q43" s="542"/>
      <c r="R43" s="542"/>
      <c r="S43" s="542"/>
      <c r="T43" s="542"/>
      <c r="U43" s="529"/>
      <c r="V43" s="529"/>
      <c r="W43" s="529"/>
      <c r="X43" s="529"/>
      <c r="Y43" s="529"/>
      <c r="AA43" s="4"/>
    </row>
    <row r="44" spans="1:27" s="3" customFormat="1" ht="16" customHeight="1" thickBot="1" x14ac:dyDescent="0.3">
      <c r="A44" s="181"/>
      <c r="C44" s="526"/>
      <c r="D44" s="526"/>
      <c r="E44" s="526"/>
      <c r="F44" s="526"/>
      <c r="G44" s="526"/>
      <c r="H44" s="526"/>
      <c r="I44" s="526"/>
      <c r="J44" s="523"/>
      <c r="K44" s="7"/>
      <c r="L44" s="1"/>
      <c r="M44" s="2"/>
      <c r="Q44" s="531" t="s">
        <v>1074</v>
      </c>
      <c r="R44" s="531"/>
      <c r="S44" s="531"/>
      <c r="T44" s="531"/>
      <c r="U44" s="532" t="s">
        <v>1075</v>
      </c>
      <c r="V44" s="532"/>
      <c r="W44" s="532"/>
      <c r="X44" s="532"/>
      <c r="Y44" s="532"/>
      <c r="AA44" s="4"/>
    </row>
    <row r="45" spans="1:27" s="3" customFormat="1" ht="16" customHeight="1" x14ac:dyDescent="0.25">
      <c r="A45" s="181"/>
      <c r="J45" s="6"/>
      <c r="K45" s="377" t="str">
        <f>IF(L45="","",IF(L45=50,P37,P29))</f>
        <v/>
      </c>
      <c r="L45" s="505" t="str">
        <f>IF(OR(A23="",A25="",A27="",A30="",A33="",A35="",A38="",A41="",A43="",A46=""),"",SUM(A49:J49))</f>
        <v/>
      </c>
      <c r="M45" s="2"/>
      <c r="P45" s="370">
        <v>50</v>
      </c>
      <c r="Q45" s="531"/>
      <c r="R45" s="531"/>
      <c r="S45" s="531"/>
      <c r="T45" s="531"/>
      <c r="U45" s="532"/>
      <c r="V45" s="532"/>
      <c r="W45" s="532"/>
      <c r="X45" s="532"/>
      <c r="Y45" s="532"/>
      <c r="AA45" s="4"/>
    </row>
    <row r="46" spans="1:27" s="3" customFormat="1" ht="16" customHeight="1" x14ac:dyDescent="0.25">
      <c r="A46" s="181" t="str">
        <f>IF(J46="","",IF(J46="Σ","G","R"))</f>
        <v/>
      </c>
      <c r="B46" s="10" t="s">
        <v>193</v>
      </c>
      <c r="C46" s="475" t="s">
        <v>1070</v>
      </c>
      <c r="D46" s="476"/>
      <c r="E46" s="476"/>
      <c r="F46" s="476"/>
      <c r="G46" s="476"/>
      <c r="H46" s="476"/>
      <c r="I46" s="477"/>
      <c r="J46" s="522"/>
      <c r="K46" s="378"/>
      <c r="L46" s="506"/>
      <c r="M46" s="2"/>
      <c r="P46" s="370"/>
      <c r="Q46" s="538" t="s">
        <v>1073</v>
      </c>
      <c r="R46" s="538"/>
      <c r="S46" s="538"/>
      <c r="T46" s="538"/>
      <c r="U46" s="532"/>
      <c r="V46" s="532"/>
      <c r="W46" s="532"/>
      <c r="X46" s="532"/>
      <c r="Y46" s="532"/>
      <c r="AA46" s="4"/>
    </row>
    <row r="47" spans="1:27" s="3" customFormat="1" ht="16" customHeight="1" thickBot="1" x14ac:dyDescent="0.3">
      <c r="A47" s="180"/>
      <c r="C47" s="478"/>
      <c r="D47" s="479"/>
      <c r="E47" s="479"/>
      <c r="F47" s="479"/>
      <c r="G47" s="479"/>
      <c r="H47" s="479"/>
      <c r="I47" s="480"/>
      <c r="J47" s="523"/>
      <c r="K47" s="379"/>
      <c r="L47" s="507"/>
      <c r="M47" s="2"/>
      <c r="P47" s="370"/>
      <c r="Q47" s="528" t="s">
        <v>1077</v>
      </c>
      <c r="R47" s="528"/>
      <c r="S47" s="528"/>
      <c r="T47" s="528"/>
      <c r="U47" s="528" t="s">
        <v>1078</v>
      </c>
      <c r="V47" s="528"/>
      <c r="W47" s="528"/>
      <c r="X47" s="528"/>
      <c r="AA47" s="4"/>
    </row>
    <row r="48" spans="1:27" s="3" customFormat="1" ht="16" customHeight="1" x14ac:dyDescent="0.25">
      <c r="J48" s="6"/>
      <c r="K48" s="7"/>
      <c r="L48" s="5"/>
      <c r="M48" s="2"/>
      <c r="Q48" s="528"/>
      <c r="R48" s="528"/>
      <c r="S48" s="528"/>
      <c r="T48" s="528"/>
      <c r="U48" s="528"/>
      <c r="V48" s="528"/>
      <c r="W48" s="528"/>
      <c r="X48" s="528"/>
      <c r="AA48" s="4"/>
    </row>
    <row r="49" spans="1:27" s="3" customFormat="1" ht="16" customHeight="1" x14ac:dyDescent="0.3">
      <c r="A49" s="13" t="str">
        <f>IF(A23&lt;&gt;"G","",5)</f>
        <v/>
      </c>
      <c r="B49" s="13" t="str">
        <f>IF(A25&lt;&gt;"G","",5)</f>
        <v/>
      </c>
      <c r="C49" s="13" t="str">
        <f>IF(A27&lt;&gt;"G","",5)</f>
        <v/>
      </c>
      <c r="D49" s="13" t="str">
        <f>IF(A30&lt;&gt;"G","",5)</f>
        <v/>
      </c>
      <c r="E49" s="13" t="str">
        <f>IF(A33&lt;&gt;"G","",5)</f>
        <v/>
      </c>
      <c r="F49" s="13" t="str">
        <f>IF(A35&lt;&gt;"G","",5)</f>
        <v/>
      </c>
      <c r="G49" s="13" t="str">
        <f>IF(A38&lt;&gt;"G","",5)</f>
        <v/>
      </c>
      <c r="H49" s="13" t="str">
        <f>IF(A41&lt;&gt;"G","",5)</f>
        <v/>
      </c>
      <c r="I49" s="13" t="str">
        <f>IF(A43&lt;&gt;"G","",5)</f>
        <v/>
      </c>
      <c r="J49" s="13" t="str">
        <f>IF(A46&lt;&gt;"G","",5)</f>
        <v/>
      </c>
      <c r="K49" s="5"/>
      <c r="L49" s="5"/>
      <c r="M49" s="2"/>
      <c r="Q49" s="528" t="s">
        <v>1076</v>
      </c>
      <c r="R49" s="528"/>
      <c r="S49" s="528"/>
      <c r="T49" s="528"/>
      <c r="U49" s="528" t="s">
        <v>1079</v>
      </c>
      <c r="V49" s="528"/>
      <c r="W49" s="528"/>
      <c r="X49" s="528"/>
      <c r="Y49" s="528"/>
      <c r="AA49" s="4"/>
    </row>
    <row r="50" spans="1:27" s="3" customFormat="1" ht="16" customHeight="1" x14ac:dyDescent="0.25">
      <c r="J50" s="6"/>
      <c r="K50" s="7"/>
      <c r="L50" s="5"/>
      <c r="M50" s="2"/>
      <c r="Q50" s="209" t="s">
        <v>203</v>
      </c>
      <c r="R50" s="209"/>
      <c r="S50" s="209"/>
      <c r="T50" s="209"/>
      <c r="AA50" s="4"/>
    </row>
    <row r="51" spans="1:27" s="3" customFormat="1" ht="16" customHeight="1" x14ac:dyDescent="0.25">
      <c r="A51" s="8" t="s">
        <v>194</v>
      </c>
      <c r="B51" s="442" t="s">
        <v>1096</v>
      </c>
      <c r="C51" s="442"/>
      <c r="D51" s="442"/>
      <c r="E51" s="442"/>
      <c r="F51" s="442"/>
      <c r="G51" s="442"/>
      <c r="H51" s="442"/>
      <c r="I51" s="442"/>
      <c r="J51" s="443"/>
      <c r="K51" s="7"/>
      <c r="L51" s="5"/>
      <c r="M51" s="2"/>
      <c r="Q51" s="209"/>
      <c r="R51" s="209"/>
      <c r="S51" s="209"/>
      <c r="T51" s="209"/>
      <c r="V51" s="209" t="s">
        <v>989</v>
      </c>
      <c r="W51" s="209"/>
      <c r="X51" s="209"/>
      <c r="Y51" s="209"/>
      <c r="AA51" s="4"/>
    </row>
    <row r="52" spans="1:27" s="3" customFormat="1" ht="16" customHeight="1" x14ac:dyDescent="0.25">
      <c r="B52" s="442"/>
      <c r="C52" s="442"/>
      <c r="D52" s="442"/>
      <c r="E52" s="442"/>
      <c r="F52" s="442"/>
      <c r="G52" s="442"/>
      <c r="H52" s="442"/>
      <c r="I52" s="442"/>
      <c r="J52" s="443"/>
      <c r="K52" s="7"/>
      <c r="L52" s="5"/>
      <c r="M52" s="2"/>
      <c r="Q52" s="209"/>
      <c r="R52" s="209"/>
      <c r="S52" s="209"/>
      <c r="T52" s="209"/>
      <c r="V52" s="209"/>
      <c r="W52" s="209"/>
      <c r="X52" s="209"/>
      <c r="Y52" s="209"/>
      <c r="AA52" s="4"/>
    </row>
    <row r="53" spans="1:27" s="3" customFormat="1" ht="16" customHeight="1" x14ac:dyDescent="0.25">
      <c r="B53" s="442"/>
      <c r="C53" s="442"/>
      <c r="D53" s="442"/>
      <c r="E53" s="442"/>
      <c r="F53" s="442"/>
      <c r="G53" s="442"/>
      <c r="H53" s="442"/>
      <c r="I53" s="442"/>
      <c r="J53" s="443"/>
      <c r="K53" s="7"/>
      <c r="L53" s="5"/>
      <c r="M53" s="2"/>
      <c r="Q53" s="209"/>
      <c r="R53" s="209"/>
      <c r="S53" s="209"/>
      <c r="T53" s="209"/>
      <c r="V53" s="209"/>
      <c r="W53" s="209"/>
      <c r="X53" s="209"/>
      <c r="Y53" s="209"/>
      <c r="AA53" s="4"/>
    </row>
    <row r="54" spans="1:27" s="3" customFormat="1" ht="16" customHeight="1" x14ac:dyDescent="0.25">
      <c r="B54" s="442"/>
      <c r="C54" s="442"/>
      <c r="D54" s="442"/>
      <c r="E54" s="442"/>
      <c r="F54" s="442"/>
      <c r="G54" s="442"/>
      <c r="H54" s="442"/>
      <c r="I54" s="442"/>
      <c r="J54" s="443"/>
      <c r="K54" s="7"/>
      <c r="L54" s="5"/>
      <c r="M54" s="2"/>
      <c r="V54" s="209"/>
      <c r="W54" s="209"/>
      <c r="X54" s="209"/>
      <c r="Y54" s="209"/>
      <c r="AA54" s="4"/>
    </row>
    <row r="55" spans="1:27" s="3" customFormat="1" ht="16" customHeight="1" x14ac:dyDescent="0.25">
      <c r="J55" s="6"/>
      <c r="K55" s="7"/>
      <c r="L55" s="5"/>
      <c r="M55" s="2"/>
      <c r="V55" s="209"/>
      <c r="W55" s="209"/>
      <c r="X55" s="209"/>
      <c r="Y55" s="209"/>
      <c r="AA55" s="4"/>
    </row>
    <row r="56" spans="1:27" s="3" customFormat="1" ht="16" customHeight="1" x14ac:dyDescent="0.25">
      <c r="A56" s="181" t="str">
        <f>IF(J56="","",IF(J56=2,"G","R"))</f>
        <v/>
      </c>
      <c r="B56" s="19" t="s">
        <v>178</v>
      </c>
      <c r="C56" s="475" t="s">
        <v>1081</v>
      </c>
      <c r="D56" s="476"/>
      <c r="E56" s="476"/>
      <c r="F56" s="476"/>
      <c r="G56" s="476"/>
      <c r="H56" s="476"/>
      <c r="I56" s="477"/>
      <c r="J56" s="515"/>
      <c r="K56" s="7"/>
      <c r="L56" s="5"/>
      <c r="M56" s="2"/>
      <c r="V56" s="209"/>
      <c r="W56" s="209"/>
      <c r="X56" s="209"/>
      <c r="Y56" s="209"/>
      <c r="AA56" s="4"/>
    </row>
    <row r="57" spans="1:27" s="3" customFormat="1" ht="16" customHeight="1" x14ac:dyDescent="0.25">
      <c r="A57" s="185"/>
      <c r="C57" s="478"/>
      <c r="D57" s="479"/>
      <c r="E57" s="479"/>
      <c r="F57" s="479"/>
      <c r="G57" s="479"/>
      <c r="H57" s="479"/>
      <c r="I57" s="480"/>
      <c r="J57" s="516"/>
      <c r="K57" s="7"/>
      <c r="L57" s="5"/>
      <c r="M57" s="2"/>
      <c r="V57" s="209"/>
      <c r="W57" s="209"/>
      <c r="X57" s="209"/>
      <c r="Y57" s="209"/>
      <c r="AA57" s="4"/>
    </row>
    <row r="58" spans="1:27" s="3" customFormat="1" ht="16" customHeight="1" x14ac:dyDescent="0.25">
      <c r="A58" s="181" t="str">
        <f>IF(J58="","",IF(J58=13,"G","R"))</f>
        <v/>
      </c>
      <c r="B58" s="19" t="s">
        <v>179</v>
      </c>
      <c r="C58" s="475" t="s">
        <v>994</v>
      </c>
      <c r="D58" s="476"/>
      <c r="E58" s="476"/>
      <c r="F58" s="476"/>
      <c r="G58" s="476"/>
      <c r="H58" s="476"/>
      <c r="I58" s="477"/>
      <c r="J58" s="515"/>
      <c r="K58" s="7"/>
      <c r="L58" s="5"/>
      <c r="M58" s="2"/>
      <c r="V58" s="533" t="s">
        <v>281</v>
      </c>
      <c r="W58" s="533"/>
      <c r="X58" s="533"/>
      <c r="Y58" s="533"/>
      <c r="AA58" s="4"/>
    </row>
    <row r="59" spans="1:27" s="3" customFormat="1" ht="16" customHeight="1" x14ac:dyDescent="0.25">
      <c r="A59" s="185"/>
      <c r="C59" s="478"/>
      <c r="D59" s="479"/>
      <c r="E59" s="479"/>
      <c r="F59" s="479"/>
      <c r="G59" s="479"/>
      <c r="H59" s="479"/>
      <c r="I59" s="480"/>
      <c r="J59" s="516"/>
      <c r="K59" s="7"/>
      <c r="L59" s="5"/>
      <c r="M59" s="2"/>
      <c r="V59" s="533"/>
      <c r="W59" s="533"/>
      <c r="X59" s="533"/>
      <c r="Y59" s="533"/>
      <c r="AA59" s="4"/>
    </row>
    <row r="60" spans="1:27" s="3" customFormat="1" ht="16" customHeight="1" x14ac:dyDescent="0.25">
      <c r="A60" s="181" t="str">
        <f>IF(J60="","",IF(J60=3.4,"G","R"))</f>
        <v/>
      </c>
      <c r="B60" s="14" t="s">
        <v>180</v>
      </c>
      <c r="C60" s="524" t="s">
        <v>1083</v>
      </c>
      <c r="D60" s="524"/>
      <c r="E60" s="524"/>
      <c r="F60" s="524"/>
      <c r="G60" s="524"/>
      <c r="H60" s="524"/>
      <c r="I60" s="524"/>
      <c r="J60" s="522"/>
      <c r="K60" s="7"/>
      <c r="L60" s="5"/>
      <c r="M60" s="2"/>
      <c r="V60" s="533"/>
      <c r="W60" s="533"/>
      <c r="X60" s="533"/>
      <c r="Y60" s="533"/>
      <c r="AA60" s="4"/>
    </row>
    <row r="61" spans="1:27" s="3" customFormat="1" ht="16" customHeight="1" x14ac:dyDescent="0.25">
      <c r="A61" s="185"/>
      <c r="C61" s="525"/>
      <c r="D61" s="525"/>
      <c r="E61" s="525"/>
      <c r="F61" s="525"/>
      <c r="G61" s="525"/>
      <c r="H61" s="525"/>
      <c r="I61" s="525"/>
      <c r="J61" s="527"/>
      <c r="K61" s="7"/>
      <c r="L61" s="5"/>
      <c r="M61" s="2"/>
      <c r="V61" s="533"/>
      <c r="W61" s="533"/>
      <c r="X61" s="533"/>
      <c r="Y61" s="533"/>
      <c r="AA61" s="4"/>
    </row>
    <row r="62" spans="1:27" s="3" customFormat="1" ht="16" customHeight="1" x14ac:dyDescent="0.25">
      <c r="A62" s="185"/>
      <c r="C62" s="526"/>
      <c r="D62" s="526"/>
      <c r="E62" s="526"/>
      <c r="F62" s="526"/>
      <c r="G62" s="526"/>
      <c r="H62" s="526"/>
      <c r="I62" s="526"/>
      <c r="J62" s="523"/>
      <c r="K62" s="7"/>
      <c r="L62" s="5"/>
      <c r="M62" s="2"/>
      <c r="V62" s="533"/>
      <c r="W62" s="533"/>
      <c r="X62" s="533"/>
      <c r="Y62" s="533"/>
      <c r="AA62" s="4"/>
    </row>
    <row r="63" spans="1:27" s="3" customFormat="1" ht="16" customHeight="1" x14ac:dyDescent="0.25">
      <c r="A63" s="181" t="str">
        <f>IF(J63="","",IF(J63=9.8,"G","R"))</f>
        <v/>
      </c>
      <c r="B63" s="14" t="s">
        <v>182</v>
      </c>
      <c r="C63" s="524" t="s">
        <v>1082</v>
      </c>
      <c r="D63" s="524"/>
      <c r="E63" s="524"/>
      <c r="F63" s="524"/>
      <c r="G63" s="524"/>
      <c r="H63" s="524"/>
      <c r="I63" s="524"/>
      <c r="J63" s="522"/>
      <c r="K63" s="7"/>
      <c r="L63" s="5"/>
      <c r="M63" s="2"/>
      <c r="V63" s="533"/>
      <c r="W63" s="533"/>
      <c r="X63" s="533"/>
      <c r="Y63" s="533"/>
      <c r="AA63" s="4"/>
    </row>
    <row r="64" spans="1:27" s="3" customFormat="1" ht="16" customHeight="1" x14ac:dyDescent="0.45">
      <c r="A64" s="185"/>
      <c r="C64" s="525"/>
      <c r="D64" s="525"/>
      <c r="E64" s="525"/>
      <c r="F64" s="525"/>
      <c r="G64" s="525"/>
      <c r="H64" s="525"/>
      <c r="I64" s="525"/>
      <c r="J64" s="527"/>
      <c r="K64" s="7"/>
      <c r="L64" s="5"/>
      <c r="M64" s="2"/>
      <c r="V64" s="534" t="s">
        <v>1080</v>
      </c>
      <c r="W64" s="535"/>
      <c r="X64" s="535"/>
      <c r="Y64" s="535"/>
      <c r="AA64" s="4"/>
    </row>
    <row r="65" spans="1:27" s="3" customFormat="1" ht="16" customHeight="1" x14ac:dyDescent="0.25">
      <c r="A65" s="185"/>
      <c r="C65" s="526"/>
      <c r="D65" s="526"/>
      <c r="E65" s="526"/>
      <c r="F65" s="526"/>
      <c r="G65" s="526"/>
      <c r="H65" s="526"/>
      <c r="I65" s="526"/>
      <c r="J65" s="523"/>
      <c r="K65" s="7"/>
      <c r="L65" s="5"/>
      <c r="M65" s="2"/>
      <c r="AA65" s="4"/>
    </row>
    <row r="66" spans="1:27" s="3" customFormat="1" ht="16" customHeight="1" x14ac:dyDescent="0.25">
      <c r="A66" s="181" t="str">
        <f>IF(J66="","",IF(J66=7,"G","R"))</f>
        <v/>
      </c>
      <c r="B66" s="14" t="s">
        <v>183</v>
      </c>
      <c r="C66" s="524" t="s">
        <v>995</v>
      </c>
      <c r="D66" s="524"/>
      <c r="E66" s="524"/>
      <c r="F66" s="524"/>
      <c r="G66" s="524"/>
      <c r="H66" s="524"/>
      <c r="I66" s="524"/>
      <c r="J66" s="522"/>
      <c r="K66" s="7"/>
      <c r="L66" s="5"/>
      <c r="M66" s="2"/>
      <c r="AA66" s="4"/>
    </row>
    <row r="67" spans="1:27" s="3" customFormat="1" ht="16" customHeight="1" x14ac:dyDescent="0.25">
      <c r="A67" s="185"/>
      <c r="C67" s="526"/>
      <c r="D67" s="526"/>
      <c r="E67" s="526"/>
      <c r="F67" s="526"/>
      <c r="G67" s="526"/>
      <c r="H67" s="526"/>
      <c r="I67" s="526"/>
      <c r="J67" s="523"/>
      <c r="K67" s="7"/>
      <c r="L67" s="5"/>
      <c r="M67" s="2"/>
      <c r="AA67" s="4"/>
    </row>
    <row r="68" spans="1:27" s="3" customFormat="1" ht="16" customHeight="1" x14ac:dyDescent="0.25">
      <c r="A68" s="181" t="str">
        <f>IF(J68="","",IF(J68=7,"G","R"))</f>
        <v/>
      </c>
      <c r="B68" s="14" t="s">
        <v>184</v>
      </c>
      <c r="C68" s="530" t="s">
        <v>996</v>
      </c>
      <c r="D68" s="524"/>
      <c r="E68" s="524"/>
      <c r="F68" s="524"/>
      <c r="G68" s="524"/>
      <c r="H68" s="524"/>
      <c r="I68" s="524"/>
      <c r="J68" s="522"/>
      <c r="K68" s="7"/>
      <c r="L68" s="5"/>
      <c r="M68" s="2"/>
      <c r="AA68" s="4"/>
    </row>
    <row r="69" spans="1:27" s="3" customFormat="1" ht="16" customHeight="1" x14ac:dyDescent="0.25">
      <c r="C69" s="526"/>
      <c r="D69" s="526"/>
      <c r="E69" s="526"/>
      <c r="F69" s="526"/>
      <c r="G69" s="526"/>
      <c r="H69" s="526"/>
      <c r="I69" s="526"/>
      <c r="J69" s="523"/>
      <c r="K69" s="7"/>
      <c r="L69" s="5"/>
      <c r="M69" s="2"/>
      <c r="Q69" s="365" t="s">
        <v>1084</v>
      </c>
      <c r="R69" s="365"/>
      <c r="S69" s="365"/>
      <c r="T69" s="365"/>
      <c r="U69" s="365"/>
      <c r="V69" s="365"/>
      <c r="W69" s="365"/>
      <c r="X69" s="365"/>
      <c r="Y69" s="365"/>
      <c r="AA69" s="4"/>
    </row>
    <row r="70" spans="1:27" s="3" customFormat="1" ht="16" customHeight="1" x14ac:dyDescent="0.25">
      <c r="A70" s="181" t="str">
        <f>IF(J70="","",IF(J70=6.7,"G","R"))</f>
        <v/>
      </c>
      <c r="B70" s="14" t="s">
        <v>190</v>
      </c>
      <c r="C70" s="475" t="s">
        <v>997</v>
      </c>
      <c r="D70" s="476"/>
      <c r="E70" s="476"/>
      <c r="F70" s="476"/>
      <c r="G70" s="476"/>
      <c r="H70" s="476"/>
      <c r="I70" s="477"/>
      <c r="J70" s="522"/>
      <c r="K70" s="7"/>
      <c r="L70" s="5"/>
      <c r="M70" s="2"/>
      <c r="Q70" s="365"/>
      <c r="R70" s="365"/>
      <c r="S70" s="365"/>
      <c r="T70" s="365"/>
      <c r="U70" s="365"/>
      <c r="V70" s="365"/>
      <c r="W70" s="365"/>
      <c r="X70" s="365"/>
      <c r="Y70" s="365"/>
      <c r="AA70" s="4"/>
    </row>
    <row r="71" spans="1:27" s="3" customFormat="1" ht="16" customHeight="1" x14ac:dyDescent="0.25">
      <c r="A71" s="181"/>
      <c r="C71" s="478"/>
      <c r="D71" s="479"/>
      <c r="E71" s="479"/>
      <c r="F71" s="479"/>
      <c r="G71" s="479"/>
      <c r="H71" s="479"/>
      <c r="I71" s="480"/>
      <c r="J71" s="523"/>
      <c r="K71" s="7"/>
      <c r="L71" s="5"/>
      <c r="M71" s="2"/>
      <c r="Q71" s="365"/>
      <c r="R71" s="365"/>
      <c r="S71" s="365"/>
      <c r="T71" s="365"/>
      <c r="U71" s="365"/>
      <c r="V71" s="365"/>
      <c r="W71" s="365"/>
      <c r="X71" s="365"/>
      <c r="Y71" s="365"/>
      <c r="AA71" s="4"/>
    </row>
    <row r="72" spans="1:27" s="3" customFormat="1" ht="16" customHeight="1" x14ac:dyDescent="0.25">
      <c r="A72" s="181" t="str">
        <f>IF(J72="","",IF(J72=11,"G","R"))</f>
        <v/>
      </c>
      <c r="B72" s="19" t="s">
        <v>191</v>
      </c>
      <c r="C72" s="475" t="s">
        <v>998</v>
      </c>
      <c r="D72" s="476"/>
      <c r="E72" s="476"/>
      <c r="F72" s="476"/>
      <c r="G72" s="476"/>
      <c r="H72" s="476"/>
      <c r="I72" s="477"/>
      <c r="J72" s="515"/>
      <c r="K72" s="7"/>
      <c r="L72" s="5"/>
      <c r="M72" s="2"/>
      <c r="AA72" s="4"/>
    </row>
    <row r="73" spans="1:27" s="3" customFormat="1" ht="16" customHeight="1" x14ac:dyDescent="0.25">
      <c r="A73" s="180"/>
      <c r="C73" s="478"/>
      <c r="D73" s="479"/>
      <c r="E73" s="479"/>
      <c r="F73" s="479"/>
      <c r="G73" s="479"/>
      <c r="H73" s="479"/>
      <c r="I73" s="480"/>
      <c r="J73" s="516"/>
      <c r="K73" s="7"/>
      <c r="L73" s="5"/>
      <c r="M73" s="2"/>
      <c r="AA73" s="4"/>
    </row>
    <row r="74" spans="1:27" s="3" customFormat="1" ht="16" customHeight="1" x14ac:dyDescent="0.25">
      <c r="A74" s="181" t="str">
        <f>IF(J74="","",IF(OR(J74="10^-14,2",J74="10^–14,2"),"G","R"))</f>
        <v/>
      </c>
      <c r="B74" s="14" t="s">
        <v>192</v>
      </c>
      <c r="C74" s="524" t="s">
        <v>1095</v>
      </c>
      <c r="D74" s="524"/>
      <c r="E74" s="524"/>
      <c r="F74" s="524"/>
      <c r="G74" s="524"/>
      <c r="H74" s="524"/>
      <c r="I74" s="524"/>
      <c r="J74" s="536"/>
      <c r="K74" s="7"/>
      <c r="L74" s="5"/>
      <c r="M74" s="2"/>
      <c r="Q74" s="365" t="s">
        <v>1085</v>
      </c>
      <c r="R74" s="365"/>
      <c r="S74" s="365"/>
      <c r="T74" s="365"/>
      <c r="U74" s="365"/>
      <c r="V74" s="365"/>
      <c r="W74" s="365"/>
      <c r="X74" s="365"/>
      <c r="Y74" s="365"/>
      <c r="AA74" s="4"/>
    </row>
    <row r="75" spans="1:27" s="3" customFormat="1" ht="16" customHeight="1" thickBot="1" x14ac:dyDescent="0.3">
      <c r="A75" s="181"/>
      <c r="C75" s="526"/>
      <c r="D75" s="526"/>
      <c r="E75" s="526"/>
      <c r="F75" s="526"/>
      <c r="G75" s="526"/>
      <c r="H75" s="526"/>
      <c r="I75" s="526"/>
      <c r="J75" s="537"/>
      <c r="K75" s="7"/>
      <c r="L75" s="5"/>
      <c r="M75" s="2"/>
      <c r="Q75" s="365"/>
      <c r="R75" s="365"/>
      <c r="S75" s="365"/>
      <c r="T75" s="365"/>
      <c r="U75" s="365"/>
      <c r="V75" s="365"/>
      <c r="W75" s="365"/>
      <c r="X75" s="365"/>
      <c r="Y75" s="365"/>
      <c r="AA75" s="4"/>
    </row>
    <row r="76" spans="1:27" s="3" customFormat="1" ht="16" customHeight="1" x14ac:dyDescent="0.25">
      <c r="A76" s="181" t="str">
        <f>IF(J76="","",IF(J76=6,"G","R"))</f>
        <v/>
      </c>
      <c r="B76" s="14" t="s">
        <v>193</v>
      </c>
      <c r="C76" s="475" t="s">
        <v>999</v>
      </c>
      <c r="D76" s="476"/>
      <c r="E76" s="476"/>
      <c r="F76" s="476"/>
      <c r="G76" s="476"/>
      <c r="H76" s="476"/>
      <c r="I76" s="477"/>
      <c r="J76" s="522"/>
      <c r="K76" s="377" t="str">
        <f>IF(L76="","",IF(L76=50,P37,P29))</f>
        <v/>
      </c>
      <c r="L76" s="505" t="str">
        <f>IF(OR(A56="",A58="",A60="",A63="",A66="",A68="",A70="",A72="",A74="",A76=""),"",SUM(A80:J80))</f>
        <v/>
      </c>
      <c r="M76" s="2"/>
      <c r="Q76" s="365"/>
      <c r="R76" s="365"/>
      <c r="S76" s="365"/>
      <c r="T76" s="365"/>
      <c r="U76" s="365"/>
      <c r="V76" s="365"/>
      <c r="W76" s="365"/>
      <c r="X76" s="365"/>
      <c r="Y76" s="365"/>
      <c r="AA76" s="4"/>
    </row>
    <row r="77" spans="1:27" s="3" customFormat="1" ht="16" customHeight="1" x14ac:dyDescent="0.25">
      <c r="C77" s="704"/>
      <c r="D77" s="705"/>
      <c r="E77" s="705"/>
      <c r="F77" s="705"/>
      <c r="G77" s="705"/>
      <c r="H77" s="705"/>
      <c r="I77" s="706"/>
      <c r="J77" s="527"/>
      <c r="K77" s="378"/>
      <c r="L77" s="506"/>
      <c r="M77" s="2"/>
      <c r="Q77" s="365"/>
      <c r="R77" s="365"/>
      <c r="S77" s="365"/>
      <c r="T77" s="365"/>
      <c r="U77" s="365"/>
      <c r="V77" s="365"/>
      <c r="W77" s="365"/>
      <c r="X77" s="365"/>
      <c r="Y77" s="365"/>
      <c r="AA77" s="4"/>
    </row>
    <row r="78" spans="1:27" s="3" customFormat="1" ht="16" customHeight="1" thickBot="1" x14ac:dyDescent="0.3">
      <c r="C78" s="478"/>
      <c r="D78" s="479"/>
      <c r="E78" s="479"/>
      <c r="F78" s="479"/>
      <c r="G78" s="479"/>
      <c r="H78" s="479"/>
      <c r="I78" s="480"/>
      <c r="J78" s="523"/>
      <c r="K78" s="379"/>
      <c r="L78" s="507"/>
      <c r="M78" s="2"/>
      <c r="Q78" s="365"/>
      <c r="R78" s="365"/>
      <c r="S78" s="365"/>
      <c r="T78" s="365"/>
      <c r="U78" s="365"/>
      <c r="V78" s="365"/>
      <c r="W78" s="365"/>
      <c r="X78" s="365"/>
      <c r="Y78" s="365"/>
      <c r="AA78" s="4"/>
    </row>
    <row r="79" spans="1:27" s="3" customFormat="1" ht="16" customHeight="1" x14ac:dyDescent="0.25">
      <c r="J79" s="6"/>
      <c r="K79" s="7"/>
      <c r="L79" s="5"/>
      <c r="M79" s="2"/>
      <c r="V79" s="212"/>
      <c r="W79" s="212"/>
      <c r="X79" s="212"/>
      <c r="Y79" s="212"/>
      <c r="AA79" s="4"/>
    </row>
    <row r="80" spans="1:27" s="3" customFormat="1" ht="16" customHeight="1" x14ac:dyDescent="0.25">
      <c r="A80" s="13" t="str">
        <f>IF(A56&lt;&gt;"G","",5)</f>
        <v/>
      </c>
      <c r="B80" s="13" t="str">
        <f>IF(A58&lt;&gt;"G","",5)</f>
        <v/>
      </c>
      <c r="C80" s="13" t="str">
        <f>IF(A60&lt;&gt;"G","",5)</f>
        <v/>
      </c>
      <c r="D80" s="13" t="str">
        <f>IF(A63&lt;&gt;"G","",5)</f>
        <v/>
      </c>
      <c r="E80" s="13" t="str">
        <f>IF(A66&lt;&gt;"G","",5)</f>
        <v/>
      </c>
      <c r="F80" s="13" t="str">
        <f>IF(A68&lt;&gt;"G","",5)</f>
        <v/>
      </c>
      <c r="G80" s="13" t="str">
        <f>IF(A70&lt;&gt;"G","",5)</f>
        <v/>
      </c>
      <c r="H80" s="13" t="str">
        <f>IF(A72&lt;&gt;"G","",5)</f>
        <v/>
      </c>
      <c r="I80" s="13" t="str">
        <f>IF(A74&lt;&gt;"G","",5)</f>
        <v/>
      </c>
      <c r="J80" s="13" t="str">
        <f>IF(A76&lt;&gt;"G","",5)</f>
        <v/>
      </c>
      <c r="K80" s="1"/>
      <c r="L80" s="5"/>
      <c r="M80" s="2"/>
      <c r="AA80" s="4"/>
    </row>
    <row r="81" spans="1:27" s="3" customFormat="1" ht="16" customHeight="1" x14ac:dyDescent="0.25">
      <c r="J81" s="6"/>
      <c r="K81" s="7"/>
      <c r="L81" s="5"/>
      <c r="M81" s="2"/>
      <c r="Q81" s="365" t="s">
        <v>1087</v>
      </c>
      <c r="R81" s="365"/>
      <c r="S81" s="365"/>
      <c r="T81" s="365"/>
      <c r="U81" s="365"/>
      <c r="V81" s="365"/>
      <c r="W81" s="365"/>
      <c r="X81" s="365"/>
      <c r="Y81" s="365"/>
      <c r="AA81" s="4"/>
    </row>
    <row r="82" spans="1:27" s="3" customFormat="1" ht="16" customHeight="1" x14ac:dyDescent="0.25">
      <c r="A82" s="8" t="s">
        <v>195</v>
      </c>
      <c r="B82" s="383" t="s">
        <v>1086</v>
      </c>
      <c r="C82" s="383"/>
      <c r="D82" s="383"/>
      <c r="E82" s="383"/>
      <c r="F82" s="383"/>
      <c r="G82" s="383"/>
      <c r="H82" s="383"/>
      <c r="I82" s="383"/>
      <c r="J82" s="521"/>
      <c r="K82" s="7"/>
      <c r="L82" s="5"/>
      <c r="M82" s="2"/>
      <c r="Q82" s="365"/>
      <c r="R82" s="365"/>
      <c r="S82" s="365"/>
      <c r="T82" s="365"/>
      <c r="U82" s="365"/>
      <c r="V82" s="365"/>
      <c r="W82" s="365"/>
      <c r="X82" s="365"/>
      <c r="Y82" s="365"/>
      <c r="AA82" s="4"/>
    </row>
    <row r="83" spans="1:27" s="3" customFormat="1" ht="16" customHeight="1" x14ac:dyDescent="0.25">
      <c r="B83" s="383"/>
      <c r="C83" s="383"/>
      <c r="D83" s="383"/>
      <c r="E83" s="383"/>
      <c r="F83" s="383"/>
      <c r="G83" s="383"/>
      <c r="H83" s="383"/>
      <c r="I83" s="383"/>
      <c r="J83" s="521"/>
      <c r="K83" s="7"/>
      <c r="L83" s="5"/>
      <c r="M83" s="2"/>
      <c r="Q83" s="433" t="s">
        <v>1088</v>
      </c>
      <c r="R83" s="433"/>
      <c r="S83" s="433"/>
      <c r="T83" s="433"/>
      <c r="U83" s="433"/>
      <c r="AA83" s="4"/>
    </row>
    <row r="84" spans="1:27" s="3" customFormat="1" ht="16" customHeight="1" x14ac:dyDescent="0.25">
      <c r="B84" s="383"/>
      <c r="C84" s="383"/>
      <c r="D84" s="383"/>
      <c r="E84" s="383"/>
      <c r="F84" s="383"/>
      <c r="G84" s="383"/>
      <c r="H84" s="383"/>
      <c r="I84" s="383"/>
      <c r="J84" s="521"/>
      <c r="K84" s="7"/>
      <c r="L84" s="5"/>
      <c r="M84" s="2"/>
      <c r="Q84" s="365" t="s">
        <v>1089</v>
      </c>
      <c r="R84" s="365"/>
      <c r="S84" s="365"/>
      <c r="T84" s="365"/>
      <c r="U84" s="365"/>
      <c r="V84" s="365"/>
      <c r="W84" s="365"/>
      <c r="X84" s="365"/>
      <c r="Y84" s="365"/>
      <c r="AA84" s="4"/>
    </row>
    <row r="85" spans="1:27" s="3" customFormat="1" ht="16" customHeight="1" x14ac:dyDescent="0.25">
      <c r="B85" s="383"/>
      <c r="C85" s="383"/>
      <c r="D85" s="383"/>
      <c r="E85" s="383"/>
      <c r="F85" s="383"/>
      <c r="G85" s="383"/>
      <c r="H85" s="383"/>
      <c r="I85" s="383"/>
      <c r="J85" s="521"/>
      <c r="K85" s="7"/>
      <c r="L85" s="5"/>
      <c r="M85" s="2"/>
      <c r="Q85" s="365"/>
      <c r="R85" s="365"/>
      <c r="S85" s="365"/>
      <c r="T85" s="365"/>
      <c r="U85" s="365"/>
      <c r="V85" s="365"/>
      <c r="W85" s="365"/>
      <c r="X85" s="365"/>
      <c r="Y85" s="365"/>
      <c r="AA85" s="4"/>
    </row>
    <row r="86" spans="1:27" s="3" customFormat="1" ht="16" customHeight="1" x14ac:dyDescent="0.25">
      <c r="J86" s="6"/>
      <c r="K86" s="7"/>
      <c r="L86" s="5"/>
      <c r="M86" s="2"/>
      <c r="Q86" s="374" t="s">
        <v>1090</v>
      </c>
      <c r="R86" s="374"/>
      <c r="S86" s="374"/>
      <c r="T86" s="374"/>
      <c r="U86" s="374"/>
      <c r="AA86" s="4"/>
    </row>
    <row r="87" spans="1:27" s="3" customFormat="1" ht="16" customHeight="1" x14ac:dyDescent="0.25">
      <c r="A87" s="181" t="str">
        <f>IF(OR(J87="",J88="",J89=""),"",IF(AND(J87="Σ",J88="Λ",J89="Λ"),"G","R"))</f>
        <v/>
      </c>
      <c r="B87" s="14" t="s">
        <v>178</v>
      </c>
      <c r="C87" s="520" t="s">
        <v>1091</v>
      </c>
      <c r="D87" s="520"/>
      <c r="E87" s="520"/>
      <c r="F87" s="520"/>
      <c r="G87" s="520"/>
      <c r="H87" s="520"/>
      <c r="I87" s="186" t="s">
        <v>196</v>
      </c>
      <c r="J87" s="187"/>
      <c r="K87" s="7"/>
      <c r="L87" s="5"/>
      <c r="M87" s="2"/>
      <c r="Q87" s="365" t="s">
        <v>1097</v>
      </c>
      <c r="R87" s="365"/>
      <c r="S87" s="365"/>
      <c r="T87" s="365"/>
      <c r="U87" s="365"/>
      <c r="V87" s="365"/>
      <c r="W87" s="365"/>
      <c r="X87" s="365"/>
      <c r="Y87" s="365"/>
      <c r="AA87" s="4"/>
    </row>
    <row r="88" spans="1:27" s="3" customFormat="1" ht="16" customHeight="1" x14ac:dyDescent="0.25">
      <c r="C88" s="520"/>
      <c r="D88" s="520"/>
      <c r="E88" s="520"/>
      <c r="F88" s="520"/>
      <c r="G88" s="520"/>
      <c r="H88" s="520"/>
      <c r="I88" s="186" t="s">
        <v>197</v>
      </c>
      <c r="J88" s="187"/>
      <c r="K88" s="7"/>
      <c r="L88" s="5"/>
      <c r="M88" s="2"/>
      <c r="Q88" s="365"/>
      <c r="R88" s="365"/>
      <c r="S88" s="365"/>
      <c r="T88" s="365"/>
      <c r="U88" s="365"/>
      <c r="V88" s="365"/>
      <c r="W88" s="365"/>
      <c r="X88" s="365"/>
      <c r="Y88" s="365"/>
      <c r="AA88" s="4"/>
    </row>
    <row r="89" spans="1:27" s="3" customFormat="1" ht="16" customHeight="1" x14ac:dyDescent="0.25">
      <c r="C89" s="520"/>
      <c r="D89" s="520"/>
      <c r="E89" s="520"/>
      <c r="F89" s="520"/>
      <c r="G89" s="520"/>
      <c r="H89" s="520"/>
      <c r="I89" s="186" t="s">
        <v>198</v>
      </c>
      <c r="J89" s="187"/>
      <c r="K89" s="7"/>
      <c r="L89" s="5"/>
      <c r="M89" s="2"/>
      <c r="Q89" s="365"/>
      <c r="R89" s="365"/>
      <c r="S89" s="365"/>
      <c r="T89" s="365"/>
      <c r="U89" s="365"/>
      <c r="V89" s="365"/>
      <c r="W89" s="365"/>
      <c r="X89" s="365"/>
      <c r="Y89" s="365"/>
      <c r="AA89" s="4"/>
    </row>
    <row r="90" spans="1:27" s="3" customFormat="1" ht="16" customHeight="1" x14ac:dyDescent="0.25">
      <c r="J90" s="6"/>
      <c r="K90" s="7"/>
      <c r="L90" s="5"/>
      <c r="M90" s="2"/>
      <c r="Q90" s="365" t="s">
        <v>1098</v>
      </c>
      <c r="R90" s="365"/>
      <c r="S90" s="365"/>
      <c r="T90" s="365"/>
      <c r="U90" s="365"/>
      <c r="V90" s="365"/>
      <c r="W90" s="365"/>
      <c r="X90" s="365"/>
      <c r="Y90" s="365"/>
      <c r="AA90" s="4"/>
    </row>
    <row r="91" spans="1:27" s="3" customFormat="1" ht="16" customHeight="1" x14ac:dyDescent="0.25">
      <c r="A91" s="181" t="str">
        <f>IF(OR(J91="",J92="",J93=""),"",IF(AND(J91="Σ",J92="Λ",J93="Λ"),"G","R"))</f>
        <v/>
      </c>
      <c r="B91" s="14" t="s">
        <v>179</v>
      </c>
      <c r="C91" s="520" t="s">
        <v>1094</v>
      </c>
      <c r="D91" s="520"/>
      <c r="E91" s="520"/>
      <c r="F91" s="520"/>
      <c r="G91" s="520"/>
      <c r="H91" s="520"/>
      <c r="I91" s="186" t="s">
        <v>199</v>
      </c>
      <c r="J91" s="187"/>
      <c r="K91" s="7"/>
      <c r="L91" s="5"/>
      <c r="M91" s="2"/>
      <c r="Q91" s="365"/>
      <c r="R91" s="365"/>
      <c r="S91" s="365"/>
      <c r="T91" s="365"/>
      <c r="U91" s="365"/>
      <c r="V91" s="365"/>
      <c r="W91" s="365"/>
      <c r="X91" s="365"/>
      <c r="Y91" s="365"/>
      <c r="AA91" s="4"/>
    </row>
    <row r="92" spans="1:27" s="3" customFormat="1" ht="16" customHeight="1" x14ac:dyDescent="0.25">
      <c r="A92" s="181"/>
      <c r="C92" s="520"/>
      <c r="D92" s="520"/>
      <c r="E92" s="520"/>
      <c r="F92" s="520"/>
      <c r="G92" s="520"/>
      <c r="H92" s="520"/>
      <c r="I92" s="16" t="s">
        <v>200</v>
      </c>
      <c r="J92" s="187"/>
      <c r="K92" s="7"/>
      <c r="L92" s="5"/>
      <c r="M92" s="2"/>
      <c r="Q92" s="365"/>
      <c r="R92" s="365"/>
      <c r="S92" s="365"/>
      <c r="T92" s="365"/>
      <c r="U92" s="365"/>
      <c r="V92" s="365"/>
      <c r="W92" s="365"/>
      <c r="X92" s="365"/>
      <c r="Y92" s="365"/>
      <c r="AA92" s="4"/>
    </row>
    <row r="93" spans="1:27" s="3" customFormat="1" ht="16" customHeight="1" x14ac:dyDescent="0.25">
      <c r="A93" s="181"/>
      <c r="C93" s="520"/>
      <c r="D93" s="520"/>
      <c r="E93" s="520"/>
      <c r="F93" s="520"/>
      <c r="G93" s="520"/>
      <c r="H93" s="520"/>
      <c r="I93" s="186" t="s">
        <v>201</v>
      </c>
      <c r="J93" s="187"/>
      <c r="K93" s="7"/>
      <c r="L93" s="5"/>
      <c r="M93" s="2"/>
      <c r="Q93" s="365"/>
      <c r="R93" s="365"/>
      <c r="S93" s="365"/>
      <c r="T93" s="365"/>
      <c r="U93" s="365"/>
      <c r="V93" s="365"/>
      <c r="W93" s="365"/>
      <c r="X93" s="365"/>
      <c r="Y93" s="365"/>
      <c r="AA93" s="4"/>
    </row>
    <row r="94" spans="1:27" s="3" customFormat="1" ht="16" customHeight="1" x14ac:dyDescent="0.25">
      <c r="A94" s="181"/>
      <c r="J94" s="6"/>
      <c r="K94" s="7"/>
      <c r="L94" s="5"/>
      <c r="M94" s="2"/>
      <c r="AA94" s="4"/>
    </row>
    <row r="95" spans="1:27" s="3" customFormat="1" ht="16" customHeight="1" x14ac:dyDescent="0.25">
      <c r="A95" s="181" t="str">
        <f>IF(OR(J95="",J96="",J97="",J98=""),"",IF(AND(J95="Λ",J96="Λ",J97="Λ",J98="Σ"),"G","R"))</f>
        <v/>
      </c>
      <c r="B95" s="14" t="s">
        <v>180</v>
      </c>
      <c r="C95" s="520" t="s">
        <v>1092</v>
      </c>
      <c r="D95" s="520"/>
      <c r="E95" s="520"/>
      <c r="F95" s="520"/>
      <c r="G95" s="520"/>
      <c r="H95" s="517" t="s">
        <v>237</v>
      </c>
      <c r="I95" s="517"/>
      <c r="J95" s="187"/>
      <c r="K95" s="7"/>
      <c r="L95" s="5"/>
      <c r="M95" s="2"/>
      <c r="U95" s="518" t="s">
        <v>204</v>
      </c>
      <c r="AA95" s="4"/>
    </row>
    <row r="96" spans="1:27" s="3" customFormat="1" ht="16" customHeight="1" x14ac:dyDescent="0.25">
      <c r="A96" s="181"/>
      <c r="C96" s="520"/>
      <c r="D96" s="520"/>
      <c r="E96" s="520"/>
      <c r="F96" s="520"/>
      <c r="G96" s="520"/>
      <c r="H96" s="517" t="s">
        <v>238</v>
      </c>
      <c r="I96" s="517"/>
      <c r="J96" s="187"/>
      <c r="K96" s="7"/>
      <c r="L96" s="5"/>
      <c r="M96" s="2"/>
      <c r="U96" s="519"/>
      <c r="AA96" s="4"/>
    </row>
    <row r="97" spans="1:27" s="3" customFormat="1" ht="16" customHeight="1" x14ac:dyDescent="0.25">
      <c r="A97" s="181"/>
      <c r="C97" s="520"/>
      <c r="D97" s="520"/>
      <c r="E97" s="520"/>
      <c r="F97" s="520"/>
      <c r="G97" s="520"/>
      <c r="H97" s="517" t="s">
        <v>241</v>
      </c>
      <c r="I97" s="517"/>
      <c r="J97" s="187"/>
      <c r="K97" s="7"/>
      <c r="L97" s="5"/>
      <c r="M97" s="2"/>
      <c r="U97" s="519"/>
      <c r="AA97" s="4"/>
    </row>
    <row r="98" spans="1:27" s="3" customFormat="1" ht="16" customHeight="1" x14ac:dyDescent="0.25">
      <c r="A98" s="181"/>
      <c r="C98" s="520"/>
      <c r="D98" s="520"/>
      <c r="E98" s="520"/>
      <c r="F98" s="520"/>
      <c r="G98" s="520"/>
      <c r="H98" s="517" t="s">
        <v>242</v>
      </c>
      <c r="I98" s="517"/>
      <c r="J98" s="187"/>
      <c r="K98" s="7"/>
      <c r="L98" s="5"/>
      <c r="M98" s="2"/>
      <c r="AA98" s="4"/>
    </row>
    <row r="99" spans="1:27" s="3" customFormat="1" ht="16" customHeight="1" x14ac:dyDescent="0.25">
      <c r="A99" s="181"/>
      <c r="J99" s="6"/>
      <c r="K99" s="7"/>
      <c r="L99" s="5"/>
      <c r="M99" s="2"/>
      <c r="AA99" s="4"/>
    </row>
    <row r="100" spans="1:27" s="3" customFormat="1" ht="16" customHeight="1" x14ac:dyDescent="0.25">
      <c r="A100" s="181" t="str">
        <f>IF(OR(J100="",J101="",J102=""),"",IF(AND(J100="Λ",J101="Σ",J102="Λ"),"G","R"))</f>
        <v/>
      </c>
      <c r="B100" s="14" t="s">
        <v>182</v>
      </c>
      <c r="C100" s="409" t="s">
        <v>1000</v>
      </c>
      <c r="D100" s="409"/>
      <c r="E100" s="409"/>
      <c r="F100" s="409"/>
      <c r="G100" s="409"/>
      <c r="H100" s="409"/>
      <c r="I100" s="186">
        <v>5</v>
      </c>
      <c r="J100" s="187"/>
      <c r="K100" s="7"/>
      <c r="L100" s="5"/>
      <c r="M100" s="2"/>
      <c r="S100" s="510" t="s">
        <v>235</v>
      </c>
      <c r="T100" s="510"/>
      <c r="V100" s="510" t="s">
        <v>236</v>
      </c>
      <c r="W100" s="510"/>
      <c r="AA100" s="4"/>
    </row>
    <row r="101" spans="1:27" s="3" customFormat="1" ht="16" customHeight="1" x14ac:dyDescent="0.25">
      <c r="A101" s="181"/>
      <c r="C101" s="409"/>
      <c r="D101" s="409"/>
      <c r="E101" s="409"/>
      <c r="F101" s="409"/>
      <c r="G101" s="409"/>
      <c r="H101" s="409"/>
      <c r="I101" s="186">
        <v>5.5</v>
      </c>
      <c r="J101" s="187"/>
      <c r="K101" s="7"/>
      <c r="L101" s="5"/>
      <c r="M101" s="2"/>
      <c r="S101" s="510"/>
      <c r="T101" s="510"/>
      <c r="V101" s="510"/>
      <c r="W101" s="510"/>
      <c r="AA101" s="4"/>
    </row>
    <row r="102" spans="1:27" s="3" customFormat="1" ht="16" customHeight="1" x14ac:dyDescent="0.25">
      <c r="A102" s="181"/>
      <c r="C102" s="409"/>
      <c r="D102" s="409"/>
      <c r="E102" s="409"/>
      <c r="F102" s="409"/>
      <c r="G102" s="409"/>
      <c r="H102" s="409"/>
      <c r="I102" s="186">
        <v>4.5</v>
      </c>
      <c r="J102" s="187"/>
      <c r="K102" s="7"/>
      <c r="L102" s="5"/>
      <c r="M102" s="2"/>
      <c r="S102" s="510"/>
      <c r="T102" s="510"/>
      <c r="V102" s="510"/>
      <c r="W102" s="510"/>
      <c r="AA102" s="4"/>
    </row>
    <row r="103" spans="1:27" s="3" customFormat="1" ht="16" customHeight="1" x14ac:dyDescent="0.25">
      <c r="A103" s="181"/>
      <c r="J103" s="6"/>
      <c r="K103" s="7"/>
      <c r="L103" s="5"/>
      <c r="M103" s="2"/>
      <c r="S103" s="504" t="s">
        <v>239</v>
      </c>
      <c r="T103" s="508"/>
      <c r="V103" s="503" t="s">
        <v>240</v>
      </c>
      <c r="W103" s="509"/>
      <c r="AA103" s="4"/>
    </row>
    <row r="104" spans="1:27" s="3" customFormat="1" ht="16" customHeight="1" x14ac:dyDescent="0.25">
      <c r="A104" s="181" t="str">
        <f>IF(OR(J104="",J105="",J106="",J107=""),"",IF(AND(J104="Λ",J105="Σ",J106="Λ",J107="Λ"),"G","R"))</f>
        <v/>
      </c>
      <c r="B104" s="14" t="s">
        <v>183</v>
      </c>
      <c r="C104" s="430" t="s">
        <v>1093</v>
      </c>
      <c r="D104" s="430"/>
      <c r="E104" s="430"/>
      <c r="F104" s="430"/>
      <c r="G104" s="430"/>
      <c r="H104" s="430"/>
      <c r="I104" s="179" t="s">
        <v>245</v>
      </c>
      <c r="J104" s="187"/>
      <c r="K104" s="7"/>
      <c r="L104" s="5"/>
      <c r="M104" s="2"/>
      <c r="S104" s="508"/>
      <c r="T104" s="508"/>
      <c r="V104" s="509"/>
      <c r="W104" s="509"/>
      <c r="AA104" s="4"/>
    </row>
    <row r="105" spans="1:27" s="3" customFormat="1" ht="16" customHeight="1" thickBot="1" x14ac:dyDescent="0.3">
      <c r="A105" s="181"/>
      <c r="B105" s="19"/>
      <c r="C105" s="430"/>
      <c r="D105" s="430"/>
      <c r="E105" s="430"/>
      <c r="F105" s="430"/>
      <c r="G105" s="430"/>
      <c r="H105" s="430"/>
      <c r="I105" s="179" t="s">
        <v>246</v>
      </c>
      <c r="J105" s="187"/>
      <c r="K105" s="15"/>
      <c r="L105" s="5"/>
      <c r="M105" s="2"/>
      <c r="S105" s="503" t="s">
        <v>243</v>
      </c>
      <c r="T105" s="503"/>
      <c r="V105" s="504" t="s">
        <v>244</v>
      </c>
      <c r="W105" s="504"/>
      <c r="AA105" s="4"/>
    </row>
    <row r="106" spans="1:27" s="3" customFormat="1" ht="16" customHeight="1" x14ac:dyDescent="0.25">
      <c r="C106" s="430"/>
      <c r="D106" s="430"/>
      <c r="E106" s="430"/>
      <c r="F106" s="430"/>
      <c r="G106" s="430"/>
      <c r="H106" s="430"/>
      <c r="I106" s="179" t="s">
        <v>247</v>
      </c>
      <c r="J106" s="187"/>
      <c r="K106" s="377" t="str">
        <f>IF(L106="","",IF(L106=60,P37,P29))</f>
        <v/>
      </c>
      <c r="L106" s="505" t="str">
        <f>IF(OR(A87="",A91="",A95="",A100="",A104=""),"",SUM(C110:G110))</f>
        <v/>
      </c>
      <c r="M106" s="2"/>
      <c r="S106" s="503"/>
      <c r="T106" s="503"/>
      <c r="V106" s="504"/>
      <c r="W106" s="504"/>
      <c r="AA106" s="4"/>
    </row>
    <row r="107" spans="1:27" s="3" customFormat="1" ht="16" customHeight="1" x14ac:dyDescent="0.25">
      <c r="C107" s="430"/>
      <c r="D107" s="430"/>
      <c r="E107" s="430"/>
      <c r="F107" s="430"/>
      <c r="G107" s="430"/>
      <c r="H107" s="430"/>
      <c r="I107" s="511" t="s">
        <v>248</v>
      </c>
      <c r="J107" s="513"/>
      <c r="K107" s="378"/>
      <c r="L107" s="506"/>
      <c r="M107" s="2"/>
      <c r="S107" s="503"/>
      <c r="T107" s="503"/>
      <c r="V107" s="504"/>
      <c r="W107" s="504"/>
      <c r="AA107" s="4"/>
    </row>
    <row r="108" spans="1:27" s="3" customFormat="1" ht="16" customHeight="1" thickBot="1" x14ac:dyDescent="0.3">
      <c r="C108" s="430"/>
      <c r="D108" s="430"/>
      <c r="E108" s="430"/>
      <c r="F108" s="430"/>
      <c r="G108" s="430"/>
      <c r="H108" s="430"/>
      <c r="I108" s="512"/>
      <c r="J108" s="514"/>
      <c r="K108" s="379"/>
      <c r="L108" s="507"/>
      <c r="M108" s="2"/>
      <c r="Q108" s="205" t="s">
        <v>1099</v>
      </c>
      <c r="R108" s="205"/>
      <c r="S108" s="205"/>
      <c r="T108" s="205"/>
      <c r="U108" s="205"/>
      <c r="V108" s="205"/>
      <c r="W108" s="205"/>
      <c r="X108" s="205"/>
      <c r="Y108" s="205"/>
      <c r="AA108" s="4"/>
    </row>
    <row r="109" spans="1:27" s="3" customFormat="1" ht="16" customHeight="1" x14ac:dyDescent="0.25">
      <c r="J109" s="6"/>
      <c r="K109" s="7"/>
      <c r="L109" s="5"/>
      <c r="M109" s="371" t="str">
        <f>IF(AND(L106="",L76="",L45=""),"",SUM(L45:L109))</f>
        <v/>
      </c>
      <c r="Q109" s="205"/>
      <c r="R109" s="205"/>
      <c r="S109" s="205"/>
      <c r="T109" s="205"/>
      <c r="U109" s="205"/>
      <c r="V109" s="205"/>
      <c r="W109" s="205"/>
      <c r="X109" s="205"/>
      <c r="Y109" s="205"/>
      <c r="AA109" s="4"/>
    </row>
    <row r="110" spans="1:27" s="3" customFormat="1" ht="16" customHeight="1" x14ac:dyDescent="0.25">
      <c r="A110" s="18"/>
      <c r="B110" s="18"/>
      <c r="C110" s="13" t="str">
        <f>IF(A87&lt;&gt;"G","",10)</f>
        <v/>
      </c>
      <c r="D110" s="13" t="str">
        <f>IF(A91&lt;&gt;"G","",10)</f>
        <v/>
      </c>
      <c r="E110" s="13" t="str">
        <f>IF(A95&lt;&gt;"G","",15)</f>
        <v/>
      </c>
      <c r="F110" s="13" t="str">
        <f>IF(A100&lt;&gt;"G","",10)</f>
        <v/>
      </c>
      <c r="G110" s="13" t="str">
        <f>IF(A104&lt;&gt;"G","",15)</f>
        <v/>
      </c>
      <c r="H110" s="18"/>
      <c r="I110" s="18"/>
      <c r="J110" s="18"/>
      <c r="K110" s="5"/>
      <c r="L110" s="5"/>
      <c r="M110" s="371"/>
      <c r="Q110" s="205"/>
      <c r="R110" s="205"/>
      <c r="S110" s="205"/>
      <c r="T110" s="205"/>
      <c r="U110" s="205"/>
      <c r="V110" s="205"/>
      <c r="W110" s="205"/>
      <c r="X110" s="205"/>
      <c r="Y110" s="205"/>
      <c r="AA110" s="4"/>
    </row>
    <row r="111" spans="1:27" s="3" customFormat="1" ht="16" customHeight="1" x14ac:dyDescent="0.25">
      <c r="J111" s="6"/>
      <c r="K111" s="7"/>
      <c r="L111" s="5"/>
      <c r="M111" s="371"/>
      <c r="Q111" s="205"/>
      <c r="R111" s="205"/>
      <c r="S111" s="205"/>
      <c r="T111" s="205"/>
      <c r="U111" s="205"/>
      <c r="V111" s="205"/>
      <c r="W111" s="205"/>
      <c r="X111" s="205"/>
      <c r="Y111" s="205"/>
      <c r="AA111" s="4"/>
    </row>
    <row r="112" spans="1:27" s="3" customFormat="1" ht="16" customHeight="1" x14ac:dyDescent="0.25">
      <c r="A112" s="8" t="s">
        <v>249</v>
      </c>
      <c r="B112" s="501" t="s">
        <v>1001</v>
      </c>
      <c r="C112" s="501"/>
      <c r="D112" s="501"/>
      <c r="E112" s="501"/>
      <c r="F112" s="501"/>
      <c r="G112" s="501"/>
      <c r="H112" s="501"/>
      <c r="I112" s="501"/>
      <c r="J112" s="502"/>
      <c r="K112" s="7"/>
      <c r="L112" s="5"/>
      <c r="M112" s="2"/>
      <c r="Q112" s="366" t="s">
        <v>1100</v>
      </c>
      <c r="R112" s="366"/>
      <c r="S112" s="366"/>
      <c r="T112" s="366"/>
      <c r="U112" s="366"/>
      <c r="AA112" s="4"/>
    </row>
    <row r="113" spans="1:27" s="3" customFormat="1" ht="16" customHeight="1" x14ac:dyDescent="0.25">
      <c r="B113" s="501"/>
      <c r="C113" s="501"/>
      <c r="D113" s="501"/>
      <c r="E113" s="501"/>
      <c r="F113" s="501"/>
      <c r="G113" s="501"/>
      <c r="H113" s="501"/>
      <c r="I113" s="501"/>
      <c r="J113" s="502"/>
      <c r="K113" s="7"/>
      <c r="L113" s="5"/>
      <c r="M113" s="2"/>
      <c r="Q113" s="365" t="s">
        <v>1101</v>
      </c>
      <c r="R113" s="365"/>
      <c r="S113" s="365"/>
      <c r="T113" s="365"/>
      <c r="U113" s="365"/>
      <c r="V113" s="365"/>
      <c r="W113" s="365"/>
      <c r="X113" s="365"/>
      <c r="Y113" s="365"/>
      <c r="AA113" s="4"/>
    </row>
    <row r="114" spans="1:27" s="3" customFormat="1" ht="16" customHeight="1" x14ac:dyDescent="0.25">
      <c r="B114" s="19" t="s">
        <v>178</v>
      </c>
      <c r="C114" s="499" t="s">
        <v>1002</v>
      </c>
      <c r="D114" s="499"/>
      <c r="E114" s="499"/>
      <c r="F114" s="499"/>
      <c r="G114" s="499"/>
      <c r="H114" s="499"/>
      <c r="J114" s="6"/>
      <c r="K114" s="7"/>
      <c r="L114" s="5"/>
      <c r="M114" s="2"/>
      <c r="Q114" s="365"/>
      <c r="R114" s="365"/>
      <c r="S114" s="365"/>
      <c r="T114" s="365"/>
      <c r="U114" s="365"/>
      <c r="V114" s="365"/>
      <c r="W114" s="365"/>
      <c r="X114" s="365"/>
      <c r="Y114" s="365"/>
      <c r="AA114" s="4"/>
    </row>
    <row r="115" spans="1:27" s="3" customFormat="1" ht="16" customHeight="1" x14ac:dyDescent="0.25">
      <c r="J115" s="6"/>
      <c r="K115" s="7"/>
      <c r="L115" s="5"/>
      <c r="M115" s="2"/>
      <c r="Q115" s="365"/>
      <c r="R115" s="365"/>
      <c r="S115" s="365"/>
      <c r="T115" s="365"/>
      <c r="U115" s="365"/>
      <c r="V115" s="365"/>
      <c r="W115" s="365"/>
      <c r="X115" s="365"/>
      <c r="Y115" s="365"/>
      <c r="AA115" s="4"/>
    </row>
    <row r="116" spans="1:27" s="3" customFormat="1" ht="16" customHeight="1" x14ac:dyDescent="0.25">
      <c r="B116" s="181" t="str">
        <f>IF(J116&lt;&gt;"G","",8)</f>
        <v/>
      </c>
      <c r="C116" s="487" t="s">
        <v>1108</v>
      </c>
      <c r="D116" s="487"/>
      <c r="E116" s="487"/>
      <c r="F116" s="487"/>
      <c r="G116" s="487"/>
      <c r="H116" s="487"/>
      <c r="I116" s="496"/>
      <c r="J116" s="190" t="str">
        <f>IF(I116="","",IF(I116="0,04mol","G","R"))</f>
        <v/>
      </c>
      <c r="K116" s="7"/>
      <c r="L116" s="5"/>
      <c r="M116" s="2"/>
      <c r="Q116" s="366" t="s">
        <v>205</v>
      </c>
      <c r="R116" s="366"/>
      <c r="S116" s="366"/>
      <c r="T116" s="366"/>
      <c r="U116" s="366"/>
      <c r="V116" s="366"/>
      <c r="W116" s="366"/>
      <c r="AA116" s="4"/>
    </row>
    <row r="117" spans="1:27" s="3" customFormat="1" ht="16" customHeight="1" thickBot="1" x14ac:dyDescent="0.3">
      <c r="B117" s="181"/>
      <c r="C117" s="488"/>
      <c r="D117" s="488"/>
      <c r="E117" s="488"/>
      <c r="F117" s="488"/>
      <c r="G117" s="488"/>
      <c r="H117" s="488"/>
      <c r="I117" s="497"/>
      <c r="J117" s="190"/>
      <c r="K117" s="7"/>
      <c r="L117" s="5"/>
      <c r="M117" s="2"/>
      <c r="Q117" s="214" t="s">
        <v>1102</v>
      </c>
      <c r="R117" s="214"/>
      <c r="S117" s="214"/>
      <c r="T117" s="214"/>
      <c r="U117" s="214"/>
      <c r="V117" s="214"/>
      <c r="W117" s="214"/>
      <c r="X117" s="214"/>
      <c r="Y117" s="214"/>
      <c r="AA117" s="4"/>
    </row>
    <row r="118" spans="1:27" s="3" customFormat="1" ht="16" customHeight="1" x14ac:dyDescent="0.25">
      <c r="B118" s="181"/>
      <c r="J118" s="190"/>
      <c r="K118" s="377" t="str">
        <f>IF(L118="","",IF(L118=20,P37,P29))</f>
        <v/>
      </c>
      <c r="L118" s="367" t="str">
        <f>IF(OR(J116="",J119="",J121=""),"",SUM(B116:B121))</f>
        <v/>
      </c>
      <c r="M118" s="2"/>
      <c r="Q118" s="214"/>
      <c r="R118" s="214"/>
      <c r="S118" s="214"/>
      <c r="T118" s="214"/>
      <c r="U118" s="214"/>
      <c r="V118" s="214"/>
      <c r="W118" s="214"/>
      <c r="X118" s="214"/>
      <c r="Y118" s="214"/>
      <c r="AA118" s="4"/>
    </row>
    <row r="119" spans="1:27" s="3" customFormat="1" ht="16" customHeight="1" x14ac:dyDescent="0.25">
      <c r="B119" s="181" t="str">
        <f>IF(J119&lt;&gt;"G","",6)</f>
        <v/>
      </c>
      <c r="C119" s="498" t="s">
        <v>1003</v>
      </c>
      <c r="D119" s="498"/>
      <c r="E119" s="498"/>
      <c r="F119" s="498"/>
      <c r="G119" s="498"/>
      <c r="H119" s="498"/>
      <c r="I119" s="188"/>
      <c r="J119" s="190" t="str">
        <f>IF(I119="","",IF(OR(I119="0,1M",I119="0,1Μ"),"G","R"))</f>
        <v/>
      </c>
      <c r="K119" s="378"/>
      <c r="L119" s="368"/>
      <c r="M119" s="2"/>
      <c r="Q119" s="214" t="s">
        <v>1103</v>
      </c>
      <c r="R119" s="214"/>
      <c r="S119" s="214"/>
      <c r="T119" s="214"/>
      <c r="U119" s="214"/>
      <c r="V119" s="214"/>
      <c r="W119" s="214"/>
      <c r="X119" s="214"/>
      <c r="Y119" s="214"/>
      <c r="AA119" s="4"/>
    </row>
    <row r="120" spans="1:27" s="3" customFormat="1" ht="16" customHeight="1" x14ac:dyDescent="0.25">
      <c r="B120" s="181"/>
      <c r="C120" s="11"/>
      <c r="D120" s="11"/>
      <c r="E120" s="11"/>
      <c r="J120" s="190"/>
      <c r="K120" s="378"/>
      <c r="L120" s="368"/>
      <c r="M120" s="2"/>
      <c r="Q120" s="214"/>
      <c r="R120" s="214"/>
      <c r="S120" s="214"/>
      <c r="T120" s="214"/>
      <c r="U120" s="214"/>
      <c r="V120" s="214"/>
      <c r="W120" s="214"/>
      <c r="X120" s="214"/>
      <c r="Y120" s="214"/>
      <c r="AA120" s="4"/>
    </row>
    <row r="121" spans="1:27" s="3" customFormat="1" ht="16" customHeight="1" thickBot="1" x14ac:dyDescent="0.3">
      <c r="B121" s="181" t="str">
        <f>IF(J121&lt;&gt;"G","",6)</f>
        <v/>
      </c>
      <c r="C121" s="498" t="s">
        <v>1004</v>
      </c>
      <c r="D121" s="498"/>
      <c r="E121" s="498"/>
      <c r="F121" s="498"/>
      <c r="G121" s="498"/>
      <c r="H121" s="498"/>
      <c r="I121" s="189"/>
      <c r="J121" s="190" t="str">
        <f>IF(I121="","",IF(I121=1,"G","R"))</f>
        <v/>
      </c>
      <c r="K121" s="379"/>
      <c r="L121" s="369"/>
      <c r="M121" s="2"/>
      <c r="Q121" s="365" t="s">
        <v>1104</v>
      </c>
      <c r="R121" s="365"/>
      <c r="S121" s="365"/>
      <c r="T121" s="365"/>
      <c r="U121" s="365"/>
      <c r="V121" s="365"/>
      <c r="W121" s="365"/>
      <c r="X121" s="365"/>
      <c r="Y121" s="365"/>
      <c r="AA121" s="4"/>
    </row>
    <row r="122" spans="1:27" s="3" customFormat="1" ht="16" customHeight="1" thickBot="1" x14ac:dyDescent="0.3">
      <c r="J122" s="6"/>
      <c r="K122" s="21"/>
      <c r="L122" s="5"/>
      <c r="M122" s="2"/>
      <c r="Q122" s="365"/>
      <c r="R122" s="365"/>
      <c r="S122" s="365"/>
      <c r="T122" s="365"/>
      <c r="U122" s="365"/>
      <c r="V122" s="365"/>
      <c r="W122" s="365"/>
      <c r="X122" s="365"/>
      <c r="Y122" s="365"/>
      <c r="AA122" s="4"/>
    </row>
    <row r="123" spans="1:27" s="3" customFormat="1" ht="16" customHeight="1" x14ac:dyDescent="0.25">
      <c r="A123" s="22"/>
      <c r="B123" s="22"/>
      <c r="C123" s="22"/>
      <c r="D123" s="22"/>
      <c r="E123" s="22"/>
      <c r="F123" s="22"/>
      <c r="G123" s="22"/>
      <c r="H123" s="22"/>
      <c r="I123" s="22"/>
      <c r="J123" s="23"/>
      <c r="K123" s="7"/>
      <c r="L123" s="5"/>
      <c r="M123" s="2"/>
      <c r="Q123" s="365"/>
      <c r="R123" s="365"/>
      <c r="S123" s="365"/>
      <c r="T123" s="365"/>
      <c r="U123" s="365"/>
      <c r="V123" s="365"/>
      <c r="W123" s="365"/>
      <c r="X123" s="365"/>
      <c r="Y123" s="365"/>
      <c r="AA123" s="4"/>
    </row>
    <row r="124" spans="1:27" s="3" customFormat="1" ht="16" customHeight="1" x14ac:dyDescent="0.25">
      <c r="B124" s="19" t="s">
        <v>179</v>
      </c>
      <c r="C124" s="499" t="s">
        <v>1005</v>
      </c>
      <c r="D124" s="499"/>
      <c r="E124" s="499"/>
      <c r="F124" s="499"/>
      <c r="G124" s="499"/>
      <c r="H124" s="499"/>
      <c r="I124" s="499"/>
      <c r="J124" s="6"/>
      <c r="K124" s="7"/>
      <c r="L124" s="5"/>
      <c r="M124" s="2"/>
      <c r="Q124" s="365" t="s">
        <v>1105</v>
      </c>
      <c r="R124" s="365"/>
      <c r="S124" s="365"/>
      <c r="T124" s="365"/>
      <c r="U124" s="365"/>
      <c r="V124" s="365"/>
      <c r="W124" s="365"/>
      <c r="X124" s="365"/>
      <c r="Y124" s="365"/>
      <c r="AA124" s="4"/>
    </row>
    <row r="125" spans="1:27" s="3" customFormat="1" ht="16" customHeight="1" x14ac:dyDescent="0.25">
      <c r="J125" s="6"/>
      <c r="K125" s="7"/>
      <c r="L125" s="5"/>
      <c r="M125" s="2"/>
      <c r="Q125" s="365"/>
      <c r="R125" s="365"/>
      <c r="S125" s="365"/>
      <c r="T125" s="365"/>
      <c r="U125" s="365"/>
      <c r="V125" s="365"/>
      <c r="W125" s="365"/>
      <c r="X125" s="365"/>
      <c r="Y125" s="365"/>
      <c r="AA125" s="4"/>
    </row>
    <row r="126" spans="1:27" s="3" customFormat="1" ht="16" customHeight="1" x14ac:dyDescent="0.25">
      <c r="B126" s="181" t="str">
        <f>IF(J126&lt;&gt;"G","",8)</f>
        <v/>
      </c>
      <c r="C126" s="494" t="s">
        <v>1109</v>
      </c>
      <c r="D126" s="494"/>
      <c r="E126" s="494"/>
      <c r="F126" s="494"/>
      <c r="G126" s="494"/>
      <c r="H126" s="494"/>
      <c r="I126" s="496"/>
      <c r="J126" s="190" t="str">
        <f>IF(I126="","",IF(I126="0,025mol","G","R"))</f>
        <v/>
      </c>
      <c r="K126" s="7"/>
      <c r="L126" s="5"/>
      <c r="M126" s="2"/>
      <c r="Q126" s="365"/>
      <c r="R126" s="365"/>
      <c r="S126" s="365"/>
      <c r="T126" s="365"/>
      <c r="U126" s="365"/>
      <c r="V126" s="365"/>
      <c r="W126" s="365"/>
      <c r="X126" s="365"/>
      <c r="Y126" s="365"/>
      <c r="AA126" s="4"/>
    </row>
    <row r="127" spans="1:27" s="3" customFormat="1" ht="16" customHeight="1" x14ac:dyDescent="0.25">
      <c r="B127" s="181"/>
      <c r="C127" s="495"/>
      <c r="D127" s="495"/>
      <c r="E127" s="495"/>
      <c r="F127" s="495"/>
      <c r="G127" s="495"/>
      <c r="H127" s="495"/>
      <c r="I127" s="497"/>
      <c r="J127" s="190"/>
      <c r="K127" s="7"/>
      <c r="L127" s="5"/>
      <c r="M127" s="2"/>
      <c r="Q127" s="205" t="s">
        <v>1106</v>
      </c>
      <c r="R127" s="205"/>
      <c r="S127" s="205"/>
      <c r="T127" s="205"/>
      <c r="U127" s="205"/>
      <c r="V127" s="205"/>
      <c r="W127" s="205"/>
      <c r="X127" s="205"/>
      <c r="Y127" s="205"/>
      <c r="AA127" s="4"/>
    </row>
    <row r="128" spans="1:27" s="3" customFormat="1" ht="16" customHeight="1" thickBot="1" x14ac:dyDescent="0.3">
      <c r="B128" s="181"/>
      <c r="J128" s="190"/>
      <c r="K128" s="7"/>
      <c r="L128" s="5"/>
      <c r="M128" s="2"/>
      <c r="Q128" s="205"/>
      <c r="R128" s="205"/>
      <c r="S128" s="205"/>
      <c r="T128" s="205"/>
      <c r="U128" s="205"/>
      <c r="V128" s="205"/>
      <c r="W128" s="205"/>
      <c r="X128" s="205"/>
      <c r="Y128" s="205"/>
      <c r="AA128" s="4"/>
    </row>
    <row r="129" spans="1:27" s="3" customFormat="1" ht="16" customHeight="1" x14ac:dyDescent="0.25">
      <c r="B129" s="181" t="str">
        <f>IF(J129&lt;&gt;"G","",8)</f>
        <v/>
      </c>
      <c r="C129" s="498" t="s">
        <v>1003</v>
      </c>
      <c r="D129" s="498"/>
      <c r="E129" s="498"/>
      <c r="F129" s="498"/>
      <c r="G129" s="498"/>
      <c r="H129" s="498"/>
      <c r="I129" s="188"/>
      <c r="J129" s="191" t="str">
        <f>IF(I129="","",IF(OR(I129="0,25M",I129="0,25Μ"),"G","R"))</f>
        <v/>
      </c>
      <c r="K129" s="377" t="str">
        <f>IF(L129="","",IF(L129=30,P37,P29))</f>
        <v/>
      </c>
      <c r="L129" s="367" t="str">
        <f>IF(OR(J126="",J129="",J131=""),"",SUM(B126:B131))</f>
        <v/>
      </c>
      <c r="M129" s="2"/>
      <c r="Q129" s="205"/>
      <c r="R129" s="205"/>
      <c r="S129" s="205"/>
      <c r="T129" s="205"/>
      <c r="U129" s="205"/>
      <c r="V129" s="205"/>
      <c r="W129" s="205"/>
      <c r="X129" s="205"/>
      <c r="Y129" s="205"/>
      <c r="AA129" s="4"/>
    </row>
    <row r="130" spans="1:27" s="3" customFormat="1" ht="16" customHeight="1" x14ac:dyDescent="0.25">
      <c r="B130" s="181"/>
      <c r="J130" s="191"/>
      <c r="K130" s="378"/>
      <c r="L130" s="368"/>
      <c r="M130" s="2"/>
      <c r="Q130" s="205"/>
      <c r="R130" s="205"/>
      <c r="S130" s="205"/>
      <c r="T130" s="205"/>
      <c r="U130" s="205"/>
      <c r="V130" s="205"/>
      <c r="W130" s="205"/>
      <c r="X130" s="205"/>
      <c r="Y130" s="205"/>
      <c r="AA130" s="4"/>
    </row>
    <row r="131" spans="1:27" s="3" customFormat="1" ht="16" customHeight="1" thickBot="1" x14ac:dyDescent="0.3">
      <c r="B131" s="181" t="str">
        <f>IF(J131&lt;&gt;"G","",14)</f>
        <v/>
      </c>
      <c r="C131" s="498" t="s">
        <v>1004</v>
      </c>
      <c r="D131" s="498"/>
      <c r="E131" s="498"/>
      <c r="F131" s="498"/>
      <c r="G131" s="498"/>
      <c r="H131" s="498"/>
      <c r="I131" s="189"/>
      <c r="J131" s="191" t="str">
        <f>IF(I131="","",IF(I131=13.4,"G","R"))</f>
        <v/>
      </c>
      <c r="K131" s="379"/>
      <c r="L131" s="369"/>
      <c r="M131" s="2"/>
      <c r="AA131" s="4"/>
    </row>
    <row r="132" spans="1:27" s="3" customFormat="1" ht="16" customHeight="1" thickBot="1" x14ac:dyDescent="0.35">
      <c r="I132" s="121"/>
      <c r="J132" s="6"/>
      <c r="K132" s="7"/>
      <c r="L132" s="5"/>
      <c r="M132" s="2"/>
      <c r="AA132" s="4"/>
    </row>
    <row r="133" spans="1:27" s="3" customFormat="1" ht="16" customHeight="1" x14ac:dyDescent="0.25">
      <c r="A133" s="22"/>
      <c r="B133" s="22"/>
      <c r="C133" s="22"/>
      <c r="D133" s="22"/>
      <c r="E133" s="22"/>
      <c r="F133" s="22"/>
      <c r="G133" s="22"/>
      <c r="H133" s="22"/>
      <c r="I133" s="22"/>
      <c r="J133" s="23"/>
      <c r="K133" s="5"/>
      <c r="L133" s="5"/>
      <c r="M133" s="2"/>
      <c r="Q133" s="206" t="s">
        <v>1107</v>
      </c>
      <c r="R133" s="206"/>
      <c r="S133" s="206"/>
      <c r="T133" s="206"/>
      <c r="U133" s="206"/>
      <c r="V133" s="206"/>
      <c r="W133" s="206"/>
      <c r="X133" s="206"/>
      <c r="Y133" s="206"/>
      <c r="AA133" s="4"/>
    </row>
    <row r="134" spans="1:27" s="3" customFormat="1" ht="16" customHeight="1" x14ac:dyDescent="0.25">
      <c r="B134" s="19" t="s">
        <v>180</v>
      </c>
      <c r="C134" s="491" t="s">
        <v>1006</v>
      </c>
      <c r="D134" s="491"/>
      <c r="E134" s="491"/>
      <c r="F134" s="491"/>
      <c r="G134" s="491"/>
      <c r="H134" s="491"/>
      <c r="I134" s="491"/>
      <c r="J134" s="500"/>
      <c r="K134" s="5"/>
      <c r="L134" s="5"/>
      <c r="M134" s="2"/>
      <c r="Q134" s="206"/>
      <c r="R134" s="206"/>
      <c r="S134" s="206"/>
      <c r="T134" s="206"/>
      <c r="U134" s="206"/>
      <c r="V134" s="206"/>
      <c r="W134" s="206"/>
      <c r="X134" s="206"/>
      <c r="Y134" s="206"/>
      <c r="AA134" s="4"/>
    </row>
    <row r="135" spans="1:27" s="3" customFormat="1" ht="16" customHeight="1" x14ac:dyDescent="0.25">
      <c r="B135" s="19"/>
      <c r="C135" s="491"/>
      <c r="D135" s="491"/>
      <c r="E135" s="491"/>
      <c r="F135" s="491"/>
      <c r="G135" s="491"/>
      <c r="H135" s="491"/>
      <c r="I135" s="491"/>
      <c r="J135" s="500"/>
      <c r="K135" s="5"/>
      <c r="L135" s="5"/>
      <c r="M135" s="2"/>
      <c r="Q135" s="206"/>
      <c r="R135" s="206"/>
      <c r="S135" s="206"/>
      <c r="T135" s="206"/>
      <c r="U135" s="206"/>
      <c r="V135" s="206"/>
      <c r="W135" s="206"/>
      <c r="X135" s="206"/>
      <c r="Y135" s="206"/>
      <c r="AA135" s="4"/>
    </row>
    <row r="136" spans="1:27" s="3" customFormat="1" ht="16" customHeight="1" x14ac:dyDescent="0.25">
      <c r="C136" s="6"/>
      <c r="D136" s="6"/>
      <c r="E136" s="6"/>
      <c r="F136" s="6"/>
      <c r="G136" s="6"/>
      <c r="H136" s="6"/>
      <c r="I136" s="6"/>
      <c r="J136" s="192"/>
      <c r="K136" s="1"/>
      <c r="L136" s="5"/>
      <c r="M136" s="2"/>
      <c r="Q136" s="206"/>
      <c r="R136" s="206"/>
      <c r="S136" s="206"/>
      <c r="T136" s="206"/>
      <c r="U136" s="206"/>
      <c r="V136" s="206"/>
      <c r="W136" s="206"/>
      <c r="X136" s="206"/>
      <c r="Y136" s="206"/>
      <c r="AA136" s="4"/>
    </row>
    <row r="137" spans="1:27" s="3" customFormat="1" ht="16" customHeight="1" x14ac:dyDescent="0.25">
      <c r="B137" s="9" t="str">
        <f>IF(J137&lt;&gt;"G","",8)</f>
        <v/>
      </c>
      <c r="C137" s="487" t="s">
        <v>1110</v>
      </c>
      <c r="D137" s="487"/>
      <c r="E137" s="487"/>
      <c r="F137" s="487"/>
      <c r="G137" s="487"/>
      <c r="H137" s="487"/>
      <c r="I137" s="489"/>
      <c r="J137" s="193" t="str">
        <f>IF(I137="","",IF(OR(I137="0,1M",I137="0,1Μ"),"G","R"))</f>
        <v/>
      </c>
      <c r="K137" s="1"/>
      <c r="L137" s="5"/>
      <c r="M137" s="2"/>
      <c r="AA137" s="4"/>
    </row>
    <row r="138" spans="1:27" s="3" customFormat="1" ht="16" customHeight="1" x14ac:dyDescent="0.25">
      <c r="C138" s="488"/>
      <c r="D138" s="488"/>
      <c r="E138" s="488"/>
      <c r="F138" s="488"/>
      <c r="G138" s="488"/>
      <c r="H138" s="488"/>
      <c r="I138" s="490"/>
      <c r="J138" s="192"/>
      <c r="K138" s="1"/>
      <c r="L138" s="5"/>
      <c r="M138" s="2"/>
      <c r="Q138" s="290" t="s">
        <v>250</v>
      </c>
      <c r="R138" s="290"/>
      <c r="AA138" s="4"/>
    </row>
    <row r="139" spans="1:27" s="3" customFormat="1" ht="16" customHeight="1" x14ac:dyDescent="0.25">
      <c r="B139" s="11" t="str">
        <f>IF(J139&lt;&gt;"G","",8)</f>
        <v/>
      </c>
      <c r="J139" s="6"/>
      <c r="K139" s="7"/>
      <c r="L139" s="5"/>
      <c r="M139" s="2"/>
      <c r="AA139" s="4"/>
    </row>
    <row r="140" spans="1:27" s="3" customFormat="1" ht="16" customHeight="1" x14ac:dyDescent="0.25">
      <c r="B140" s="9" t="str">
        <f>IF(J140&lt;&gt;"G","",6)</f>
        <v/>
      </c>
      <c r="C140" s="409" t="s">
        <v>1007</v>
      </c>
      <c r="D140" s="409"/>
      <c r="E140" s="409"/>
      <c r="F140" s="409"/>
      <c r="G140" s="409"/>
      <c r="H140" s="409"/>
      <c r="I140" s="189"/>
      <c r="J140" s="20" t="str">
        <f>IF(I140="","",IF(I140=1,"G","R"))</f>
        <v/>
      </c>
      <c r="K140" s="7"/>
      <c r="L140" s="5"/>
      <c r="M140" s="2"/>
      <c r="Q140" s="365" t="s">
        <v>1112</v>
      </c>
      <c r="R140" s="365"/>
      <c r="S140" s="365"/>
      <c r="T140" s="365"/>
      <c r="U140" s="365"/>
      <c r="V140" s="365"/>
      <c r="W140" s="365"/>
      <c r="X140" s="365"/>
      <c r="Y140" s="365"/>
      <c r="AA140" s="4"/>
    </row>
    <row r="141" spans="1:27" s="3" customFormat="1" ht="16" customHeight="1" x14ac:dyDescent="0.25">
      <c r="J141" s="6"/>
      <c r="K141" s="7"/>
      <c r="L141" s="5"/>
      <c r="M141" s="2"/>
      <c r="Q141" s="365"/>
      <c r="R141" s="365"/>
      <c r="S141" s="365"/>
      <c r="T141" s="365"/>
      <c r="U141" s="365"/>
      <c r="V141" s="365"/>
      <c r="W141" s="365"/>
      <c r="X141" s="365"/>
      <c r="Y141" s="365"/>
      <c r="AA141" s="4"/>
    </row>
    <row r="142" spans="1:27" s="3" customFormat="1" ht="16" customHeight="1" x14ac:dyDescent="0.25">
      <c r="B142" s="9" t="str">
        <f>IF(J142&lt;&gt;"G","",6)</f>
        <v/>
      </c>
      <c r="C142" s="487" t="s">
        <v>1111</v>
      </c>
      <c r="D142" s="487"/>
      <c r="E142" s="487"/>
      <c r="F142" s="487"/>
      <c r="G142" s="487"/>
      <c r="H142" s="487"/>
      <c r="I142" s="489"/>
      <c r="J142" s="20" t="str">
        <f>IF(I142="","",IF(OR(I142="0,025M",I142="0,025Μ"),"G","R"))</f>
        <v/>
      </c>
      <c r="K142" s="7"/>
      <c r="L142" s="5"/>
      <c r="M142" s="2"/>
      <c r="Q142" s="365"/>
      <c r="R142" s="365"/>
      <c r="S142" s="365"/>
      <c r="T142" s="365"/>
      <c r="U142" s="365"/>
      <c r="V142" s="365"/>
      <c r="W142" s="365"/>
      <c r="X142" s="365"/>
      <c r="Y142" s="365"/>
      <c r="AA142" s="4"/>
    </row>
    <row r="143" spans="1:27" s="3" customFormat="1" ht="16" customHeight="1" thickBot="1" x14ac:dyDescent="0.3">
      <c r="C143" s="488"/>
      <c r="D143" s="488"/>
      <c r="E143" s="488"/>
      <c r="F143" s="488"/>
      <c r="G143" s="488"/>
      <c r="H143" s="488"/>
      <c r="I143" s="490"/>
      <c r="J143" s="6"/>
      <c r="K143" s="7"/>
      <c r="L143" s="5"/>
      <c r="M143" s="2"/>
      <c r="Q143" s="365"/>
      <c r="R143" s="365"/>
      <c r="S143" s="365"/>
      <c r="T143" s="365"/>
      <c r="U143" s="365"/>
      <c r="V143" s="365"/>
      <c r="W143" s="365"/>
      <c r="X143" s="365"/>
      <c r="Y143" s="365"/>
      <c r="AA143" s="4"/>
    </row>
    <row r="144" spans="1:27" s="3" customFormat="1" ht="16" customHeight="1" x14ac:dyDescent="0.25">
      <c r="J144" s="25"/>
      <c r="K144" s="377" t="str">
        <f>IF(L144="","",IF(L144=30,P37,P29))</f>
        <v/>
      </c>
      <c r="L144" s="367" t="str">
        <f>IF(OR(J137="",J140="",J142="",J145=""),"",SUM(B137:B145))</f>
        <v/>
      </c>
      <c r="M144" s="2"/>
      <c r="T144" s="233" t="s">
        <v>206</v>
      </c>
      <c r="AA144" s="4"/>
    </row>
    <row r="145" spans="1:30" s="3" customFormat="1" ht="16" customHeight="1" x14ac:dyDescent="0.25">
      <c r="B145" s="9" t="str">
        <f>IF(J145&lt;&gt;"G","",10)</f>
        <v/>
      </c>
      <c r="C145" s="487" t="s">
        <v>1009</v>
      </c>
      <c r="D145" s="487"/>
      <c r="E145" s="487"/>
      <c r="F145" s="487"/>
      <c r="G145" s="487"/>
      <c r="H145" s="487"/>
      <c r="I145" s="489"/>
      <c r="J145" s="24" t="str">
        <f>IF(I145="","",IF(I145=1.6,"G","R"))</f>
        <v/>
      </c>
      <c r="K145" s="378"/>
      <c r="L145" s="368"/>
      <c r="M145" s="2"/>
      <c r="T145" s="233"/>
      <c r="AA145" s="4"/>
    </row>
    <row r="146" spans="1:30" s="3" customFormat="1" ht="16" customHeight="1" thickBot="1" x14ac:dyDescent="0.3">
      <c r="C146" s="488"/>
      <c r="D146" s="488"/>
      <c r="E146" s="488"/>
      <c r="F146" s="488"/>
      <c r="G146" s="488"/>
      <c r="H146" s="488"/>
      <c r="I146" s="490"/>
      <c r="J146" s="25"/>
      <c r="K146" s="379"/>
      <c r="L146" s="369"/>
      <c r="M146" s="2"/>
      <c r="T146" s="233"/>
      <c r="AA146" s="4"/>
    </row>
    <row r="147" spans="1:30" s="3" customFormat="1" ht="16" customHeight="1" thickBot="1" x14ac:dyDescent="0.3">
      <c r="J147" s="6"/>
      <c r="K147" s="7"/>
      <c r="L147" s="5"/>
      <c r="M147" s="2"/>
      <c r="Q147" s="365" t="s">
        <v>1113</v>
      </c>
      <c r="R147" s="365"/>
      <c r="S147" s="365"/>
      <c r="T147" s="365"/>
      <c r="U147" s="365"/>
      <c r="V147" s="365"/>
      <c r="W147" s="365"/>
      <c r="X147" s="365"/>
      <c r="Y147" s="365"/>
      <c r="AA147" s="4"/>
    </row>
    <row r="148" spans="1:30" s="3" customFormat="1" ht="16" customHeight="1" x14ac:dyDescent="0.25">
      <c r="A148" s="22"/>
      <c r="B148" s="22"/>
      <c r="C148" s="22"/>
      <c r="D148" s="22"/>
      <c r="E148" s="22"/>
      <c r="F148" s="22"/>
      <c r="G148" s="22"/>
      <c r="H148" s="22"/>
      <c r="I148" s="22"/>
      <c r="J148" s="23"/>
      <c r="K148" s="5"/>
      <c r="L148" s="5"/>
      <c r="M148" s="2"/>
      <c r="Q148" s="365"/>
      <c r="R148" s="365"/>
      <c r="S148" s="365"/>
      <c r="T148" s="365"/>
      <c r="U148" s="365"/>
      <c r="V148" s="365"/>
      <c r="W148" s="365"/>
      <c r="X148" s="365"/>
      <c r="Y148" s="365"/>
      <c r="AA148" s="4"/>
    </row>
    <row r="149" spans="1:30" s="3" customFormat="1" ht="16" customHeight="1" x14ac:dyDescent="0.25">
      <c r="B149" s="19" t="s">
        <v>182</v>
      </c>
      <c r="C149" s="491" t="s">
        <v>1118</v>
      </c>
      <c r="D149" s="492"/>
      <c r="E149" s="492"/>
      <c r="F149" s="492"/>
      <c r="G149" s="492"/>
      <c r="H149" s="492"/>
      <c r="I149" s="492"/>
      <c r="J149" s="493"/>
      <c r="K149" s="5"/>
      <c r="L149" s="5"/>
      <c r="M149" s="2"/>
      <c r="Q149" s="365"/>
      <c r="R149" s="365"/>
      <c r="S149" s="365"/>
      <c r="T149" s="365"/>
      <c r="U149" s="365"/>
      <c r="V149" s="365"/>
      <c r="W149" s="365"/>
      <c r="X149" s="365"/>
      <c r="Y149" s="365"/>
      <c r="AA149" s="4"/>
    </row>
    <row r="150" spans="1:30" s="3" customFormat="1" ht="16" customHeight="1" x14ac:dyDescent="0.25">
      <c r="C150" s="492"/>
      <c r="D150" s="492"/>
      <c r="E150" s="492"/>
      <c r="F150" s="492"/>
      <c r="G150" s="492"/>
      <c r="H150" s="492"/>
      <c r="I150" s="492"/>
      <c r="J150" s="493"/>
      <c r="K150" s="5"/>
      <c r="L150" s="5"/>
      <c r="M150" s="2"/>
      <c r="Q150" s="365"/>
      <c r="R150" s="365"/>
      <c r="S150" s="365"/>
      <c r="T150" s="365"/>
      <c r="U150" s="365"/>
      <c r="V150" s="365"/>
      <c r="W150" s="365"/>
      <c r="X150" s="365"/>
      <c r="Y150" s="365"/>
      <c r="AA150" s="4"/>
    </row>
    <row r="151" spans="1:30" s="3" customFormat="1" ht="16" customHeight="1" x14ac:dyDescent="0.25">
      <c r="C151" s="492"/>
      <c r="D151" s="492"/>
      <c r="E151" s="492"/>
      <c r="F151" s="492"/>
      <c r="G151" s="492"/>
      <c r="H151" s="492"/>
      <c r="I151" s="492"/>
      <c r="J151" s="493"/>
      <c r="K151" s="5"/>
      <c r="L151" s="5"/>
      <c r="M151" s="2"/>
      <c r="Q151" s="365"/>
      <c r="R151" s="365"/>
      <c r="S151" s="365"/>
      <c r="T151" s="365"/>
      <c r="U151" s="365"/>
      <c r="V151" s="365"/>
      <c r="W151" s="365"/>
      <c r="X151" s="365"/>
      <c r="Y151" s="365"/>
      <c r="AA151" s="4"/>
    </row>
    <row r="152" spans="1:30" s="3" customFormat="1" ht="16" customHeight="1" x14ac:dyDescent="0.25">
      <c r="J152" s="6"/>
      <c r="K152" s="7"/>
      <c r="L152" s="5"/>
      <c r="M152" s="2"/>
      <c r="AA152" s="4"/>
    </row>
    <row r="153" spans="1:30" s="3" customFormat="1" ht="16" customHeight="1" x14ac:dyDescent="0.25">
      <c r="B153" s="9" t="str">
        <f>IF(J153&lt;&gt;"G","",12)</f>
        <v/>
      </c>
      <c r="C153" s="487" t="s">
        <v>1110</v>
      </c>
      <c r="D153" s="487"/>
      <c r="E153" s="487"/>
      <c r="F153" s="487"/>
      <c r="G153" s="487"/>
      <c r="H153" s="487"/>
      <c r="I153" s="489"/>
      <c r="J153" s="20" t="str">
        <f>IF(I153="","",IF(OR(I153="0,5M",I153="0,5Μ"),"G","R"))</f>
        <v/>
      </c>
      <c r="K153" s="7"/>
      <c r="L153" s="5"/>
      <c r="M153" s="2"/>
      <c r="Q153" s="290" t="s">
        <v>207</v>
      </c>
      <c r="R153" s="290"/>
      <c r="AA153" s="4"/>
    </row>
    <row r="154" spans="1:30" s="3" customFormat="1" ht="16" customHeight="1" x14ac:dyDescent="0.25">
      <c r="C154" s="488"/>
      <c r="D154" s="488"/>
      <c r="E154" s="488"/>
      <c r="F154" s="488"/>
      <c r="G154" s="488"/>
      <c r="H154" s="488"/>
      <c r="I154" s="490"/>
      <c r="J154" s="6"/>
      <c r="K154" s="7"/>
      <c r="L154" s="5"/>
      <c r="M154" s="2"/>
      <c r="AA154" s="4"/>
      <c r="AC154" s="212"/>
      <c r="AD154" s="212"/>
    </row>
    <row r="155" spans="1:30" s="3" customFormat="1" ht="16" customHeight="1" x14ac:dyDescent="0.25">
      <c r="J155" s="6"/>
      <c r="K155" s="7"/>
      <c r="L155" s="5"/>
      <c r="M155" s="2"/>
      <c r="Q155" s="365" t="s">
        <v>1114</v>
      </c>
      <c r="R155" s="365"/>
      <c r="S155" s="365"/>
      <c r="T155" s="365"/>
      <c r="U155" s="365"/>
      <c r="V155" s="365"/>
      <c r="W155" s="365"/>
      <c r="X155" s="365"/>
      <c r="Y155" s="365"/>
      <c r="AA155" s="4"/>
    </row>
    <row r="156" spans="1:30" s="3" customFormat="1" ht="16" customHeight="1" x14ac:dyDescent="0.25">
      <c r="B156" s="9" t="str">
        <f>IF(J156&lt;&gt;"G","",8)</f>
        <v/>
      </c>
      <c r="C156" s="487" t="s">
        <v>1008</v>
      </c>
      <c r="D156" s="487"/>
      <c r="E156" s="487"/>
      <c r="F156" s="487"/>
      <c r="G156" s="487"/>
      <c r="H156" s="487"/>
      <c r="I156" s="489"/>
      <c r="J156" s="20" t="str">
        <f>IF(I156="","",IF(OR(I156="0,1M",I156="0,1Μ"),"G","R"))</f>
        <v/>
      </c>
      <c r="K156" s="7"/>
      <c r="L156" s="5"/>
      <c r="M156" s="2"/>
      <c r="Q156" s="365"/>
      <c r="R156" s="365"/>
      <c r="S156" s="365"/>
      <c r="T156" s="365"/>
      <c r="U156" s="365"/>
      <c r="V156" s="365"/>
      <c r="W156" s="365"/>
      <c r="X156" s="365"/>
      <c r="Y156" s="365"/>
      <c r="AA156" s="4"/>
    </row>
    <row r="157" spans="1:30" s="3" customFormat="1" ht="16" customHeight="1" thickBot="1" x14ac:dyDescent="0.3">
      <c r="C157" s="488"/>
      <c r="D157" s="488"/>
      <c r="E157" s="488"/>
      <c r="F157" s="488"/>
      <c r="G157" s="488"/>
      <c r="H157" s="488"/>
      <c r="I157" s="490"/>
      <c r="J157" s="6"/>
      <c r="K157" s="15"/>
      <c r="L157" s="5"/>
      <c r="M157" s="2"/>
      <c r="Q157" s="365"/>
      <c r="R157" s="365"/>
      <c r="S157" s="365"/>
      <c r="T157" s="365"/>
      <c r="U157" s="365"/>
      <c r="V157" s="365"/>
      <c r="W157" s="365"/>
      <c r="X157" s="365"/>
      <c r="Y157" s="365"/>
      <c r="AA157" s="4"/>
    </row>
    <row r="158" spans="1:30" s="3" customFormat="1" ht="16" customHeight="1" x14ac:dyDescent="0.25">
      <c r="J158" s="25"/>
      <c r="K158" s="377" t="str">
        <f>IF(L158="","",IF(L158=30,P37,P29))</f>
        <v/>
      </c>
      <c r="L158" s="367" t="str">
        <f>IF(OR(J153="",J156="",J159=""),"",SUM(B153:B159))</f>
        <v/>
      </c>
      <c r="M158" s="2"/>
      <c r="Q158" s="365"/>
      <c r="R158" s="365"/>
      <c r="S158" s="365"/>
      <c r="T158" s="365"/>
      <c r="U158" s="365"/>
      <c r="V158" s="365"/>
      <c r="W158" s="365"/>
      <c r="X158" s="365"/>
      <c r="Y158" s="365"/>
      <c r="AA158" s="4"/>
    </row>
    <row r="159" spans="1:30" s="3" customFormat="1" ht="16" customHeight="1" x14ac:dyDescent="0.3">
      <c r="B159" s="9" t="str">
        <f>IF(J159&lt;&gt;"G","",10)</f>
        <v/>
      </c>
      <c r="C159" s="487" t="s">
        <v>1119</v>
      </c>
      <c r="D159" s="487"/>
      <c r="E159" s="487"/>
      <c r="F159" s="487"/>
      <c r="G159" s="487"/>
      <c r="H159" s="487"/>
      <c r="I159" s="489"/>
      <c r="J159" s="24" t="str">
        <f>IF(I159="","",IF(OR(I159="0,15L",I159="150mL"),"G","R"))</f>
        <v/>
      </c>
      <c r="K159" s="378"/>
      <c r="L159" s="368"/>
      <c r="M159" s="2"/>
      <c r="Q159" s="439" t="s">
        <v>1115</v>
      </c>
      <c r="R159" s="439"/>
      <c r="S159" s="439"/>
      <c r="T159" s="439"/>
      <c r="U159" s="439"/>
      <c r="V159" s="439"/>
      <c r="W159" s="439"/>
      <c r="AA159" s="4"/>
    </row>
    <row r="160" spans="1:30" s="3" customFormat="1" ht="16" customHeight="1" thickBot="1" x14ac:dyDescent="0.3">
      <c r="C160" s="488"/>
      <c r="D160" s="488"/>
      <c r="E160" s="488"/>
      <c r="F160" s="488"/>
      <c r="G160" s="488"/>
      <c r="H160" s="488"/>
      <c r="I160" s="490"/>
      <c r="J160" s="25"/>
      <c r="K160" s="379"/>
      <c r="L160" s="369"/>
      <c r="M160" s="2"/>
      <c r="AA160" s="4"/>
    </row>
    <row r="161" spans="1:27" s="3" customFormat="1" ht="16" customHeight="1" thickBot="1" x14ac:dyDescent="0.3">
      <c r="J161" s="6"/>
      <c r="K161" s="7"/>
      <c r="L161" s="5"/>
      <c r="M161" s="2"/>
      <c r="Q161" s="214" t="s">
        <v>207</v>
      </c>
      <c r="R161" s="214"/>
      <c r="AA161" s="4"/>
    </row>
    <row r="162" spans="1:27" s="3" customFormat="1" ht="16" customHeight="1" x14ac:dyDescent="0.25">
      <c r="A162" s="22"/>
      <c r="B162" s="22"/>
      <c r="C162" s="22"/>
      <c r="D162" s="22"/>
      <c r="E162" s="22"/>
      <c r="F162" s="22"/>
      <c r="G162" s="22"/>
      <c r="H162" s="22"/>
      <c r="I162" s="22"/>
      <c r="J162" s="22"/>
      <c r="K162" s="7"/>
      <c r="L162" s="5"/>
      <c r="M162" s="2"/>
      <c r="AA162" s="4"/>
    </row>
    <row r="163" spans="1:27" s="3" customFormat="1" ht="16" customHeight="1" x14ac:dyDescent="0.25">
      <c r="B163" s="19" t="s">
        <v>183</v>
      </c>
      <c r="J163" s="6"/>
      <c r="K163" s="7"/>
      <c r="L163" s="5"/>
      <c r="M163" s="2"/>
      <c r="Q163" s="205" t="s">
        <v>1116</v>
      </c>
      <c r="R163" s="205"/>
      <c r="S163" s="205"/>
      <c r="T163" s="205"/>
      <c r="U163" s="205"/>
      <c r="V163" s="205"/>
      <c r="W163" s="205"/>
      <c r="X163" s="205"/>
      <c r="Y163" s="205"/>
      <c r="AA163" s="4"/>
    </row>
    <row r="164" spans="1:27" s="3" customFormat="1" ht="16" customHeight="1" x14ac:dyDescent="0.25">
      <c r="D164" s="418" t="s">
        <v>251</v>
      </c>
      <c r="E164" s="419"/>
      <c r="G164" s="418" t="s">
        <v>252</v>
      </c>
      <c r="H164" s="419"/>
      <c r="J164" s="6"/>
      <c r="K164" s="7"/>
      <c r="L164" s="5"/>
      <c r="M164" s="2"/>
      <c r="Q164" s="205"/>
      <c r="R164" s="205"/>
      <c r="S164" s="205"/>
      <c r="T164" s="205"/>
      <c r="U164" s="205"/>
      <c r="V164" s="205"/>
      <c r="W164" s="205"/>
      <c r="X164" s="205"/>
      <c r="Y164" s="205"/>
      <c r="AA164" s="4"/>
    </row>
    <row r="165" spans="1:27" s="3" customFormat="1" ht="16" customHeight="1" x14ac:dyDescent="0.25">
      <c r="D165" s="420" t="s">
        <v>253</v>
      </c>
      <c r="E165" s="421"/>
      <c r="G165" s="420" t="s">
        <v>254</v>
      </c>
      <c r="H165" s="421"/>
      <c r="J165" s="6"/>
      <c r="K165" s="7"/>
      <c r="L165" s="5"/>
      <c r="M165" s="2"/>
      <c r="Q165" s="205"/>
      <c r="R165" s="205"/>
      <c r="S165" s="205"/>
      <c r="T165" s="205"/>
      <c r="U165" s="205"/>
      <c r="V165" s="205"/>
      <c r="W165" s="205"/>
      <c r="X165" s="205"/>
      <c r="Y165" s="205"/>
      <c r="AA165" s="4"/>
    </row>
    <row r="166" spans="1:27" s="3" customFormat="1" ht="16" customHeight="1" x14ac:dyDescent="0.25">
      <c r="D166" s="422"/>
      <c r="E166" s="421"/>
      <c r="G166" s="422"/>
      <c r="H166" s="421"/>
      <c r="J166" s="6"/>
      <c r="K166" s="7"/>
      <c r="L166" s="5"/>
      <c r="M166" s="2"/>
      <c r="Q166" s="205"/>
      <c r="R166" s="205"/>
      <c r="S166" s="205"/>
      <c r="T166" s="205"/>
      <c r="U166" s="205"/>
      <c r="V166" s="205"/>
      <c r="W166" s="205"/>
      <c r="X166" s="205"/>
      <c r="Y166" s="205"/>
      <c r="AA166" s="4"/>
    </row>
    <row r="167" spans="1:27" s="3" customFormat="1" ht="16" customHeight="1" x14ac:dyDescent="0.25">
      <c r="D167" s="422"/>
      <c r="E167" s="421"/>
      <c r="G167" s="422"/>
      <c r="H167" s="421"/>
      <c r="J167" s="6"/>
      <c r="K167" s="7"/>
      <c r="L167" s="5"/>
      <c r="M167" s="2"/>
      <c r="Q167" s="365" t="s">
        <v>1117</v>
      </c>
      <c r="R167" s="365"/>
      <c r="S167" s="365"/>
      <c r="T167" s="365"/>
      <c r="U167" s="365"/>
      <c r="V167" s="365"/>
      <c r="W167" s="365"/>
      <c r="X167" s="365"/>
      <c r="Y167" s="365"/>
      <c r="AA167" s="4"/>
    </row>
    <row r="168" spans="1:27" s="3" customFormat="1" ht="16" customHeight="1" thickBot="1" x14ac:dyDescent="0.3">
      <c r="D168" s="423"/>
      <c r="E168" s="424"/>
      <c r="G168" s="423"/>
      <c r="H168" s="424"/>
      <c r="J168" s="6"/>
      <c r="K168" s="7"/>
      <c r="L168" s="5"/>
      <c r="M168" s="2"/>
      <c r="Q168" s="365"/>
      <c r="R168" s="365"/>
      <c r="S168" s="365"/>
      <c r="T168" s="365"/>
      <c r="U168" s="365"/>
      <c r="V168" s="365"/>
      <c r="W168" s="365"/>
      <c r="X168" s="365"/>
      <c r="Y168" s="365"/>
      <c r="AA168" s="4"/>
    </row>
    <row r="169" spans="1:27" s="3" customFormat="1" ht="16" customHeight="1" thickTop="1" x14ac:dyDescent="0.25">
      <c r="J169" s="6"/>
      <c r="K169" s="7"/>
      <c r="L169" s="5"/>
      <c r="M169" s="2"/>
      <c r="Q169" s="365"/>
      <c r="R169" s="365"/>
      <c r="S169" s="365"/>
      <c r="T169" s="365"/>
      <c r="U169" s="365"/>
      <c r="V169" s="365"/>
      <c r="W169" s="365"/>
      <c r="X169" s="365"/>
      <c r="Y169" s="365"/>
      <c r="AA169" s="4"/>
    </row>
    <row r="170" spans="1:27" s="3" customFormat="1" ht="16" customHeight="1" x14ac:dyDescent="0.25">
      <c r="F170" s="26" t="s">
        <v>258</v>
      </c>
      <c r="H170" s="483" t="s">
        <v>259</v>
      </c>
      <c r="I170" s="484"/>
      <c r="J170" s="6"/>
      <c r="K170" s="7"/>
      <c r="L170" s="5"/>
      <c r="M170" s="2"/>
      <c r="Q170" s="365"/>
      <c r="R170" s="365"/>
      <c r="S170" s="365"/>
      <c r="T170" s="365"/>
      <c r="U170" s="365"/>
      <c r="V170" s="365"/>
      <c r="W170" s="365"/>
      <c r="X170" s="365"/>
      <c r="Y170" s="365"/>
      <c r="AA170" s="4"/>
    </row>
    <row r="171" spans="1:27" s="3" customFormat="1" ht="16" customHeight="1" x14ac:dyDescent="0.25">
      <c r="J171" s="6"/>
      <c r="K171" s="7"/>
      <c r="L171" s="5"/>
      <c r="M171" s="2"/>
      <c r="Q171" s="365"/>
      <c r="R171" s="365"/>
      <c r="S171" s="365"/>
      <c r="T171" s="365"/>
      <c r="U171" s="365"/>
      <c r="V171" s="365"/>
      <c r="W171" s="365"/>
      <c r="X171" s="365"/>
      <c r="Y171" s="365"/>
      <c r="AA171" s="4"/>
    </row>
    <row r="172" spans="1:27" s="3" customFormat="1" ht="16" customHeight="1" x14ac:dyDescent="0.25">
      <c r="E172" s="418" t="s">
        <v>260</v>
      </c>
      <c r="F172" s="428"/>
      <c r="G172" s="419"/>
      <c r="J172" s="6"/>
      <c r="K172" s="7"/>
      <c r="L172" s="5"/>
      <c r="M172" s="2"/>
      <c r="Q172" s="212" t="s">
        <v>208</v>
      </c>
      <c r="R172" s="212"/>
      <c r="S172" s="212"/>
      <c r="T172" s="212"/>
      <c r="AA172" s="4"/>
    </row>
    <row r="173" spans="1:27" s="3" customFormat="1" ht="16" customHeight="1" x14ac:dyDescent="0.25">
      <c r="E173" s="485" t="s">
        <v>261</v>
      </c>
      <c r="F173" s="396"/>
      <c r="G173" s="397"/>
      <c r="J173" s="6"/>
      <c r="K173" s="7"/>
      <c r="L173" s="5"/>
      <c r="M173" s="2"/>
      <c r="Q173" s="212" t="s">
        <v>209</v>
      </c>
      <c r="R173" s="212"/>
      <c r="S173" s="212"/>
      <c r="T173" s="212"/>
      <c r="AA173" s="4"/>
    </row>
    <row r="174" spans="1:27" s="3" customFormat="1" ht="16" customHeight="1" x14ac:dyDescent="0.25">
      <c r="E174" s="395"/>
      <c r="F174" s="396"/>
      <c r="G174" s="397"/>
      <c r="J174" s="6"/>
      <c r="K174" s="7"/>
      <c r="L174" s="5"/>
      <c r="M174" s="2"/>
      <c r="Q174" s="365" t="s">
        <v>1120</v>
      </c>
      <c r="R174" s="365"/>
      <c r="S174" s="365"/>
      <c r="T174" s="365"/>
      <c r="U174" s="365"/>
      <c r="V174" s="365"/>
      <c r="W174" s="365"/>
      <c r="X174" s="365"/>
      <c r="Y174" s="365"/>
      <c r="AA174" s="4"/>
    </row>
    <row r="175" spans="1:27" s="3" customFormat="1" ht="16" customHeight="1" x14ac:dyDescent="0.25">
      <c r="E175" s="395"/>
      <c r="F175" s="396"/>
      <c r="G175" s="397"/>
      <c r="J175" s="6"/>
      <c r="K175" s="7"/>
      <c r="L175" s="5"/>
      <c r="M175" s="2"/>
      <c r="Q175" s="365"/>
      <c r="R175" s="365"/>
      <c r="S175" s="365"/>
      <c r="T175" s="365"/>
      <c r="U175" s="365"/>
      <c r="V175" s="365"/>
      <c r="W175" s="365"/>
      <c r="X175" s="365"/>
      <c r="Y175" s="365"/>
      <c r="AA175" s="4"/>
    </row>
    <row r="176" spans="1:27" s="3" customFormat="1" ht="16" customHeight="1" thickBot="1" x14ac:dyDescent="0.3">
      <c r="E176" s="398"/>
      <c r="F176" s="399"/>
      <c r="G176" s="400"/>
      <c r="J176" s="6"/>
      <c r="K176" s="7"/>
      <c r="L176" s="5"/>
      <c r="M176" s="2"/>
      <c r="Q176" s="365"/>
      <c r="R176" s="365"/>
      <c r="S176" s="365"/>
      <c r="T176" s="365"/>
      <c r="U176" s="365"/>
      <c r="V176" s="365"/>
      <c r="W176" s="365"/>
      <c r="X176" s="365"/>
      <c r="Y176" s="365"/>
      <c r="AA176" s="4"/>
    </row>
    <row r="177" spans="1:27" s="3" customFormat="1" ht="16" customHeight="1" thickTop="1" x14ac:dyDescent="0.25">
      <c r="J177" s="6"/>
      <c r="K177" s="7"/>
      <c r="L177" s="5"/>
      <c r="M177" s="2"/>
      <c r="Q177" s="365" t="s">
        <v>1121</v>
      </c>
      <c r="R177" s="365"/>
      <c r="S177" s="365"/>
      <c r="T177" s="365"/>
      <c r="U177" s="365"/>
      <c r="V177" s="365"/>
      <c r="W177" s="365"/>
      <c r="X177" s="365"/>
      <c r="Y177" s="365"/>
      <c r="AA177" s="4"/>
    </row>
    <row r="178" spans="1:27" s="3" customFormat="1" ht="16" customHeight="1" x14ac:dyDescent="0.25">
      <c r="D178" s="458" t="s">
        <v>262</v>
      </c>
      <c r="E178" s="459"/>
      <c r="F178" s="459"/>
      <c r="G178" s="459"/>
      <c r="H178" s="460"/>
      <c r="J178" s="6"/>
      <c r="K178" s="7"/>
      <c r="L178" s="5"/>
      <c r="M178" s="2"/>
      <c r="Q178" s="365"/>
      <c r="R178" s="365"/>
      <c r="S178" s="365"/>
      <c r="T178" s="365"/>
      <c r="U178" s="365"/>
      <c r="V178" s="365"/>
      <c r="W178" s="365"/>
      <c r="X178" s="365"/>
      <c r="Y178" s="365"/>
      <c r="AA178" s="4"/>
    </row>
    <row r="179" spans="1:27" s="3" customFormat="1" ht="16" customHeight="1" x14ac:dyDescent="0.25">
      <c r="J179" s="6"/>
      <c r="K179" s="7"/>
      <c r="L179" s="5"/>
      <c r="M179" s="2"/>
      <c r="Q179" s="365"/>
      <c r="R179" s="365"/>
      <c r="S179" s="365"/>
      <c r="T179" s="365"/>
      <c r="U179" s="365"/>
      <c r="V179" s="365"/>
      <c r="W179" s="365"/>
      <c r="X179" s="365"/>
      <c r="Y179" s="365"/>
      <c r="AA179" s="4"/>
    </row>
    <row r="180" spans="1:27" s="3" customFormat="1" ht="16" customHeight="1" x14ac:dyDescent="0.45">
      <c r="B180" s="9" t="str">
        <f>IF(J180&lt;&gt;"G","",12)</f>
        <v/>
      </c>
      <c r="C180" s="430" t="s">
        <v>1122</v>
      </c>
      <c r="D180" s="430"/>
      <c r="E180" s="430"/>
      <c r="F180" s="430"/>
      <c r="G180" s="455" t="s">
        <v>1010</v>
      </c>
      <c r="H180" s="456"/>
      <c r="I180" s="189"/>
      <c r="J180" s="20" t="str">
        <f>IF(I180="","",IF(OR(I180="0,05M",I180="0,05Μ"),"G","R"))</f>
        <v/>
      </c>
      <c r="K180" s="7"/>
      <c r="L180" s="5"/>
      <c r="M180" s="2"/>
      <c r="Q180" s="365"/>
      <c r="R180" s="365"/>
      <c r="S180" s="365"/>
      <c r="T180" s="365"/>
      <c r="U180" s="365"/>
      <c r="V180" s="365"/>
      <c r="W180" s="365"/>
      <c r="X180" s="365"/>
      <c r="Y180" s="365"/>
      <c r="AA180" s="4"/>
    </row>
    <row r="181" spans="1:27" s="3" customFormat="1" ht="16" customHeight="1" x14ac:dyDescent="0.45">
      <c r="B181" s="9" t="str">
        <f>IF(J181&lt;&gt;"G","",12)</f>
        <v/>
      </c>
      <c r="C181" s="430"/>
      <c r="D181" s="430"/>
      <c r="E181" s="430"/>
      <c r="F181" s="430"/>
      <c r="G181" s="455" t="s">
        <v>1011</v>
      </c>
      <c r="H181" s="456"/>
      <c r="I181" s="189"/>
      <c r="J181" s="20" t="str">
        <f>IF(I181="","",IF(OR(I181="0,02M",I181="0,02Μ"),"G","R"))</f>
        <v/>
      </c>
      <c r="K181" s="7"/>
      <c r="L181" s="5"/>
      <c r="M181" s="2"/>
      <c r="AA181" s="4"/>
    </row>
    <row r="182" spans="1:27" s="3" customFormat="1" ht="16" customHeight="1" thickBot="1" x14ac:dyDescent="0.5">
      <c r="B182" s="9" t="str">
        <f>IF(J182&lt;&gt;"G","",16)</f>
        <v/>
      </c>
      <c r="C182" s="430"/>
      <c r="D182" s="430"/>
      <c r="E182" s="430"/>
      <c r="F182" s="430"/>
      <c r="G182" s="455" t="s">
        <v>1012</v>
      </c>
      <c r="H182" s="456"/>
      <c r="I182" s="189"/>
      <c r="J182" s="20" t="str">
        <f>IF(I182="","",IF(OR(I182="0,04M",I182="0,04Μ"),"G","R"))</f>
        <v/>
      </c>
      <c r="K182" s="7"/>
      <c r="L182" s="5"/>
      <c r="M182" s="2"/>
      <c r="AA182" s="4"/>
    </row>
    <row r="183" spans="1:27" s="3" customFormat="1" ht="16" customHeight="1" x14ac:dyDescent="0.25">
      <c r="J183" s="25"/>
      <c r="K183" s="377" t="str">
        <f>IF(L183="","",IF(L183=50,P37,P29))</f>
        <v/>
      </c>
      <c r="L183" s="367" t="str">
        <f>IF(OR(J180="",J181="",J182="",J184=""),"",SUM(B180:B184))</f>
        <v/>
      </c>
      <c r="M183" s="2"/>
      <c r="Q183" s="205" t="s">
        <v>1124</v>
      </c>
      <c r="R183" s="205"/>
      <c r="S183" s="205"/>
      <c r="T183" s="205"/>
      <c r="U183" s="205"/>
      <c r="V183" s="205"/>
      <c r="W183" s="205"/>
      <c r="X183" s="205"/>
      <c r="Y183" s="205"/>
      <c r="AA183" s="4"/>
    </row>
    <row r="184" spans="1:27" s="3" customFormat="1" ht="16" customHeight="1" x14ac:dyDescent="0.25">
      <c r="B184" s="9" t="str">
        <f>IF(J184&lt;&gt;"G","",10)</f>
        <v/>
      </c>
      <c r="C184" s="475" t="s">
        <v>1123</v>
      </c>
      <c r="D184" s="476"/>
      <c r="E184" s="476"/>
      <c r="F184" s="476"/>
      <c r="G184" s="476"/>
      <c r="H184" s="477"/>
      <c r="I184" s="437"/>
      <c r="J184" s="24" t="str">
        <f>IF(I184="","",IF(OR(I184="0,12L",I184="120mL"),"G","R"))</f>
        <v/>
      </c>
      <c r="K184" s="378"/>
      <c r="L184" s="368"/>
      <c r="M184" s="2"/>
      <c r="Q184" s="205"/>
      <c r="R184" s="205"/>
      <c r="S184" s="205"/>
      <c r="T184" s="205"/>
      <c r="U184" s="205"/>
      <c r="V184" s="205"/>
      <c r="W184" s="205"/>
      <c r="X184" s="205"/>
      <c r="Y184" s="205"/>
      <c r="AA184" s="4"/>
    </row>
    <row r="185" spans="1:27" s="3" customFormat="1" ht="16" customHeight="1" thickBot="1" x14ac:dyDescent="0.3">
      <c r="C185" s="478"/>
      <c r="D185" s="479"/>
      <c r="E185" s="479"/>
      <c r="F185" s="479"/>
      <c r="G185" s="479"/>
      <c r="H185" s="480"/>
      <c r="I185" s="437"/>
      <c r="J185" s="25"/>
      <c r="K185" s="379"/>
      <c r="L185" s="369"/>
      <c r="M185" s="2"/>
      <c r="Q185" s="205"/>
      <c r="R185" s="205"/>
      <c r="S185" s="205"/>
      <c r="T185" s="205"/>
      <c r="U185" s="205"/>
      <c r="V185" s="205"/>
      <c r="W185" s="205"/>
      <c r="X185" s="205"/>
      <c r="Y185" s="205"/>
      <c r="AA185" s="4"/>
    </row>
    <row r="186" spans="1:27" s="3" customFormat="1" ht="16" customHeight="1" thickBot="1" x14ac:dyDescent="0.3">
      <c r="J186" s="6"/>
      <c r="K186" s="7"/>
      <c r="L186" s="5"/>
      <c r="M186" s="2"/>
      <c r="Q186" s="205"/>
      <c r="R186" s="205"/>
      <c r="S186" s="205"/>
      <c r="T186" s="205"/>
      <c r="U186" s="205"/>
      <c r="V186" s="205"/>
      <c r="W186" s="205"/>
      <c r="X186" s="205"/>
      <c r="Y186" s="205"/>
      <c r="AA186" s="4"/>
    </row>
    <row r="187" spans="1:27" s="3" customFormat="1" ht="16" customHeight="1" x14ac:dyDescent="0.25">
      <c r="A187" s="22"/>
      <c r="B187" s="22"/>
      <c r="C187" s="22"/>
      <c r="D187" s="22"/>
      <c r="E187" s="22"/>
      <c r="F187" s="22"/>
      <c r="G187" s="22"/>
      <c r="H187" s="22"/>
      <c r="I187" s="22"/>
      <c r="J187" s="23"/>
      <c r="K187" s="5"/>
      <c r="L187" s="5"/>
      <c r="M187" s="2"/>
      <c r="S187" s="486" t="s">
        <v>263</v>
      </c>
      <c r="T187" s="486"/>
      <c r="U187" s="486"/>
      <c r="V187" s="486"/>
      <c r="AA187" s="4"/>
    </row>
    <row r="188" spans="1:27" s="3" customFormat="1" ht="16" customHeight="1" x14ac:dyDescent="0.25">
      <c r="B188" s="19" t="s">
        <v>184</v>
      </c>
      <c r="J188" s="6"/>
      <c r="K188" s="7"/>
      <c r="L188" s="5"/>
      <c r="M188" s="2"/>
      <c r="S188" s="486"/>
      <c r="T188" s="486"/>
      <c r="U188" s="486"/>
      <c r="V188" s="486"/>
      <c r="AA188" s="4"/>
    </row>
    <row r="189" spans="1:27" s="3" customFormat="1" ht="16" customHeight="1" x14ac:dyDescent="0.25">
      <c r="D189" s="418" t="s">
        <v>264</v>
      </c>
      <c r="E189" s="419"/>
      <c r="G189" s="418" t="s">
        <v>265</v>
      </c>
      <c r="H189" s="419"/>
      <c r="J189" s="6"/>
      <c r="K189" s="7"/>
      <c r="L189" s="5"/>
      <c r="M189" s="2"/>
      <c r="AA189" s="4"/>
    </row>
    <row r="190" spans="1:27" s="3" customFormat="1" ht="16" customHeight="1" x14ac:dyDescent="0.25">
      <c r="D190" s="420" t="s">
        <v>266</v>
      </c>
      <c r="E190" s="464"/>
      <c r="F190" s="27" t="s">
        <v>267</v>
      </c>
      <c r="G190" s="420" t="s">
        <v>268</v>
      </c>
      <c r="H190" s="464"/>
      <c r="J190" s="6"/>
      <c r="K190" s="7"/>
      <c r="L190" s="5"/>
      <c r="M190" s="2"/>
      <c r="Q190" s="366" t="s">
        <v>210</v>
      </c>
      <c r="R190" s="366"/>
      <c r="S190" s="366"/>
      <c r="T190" s="366"/>
      <c r="U190" s="366"/>
      <c r="V190" s="366"/>
      <c r="W190" s="366"/>
      <c r="X190" s="366"/>
      <c r="Y190" s="366"/>
      <c r="AA190" s="4"/>
    </row>
    <row r="191" spans="1:27" s="3" customFormat="1" ht="16" customHeight="1" x14ac:dyDescent="0.25">
      <c r="D191" s="420"/>
      <c r="E191" s="464"/>
      <c r="F191" s="28" t="s">
        <v>269</v>
      </c>
      <c r="G191" s="420"/>
      <c r="H191" s="464"/>
      <c r="J191" s="6"/>
      <c r="K191" s="7"/>
      <c r="L191" s="5"/>
      <c r="M191" s="2"/>
      <c r="Q191" s="366"/>
      <c r="R191" s="366"/>
      <c r="S191" s="366"/>
      <c r="T191" s="366"/>
      <c r="U191" s="366"/>
      <c r="V191" s="366"/>
      <c r="W191" s="366"/>
      <c r="X191" s="366"/>
      <c r="Y191" s="366"/>
      <c r="AA191" s="4"/>
    </row>
    <row r="192" spans="1:27" s="3" customFormat="1" ht="16" customHeight="1" x14ac:dyDescent="0.25">
      <c r="D192" s="420"/>
      <c r="E192" s="464"/>
      <c r="F192" s="28" t="s">
        <v>271</v>
      </c>
      <c r="G192" s="420"/>
      <c r="H192" s="464"/>
      <c r="J192" s="6"/>
      <c r="K192" s="7"/>
      <c r="L192" s="5"/>
      <c r="M192" s="2"/>
      <c r="AA192" s="4"/>
    </row>
    <row r="193" spans="2:29" s="3" customFormat="1" ht="16" customHeight="1" x14ac:dyDescent="0.25">
      <c r="D193" s="420"/>
      <c r="E193" s="464"/>
      <c r="F193" s="90" t="s">
        <v>255</v>
      </c>
      <c r="G193" s="420"/>
      <c r="H193" s="464"/>
      <c r="J193" s="6"/>
      <c r="K193" s="7"/>
      <c r="L193" s="5"/>
      <c r="M193" s="2"/>
      <c r="AA193" s="4"/>
    </row>
    <row r="194" spans="2:29" s="3" customFormat="1" ht="16" customHeight="1" thickBot="1" x14ac:dyDescent="0.3">
      <c r="D194" s="465"/>
      <c r="E194" s="467"/>
      <c r="F194" s="6"/>
      <c r="G194" s="465"/>
      <c r="H194" s="467"/>
      <c r="J194" s="6"/>
      <c r="K194" s="7"/>
      <c r="L194" s="5"/>
      <c r="M194" s="2"/>
      <c r="AA194" s="4"/>
    </row>
    <row r="195" spans="2:29" s="3" customFormat="1" ht="16" customHeight="1" thickTop="1" x14ac:dyDescent="0.25">
      <c r="J195" s="6"/>
      <c r="K195" s="7"/>
      <c r="L195" s="5"/>
      <c r="M195" s="2"/>
      <c r="Q195" s="365" t="s">
        <v>1125</v>
      </c>
      <c r="R195" s="365"/>
      <c r="S195" s="365"/>
      <c r="T195" s="365"/>
      <c r="U195" s="365"/>
      <c r="V195" s="365"/>
      <c r="W195" s="365"/>
      <c r="X195" s="365"/>
      <c r="Y195" s="365"/>
      <c r="AA195" s="4"/>
    </row>
    <row r="196" spans="2:29" s="3" customFormat="1" ht="16" customHeight="1" x14ac:dyDescent="0.25">
      <c r="E196" s="468" t="s">
        <v>259</v>
      </c>
      <c r="F196" s="469"/>
      <c r="G196" s="470"/>
      <c r="J196" s="6"/>
      <c r="K196" s="7"/>
      <c r="L196" s="5"/>
      <c r="M196" s="2"/>
      <c r="Q196" s="365"/>
      <c r="R196" s="365"/>
      <c r="S196" s="365"/>
      <c r="T196" s="365"/>
      <c r="U196" s="365"/>
      <c r="V196" s="365"/>
      <c r="W196" s="365"/>
      <c r="X196" s="365"/>
      <c r="Y196" s="365"/>
      <c r="AA196" s="4"/>
      <c r="AC196" s="29"/>
    </row>
    <row r="197" spans="2:29" s="3" customFormat="1" ht="16" customHeight="1" x14ac:dyDescent="0.25">
      <c r="J197" s="6"/>
      <c r="K197" s="7"/>
      <c r="L197" s="5"/>
      <c r="M197" s="2"/>
      <c r="Q197" s="365"/>
      <c r="R197" s="365"/>
      <c r="S197" s="365"/>
      <c r="T197" s="365"/>
      <c r="U197" s="365"/>
      <c r="V197" s="365"/>
      <c r="W197" s="365"/>
      <c r="X197" s="365"/>
      <c r="Y197" s="365"/>
      <c r="AA197" s="4"/>
    </row>
    <row r="198" spans="2:29" s="3" customFormat="1" ht="16" customHeight="1" x14ac:dyDescent="0.25">
      <c r="D198" s="458" t="s">
        <v>262</v>
      </c>
      <c r="E198" s="459"/>
      <c r="F198" s="459"/>
      <c r="G198" s="459"/>
      <c r="H198" s="460"/>
      <c r="J198" s="6"/>
      <c r="K198" s="7"/>
      <c r="L198" s="5"/>
      <c r="M198" s="2"/>
      <c r="T198" s="364" t="s">
        <v>270</v>
      </c>
      <c r="AA198" s="4"/>
    </row>
    <row r="199" spans="2:29" s="3" customFormat="1" ht="16" customHeight="1" x14ac:dyDescent="0.25">
      <c r="J199" s="6"/>
      <c r="K199" s="7"/>
      <c r="L199" s="5"/>
      <c r="M199" s="2"/>
      <c r="T199" s="364"/>
      <c r="AA199" s="4"/>
    </row>
    <row r="200" spans="2:29" s="3" customFormat="1" ht="16" customHeight="1" x14ac:dyDescent="0.25">
      <c r="B200" s="9" t="str">
        <f>IF(J200&lt;&gt;"G","",12)</f>
        <v/>
      </c>
      <c r="C200" s="472" t="s">
        <v>1013</v>
      </c>
      <c r="D200" s="473"/>
      <c r="E200" s="473"/>
      <c r="F200" s="473"/>
      <c r="G200" s="473"/>
      <c r="H200" s="474"/>
      <c r="I200" s="194"/>
      <c r="J200" s="20" t="str">
        <f>IF(I200="","",IF(OR(I200="0,05M",I200="0,05Μ"),"G","R"))</f>
        <v/>
      </c>
      <c r="K200" s="7"/>
      <c r="L200" s="5"/>
      <c r="M200" s="2"/>
      <c r="T200" s="364"/>
      <c r="AA200" s="4"/>
    </row>
    <row r="201" spans="2:29" s="3" customFormat="1" ht="16" customHeight="1" x14ac:dyDescent="0.25">
      <c r="J201" s="6"/>
      <c r="K201" s="7"/>
      <c r="L201" s="5"/>
      <c r="M201" s="2"/>
      <c r="Q201" s="366" t="s">
        <v>211</v>
      </c>
      <c r="R201" s="366"/>
      <c r="S201" s="366"/>
      <c r="T201" s="366"/>
      <c r="U201" s="366"/>
      <c r="V201" s="366"/>
      <c r="W201" s="366"/>
      <c r="X201" s="366"/>
      <c r="Y201" s="366"/>
      <c r="AA201" s="4"/>
    </row>
    <row r="202" spans="2:29" s="3" customFormat="1" ht="16" customHeight="1" x14ac:dyDescent="0.25">
      <c r="B202" s="9" t="str">
        <f>IF(J202&lt;&gt;"G","",8)</f>
        <v/>
      </c>
      <c r="C202" s="475" t="s">
        <v>1141</v>
      </c>
      <c r="D202" s="476"/>
      <c r="E202" s="476"/>
      <c r="F202" s="476"/>
      <c r="G202" s="476"/>
      <c r="H202" s="477"/>
      <c r="I202" s="437"/>
      <c r="J202" s="20" t="str">
        <f>IF(I202="","",IF(I202="0,12g","G","R"))</f>
        <v/>
      </c>
      <c r="K202" s="7"/>
      <c r="L202" s="5"/>
      <c r="M202" s="2"/>
      <c r="Q202" s="366"/>
      <c r="R202" s="366"/>
      <c r="S202" s="366"/>
      <c r="T202" s="366"/>
      <c r="U202" s="366"/>
      <c r="V202" s="366"/>
      <c r="W202" s="366"/>
      <c r="X202" s="366"/>
      <c r="Y202" s="366"/>
      <c r="AA202" s="4"/>
    </row>
    <row r="203" spans="2:29" s="3" customFormat="1" ht="16" customHeight="1" x14ac:dyDescent="0.25">
      <c r="C203" s="478"/>
      <c r="D203" s="479"/>
      <c r="E203" s="479"/>
      <c r="F203" s="479"/>
      <c r="G203" s="479"/>
      <c r="H203" s="480"/>
      <c r="I203" s="437"/>
      <c r="J203" s="20"/>
      <c r="K203" s="7"/>
      <c r="L203" s="5"/>
      <c r="M203" s="2"/>
      <c r="T203" s="364" t="s">
        <v>270</v>
      </c>
      <c r="AA203" s="4"/>
    </row>
    <row r="204" spans="2:29" s="3" customFormat="1" ht="16" customHeight="1" x14ac:dyDescent="0.25">
      <c r="J204" s="6"/>
      <c r="K204" s="7"/>
      <c r="L204" s="5"/>
      <c r="M204" s="2"/>
      <c r="T204" s="364"/>
      <c r="AA204" s="4"/>
    </row>
    <row r="205" spans="2:29" s="3" customFormat="1" ht="16" customHeight="1" x14ac:dyDescent="0.25">
      <c r="B205" s="9" t="str">
        <f>IF(J205&lt;&gt;"G","",5)</f>
        <v/>
      </c>
      <c r="C205" s="472" t="s">
        <v>1014</v>
      </c>
      <c r="D205" s="473"/>
      <c r="E205" s="473"/>
      <c r="F205" s="473"/>
      <c r="G205" s="473"/>
      <c r="H205" s="474"/>
      <c r="I205" s="194"/>
      <c r="J205" s="20" t="str">
        <f>IF(I205="","",IF(I205=13.3,"G","R"))</f>
        <v/>
      </c>
      <c r="K205" s="7"/>
      <c r="L205" s="5"/>
      <c r="M205" s="2"/>
      <c r="T205" s="364"/>
      <c r="AA205" s="4"/>
    </row>
    <row r="206" spans="2:29" s="3" customFormat="1" ht="16" customHeight="1" x14ac:dyDescent="0.25">
      <c r="J206" s="6"/>
      <c r="K206" s="7"/>
      <c r="L206" s="5"/>
      <c r="M206" s="2"/>
      <c r="Q206" s="365" t="s">
        <v>1126</v>
      </c>
      <c r="R206" s="365"/>
      <c r="S206" s="365"/>
      <c r="T206" s="365"/>
      <c r="U206" s="365"/>
      <c r="V206" s="365"/>
      <c r="W206" s="365"/>
      <c r="X206" s="365"/>
      <c r="Y206" s="365"/>
      <c r="AA206" s="4"/>
    </row>
    <row r="207" spans="2:29" s="3" customFormat="1" ht="16" customHeight="1" x14ac:dyDescent="0.25">
      <c r="B207" s="9" t="str">
        <f>IF(J207&lt;&gt;"G","",10)</f>
        <v/>
      </c>
      <c r="C207" s="472" t="s">
        <v>1015</v>
      </c>
      <c r="D207" s="473"/>
      <c r="E207" s="473"/>
      <c r="F207" s="473"/>
      <c r="G207" s="473"/>
      <c r="H207" s="474"/>
      <c r="I207" s="194"/>
      <c r="J207" s="20" t="str">
        <f>IF(I207="","",IF(OR(I207="0,2M",I207="0,2Μ"),"G","R"))</f>
        <v/>
      </c>
      <c r="K207" s="7"/>
      <c r="L207" s="5"/>
      <c r="M207" s="2"/>
      <c r="Q207" s="365"/>
      <c r="R207" s="365"/>
      <c r="S207" s="365"/>
      <c r="T207" s="365"/>
      <c r="U207" s="365"/>
      <c r="V207" s="365"/>
      <c r="W207" s="365"/>
      <c r="X207" s="365"/>
      <c r="Y207" s="365"/>
      <c r="AA207" s="4"/>
    </row>
    <row r="208" spans="2:29" s="3" customFormat="1" ht="16" customHeight="1" x14ac:dyDescent="0.25">
      <c r="J208" s="6"/>
      <c r="K208" s="7"/>
      <c r="L208" s="5"/>
      <c r="M208" s="2"/>
      <c r="Q208" s="365"/>
      <c r="R208" s="365"/>
      <c r="S208" s="365"/>
      <c r="T208" s="365"/>
      <c r="U208" s="365"/>
      <c r="V208" s="365"/>
      <c r="W208" s="365"/>
      <c r="X208" s="365"/>
      <c r="Y208" s="365"/>
      <c r="AA208" s="4"/>
    </row>
    <row r="209" spans="1:27" s="3" customFormat="1" ht="16" customHeight="1" x14ac:dyDescent="0.25">
      <c r="B209" s="9" t="str">
        <f>IF(J209&lt;&gt;"G","",6)</f>
        <v/>
      </c>
      <c r="C209" s="475" t="s">
        <v>1142</v>
      </c>
      <c r="D209" s="476"/>
      <c r="E209" s="476"/>
      <c r="F209" s="476"/>
      <c r="G209" s="476"/>
      <c r="H209" s="477"/>
      <c r="I209" s="437"/>
      <c r="J209" s="20" t="str">
        <f>IF(I209="","",IF(I209="0,48g","G","R"))</f>
        <v/>
      </c>
      <c r="K209" s="7"/>
      <c r="L209" s="5"/>
      <c r="M209" s="2"/>
      <c r="Q209" s="205" t="s">
        <v>1127</v>
      </c>
      <c r="R209" s="205"/>
      <c r="S209" s="205"/>
      <c r="T209" s="205"/>
      <c r="U209" s="205"/>
      <c r="V209" s="205"/>
      <c r="W209" s="205"/>
      <c r="X209" s="205"/>
      <c r="Y209" s="205"/>
      <c r="AA209" s="4"/>
    </row>
    <row r="210" spans="1:27" s="3" customFormat="1" ht="16" customHeight="1" x14ac:dyDescent="0.25">
      <c r="C210" s="478"/>
      <c r="D210" s="479"/>
      <c r="E210" s="479"/>
      <c r="F210" s="479"/>
      <c r="G210" s="479"/>
      <c r="H210" s="480"/>
      <c r="I210" s="437"/>
      <c r="J210" s="6"/>
      <c r="K210" s="7"/>
      <c r="L210" s="5"/>
      <c r="M210" s="2"/>
      <c r="Q210" s="205"/>
      <c r="R210" s="205"/>
      <c r="S210" s="205"/>
      <c r="T210" s="205"/>
      <c r="U210" s="205"/>
      <c r="V210" s="205"/>
      <c r="W210" s="205"/>
      <c r="X210" s="205"/>
      <c r="Y210" s="205"/>
      <c r="AA210" s="4"/>
    </row>
    <row r="211" spans="1:27" s="3" customFormat="1" ht="16" customHeight="1" thickBot="1" x14ac:dyDescent="0.3">
      <c r="J211" s="6"/>
      <c r="K211" s="7"/>
      <c r="L211" s="5"/>
      <c r="M211" s="2"/>
      <c r="Q211" s="205"/>
      <c r="R211" s="205"/>
      <c r="S211" s="205"/>
      <c r="T211" s="205"/>
      <c r="U211" s="205"/>
      <c r="V211" s="205"/>
      <c r="W211" s="205"/>
      <c r="X211" s="205"/>
      <c r="Y211" s="205"/>
      <c r="AA211" s="4"/>
    </row>
    <row r="212" spans="1:27" s="3" customFormat="1" ht="16" customHeight="1" x14ac:dyDescent="0.25">
      <c r="B212" s="9" t="str">
        <f>IF(J212&lt;&gt;"G","",4)</f>
        <v/>
      </c>
      <c r="C212" s="430" t="s">
        <v>1143</v>
      </c>
      <c r="D212" s="430"/>
      <c r="E212" s="430"/>
      <c r="F212" s="430"/>
      <c r="G212" s="430"/>
      <c r="H212" s="430"/>
      <c r="I212" s="437"/>
      <c r="J212" s="24" t="str">
        <f>IF(I212="","",IF(I212="0,36g","G","R"))</f>
        <v/>
      </c>
      <c r="K212" s="377" t="str">
        <f>IF(L212="","",IF(L212=45,P37,P29))</f>
        <v/>
      </c>
      <c r="L212" s="367" t="str">
        <f>IF(OR(J200="",J202="",J205="",J207="",J209="",J212=""),"",SUM(B200:B212))</f>
        <v/>
      </c>
      <c r="M212" s="2"/>
      <c r="Q212" s="205"/>
      <c r="R212" s="205"/>
      <c r="S212" s="205"/>
      <c r="T212" s="205"/>
      <c r="U212" s="205"/>
      <c r="V212" s="205"/>
      <c r="W212" s="205"/>
      <c r="X212" s="205"/>
      <c r="Y212" s="205"/>
      <c r="AA212" s="4"/>
    </row>
    <row r="213" spans="1:27" s="3" customFormat="1" ht="16" customHeight="1" x14ac:dyDescent="0.25">
      <c r="C213" s="430"/>
      <c r="D213" s="430"/>
      <c r="E213" s="430"/>
      <c r="F213" s="430"/>
      <c r="G213" s="430"/>
      <c r="H213" s="430"/>
      <c r="I213" s="437"/>
      <c r="J213" s="25"/>
      <c r="K213" s="378"/>
      <c r="L213" s="368"/>
      <c r="M213" s="2"/>
      <c r="Q213" s="205"/>
      <c r="R213" s="205"/>
      <c r="S213" s="205"/>
      <c r="T213" s="205"/>
      <c r="U213" s="205"/>
      <c r="V213" s="205"/>
      <c r="W213" s="205"/>
      <c r="X213" s="205"/>
      <c r="Y213" s="205"/>
      <c r="AA213" s="4"/>
    </row>
    <row r="214" spans="1:27" s="3" customFormat="1" ht="16" customHeight="1" thickBot="1" x14ac:dyDescent="0.3">
      <c r="C214" s="430"/>
      <c r="D214" s="430"/>
      <c r="E214" s="430"/>
      <c r="F214" s="430"/>
      <c r="G214" s="430"/>
      <c r="H214" s="430"/>
      <c r="I214" s="437"/>
      <c r="J214" s="25"/>
      <c r="K214" s="379"/>
      <c r="L214" s="369"/>
      <c r="M214" s="2"/>
      <c r="Q214" s="205"/>
      <c r="R214" s="205"/>
      <c r="S214" s="205"/>
      <c r="T214" s="205"/>
      <c r="U214" s="205"/>
      <c r="V214" s="205"/>
      <c r="W214" s="205"/>
      <c r="X214" s="205"/>
      <c r="Y214" s="205"/>
      <c r="AA214" s="4"/>
    </row>
    <row r="215" spans="1:27" s="3" customFormat="1" ht="16" customHeight="1" thickBot="1" x14ac:dyDescent="0.3">
      <c r="J215" s="25"/>
      <c r="K215" s="5"/>
      <c r="L215" s="5"/>
      <c r="M215" s="2"/>
      <c r="Q215" s="205" t="s">
        <v>1128</v>
      </c>
      <c r="R215" s="205"/>
      <c r="S215" s="205"/>
      <c r="T215" s="205"/>
      <c r="U215" s="205"/>
      <c r="V215" s="205"/>
      <c r="W215" s="205"/>
      <c r="X215" s="205"/>
      <c r="Y215" s="205"/>
      <c r="AA215" s="4"/>
    </row>
    <row r="216" spans="1:27" s="3" customFormat="1" ht="16" customHeight="1" x14ac:dyDescent="0.25">
      <c r="A216" s="22"/>
      <c r="B216" s="22"/>
      <c r="C216" s="22"/>
      <c r="D216" s="22"/>
      <c r="E216" s="22"/>
      <c r="F216" s="22"/>
      <c r="G216" s="22"/>
      <c r="H216" s="22"/>
      <c r="I216" s="22"/>
      <c r="J216" s="23"/>
      <c r="K216" s="5"/>
      <c r="L216" s="5"/>
      <c r="M216" s="2"/>
      <c r="Q216" s="205"/>
      <c r="R216" s="205"/>
      <c r="S216" s="205"/>
      <c r="T216" s="205"/>
      <c r="U216" s="205"/>
      <c r="V216" s="205"/>
      <c r="W216" s="205"/>
      <c r="X216" s="205"/>
      <c r="Y216" s="205"/>
      <c r="AA216" s="4"/>
    </row>
    <row r="217" spans="1:27" s="3" customFormat="1" ht="16" customHeight="1" x14ac:dyDescent="0.25">
      <c r="B217" s="19" t="s">
        <v>190</v>
      </c>
      <c r="J217" s="25"/>
      <c r="K217" s="5"/>
      <c r="L217" s="5"/>
      <c r="M217" s="2"/>
      <c r="Q217" s="205"/>
      <c r="R217" s="205"/>
      <c r="S217" s="205"/>
      <c r="T217" s="205"/>
      <c r="U217" s="205"/>
      <c r="V217" s="205"/>
      <c r="W217" s="205"/>
      <c r="X217" s="205"/>
      <c r="Y217" s="205"/>
      <c r="AA217" s="4"/>
    </row>
    <row r="218" spans="1:27" s="3" customFormat="1" ht="16" customHeight="1" x14ac:dyDescent="0.3">
      <c r="D218" s="418" t="s">
        <v>272</v>
      </c>
      <c r="E218" s="419"/>
      <c r="G218" s="418" t="s">
        <v>273</v>
      </c>
      <c r="H218" s="419"/>
      <c r="J218" s="25"/>
      <c r="K218" s="5"/>
      <c r="L218" s="5"/>
      <c r="M218" s="2"/>
      <c r="U218" s="95" t="s">
        <v>212</v>
      </c>
      <c r="AA218" s="4"/>
    </row>
    <row r="219" spans="1:27" s="3" customFormat="1" ht="16" customHeight="1" x14ac:dyDescent="0.25">
      <c r="D219" s="420" t="s">
        <v>274</v>
      </c>
      <c r="E219" s="421"/>
      <c r="G219" s="420" t="s">
        <v>275</v>
      </c>
      <c r="H219" s="421"/>
      <c r="J219" s="25"/>
      <c r="K219" s="5"/>
      <c r="L219" s="5"/>
      <c r="M219" s="2"/>
      <c r="AA219" s="4"/>
    </row>
    <row r="220" spans="1:27" s="3" customFormat="1" ht="16" customHeight="1" x14ac:dyDescent="0.25">
      <c r="D220" s="422"/>
      <c r="E220" s="421"/>
      <c r="G220" s="422"/>
      <c r="H220" s="421"/>
      <c r="J220" s="25"/>
      <c r="K220" s="5"/>
      <c r="L220" s="5"/>
      <c r="M220" s="2"/>
      <c r="Q220" s="365" t="s">
        <v>1129</v>
      </c>
      <c r="R220" s="365"/>
      <c r="S220" s="365"/>
      <c r="T220" s="365"/>
      <c r="U220" s="365"/>
      <c r="V220" s="365"/>
      <c r="W220" s="365"/>
      <c r="X220" s="365"/>
      <c r="Y220" s="365"/>
      <c r="AA220" s="4"/>
    </row>
    <row r="221" spans="1:27" s="3" customFormat="1" ht="16" customHeight="1" x14ac:dyDescent="0.25">
      <c r="D221" s="422"/>
      <c r="E221" s="421"/>
      <c r="G221" s="422"/>
      <c r="H221" s="421"/>
      <c r="J221" s="25"/>
      <c r="K221" s="5"/>
      <c r="L221" s="5"/>
      <c r="M221" s="2"/>
      <c r="Q221" s="365"/>
      <c r="R221" s="365"/>
      <c r="S221" s="365"/>
      <c r="T221" s="365"/>
      <c r="U221" s="365"/>
      <c r="V221" s="365"/>
      <c r="W221" s="365"/>
      <c r="X221" s="365"/>
      <c r="Y221" s="365"/>
      <c r="AA221" s="4"/>
    </row>
    <row r="222" spans="1:27" s="3" customFormat="1" ht="16" customHeight="1" thickBot="1" x14ac:dyDescent="0.3">
      <c r="D222" s="423"/>
      <c r="E222" s="424"/>
      <c r="G222" s="423"/>
      <c r="H222" s="424"/>
      <c r="J222" s="25"/>
      <c r="K222" s="5"/>
      <c r="L222" s="5"/>
      <c r="M222" s="2"/>
      <c r="Q222" s="365"/>
      <c r="R222" s="365"/>
      <c r="S222" s="365"/>
      <c r="T222" s="365"/>
      <c r="U222" s="365"/>
      <c r="V222" s="365"/>
      <c r="W222" s="365"/>
      <c r="X222" s="365"/>
      <c r="Y222" s="365"/>
      <c r="AA222" s="4"/>
    </row>
    <row r="223" spans="1:27" s="3" customFormat="1" ht="16" customHeight="1" thickTop="1" x14ac:dyDescent="0.25">
      <c r="J223" s="25"/>
      <c r="K223" s="5"/>
      <c r="L223" s="5"/>
      <c r="M223" s="2"/>
      <c r="Q223" s="365"/>
      <c r="R223" s="365"/>
      <c r="S223" s="365"/>
      <c r="T223" s="365"/>
      <c r="U223" s="365"/>
      <c r="V223" s="365"/>
      <c r="W223" s="365"/>
      <c r="X223" s="365"/>
      <c r="Y223" s="365"/>
      <c r="AA223" s="4"/>
    </row>
    <row r="224" spans="1:27" s="3" customFormat="1" ht="16" customHeight="1" x14ac:dyDescent="0.25">
      <c r="F224" s="26" t="s">
        <v>258</v>
      </c>
      <c r="H224" s="461" t="s">
        <v>259</v>
      </c>
      <c r="I224" s="462"/>
      <c r="J224" s="25"/>
      <c r="K224" s="5"/>
      <c r="L224" s="5"/>
      <c r="M224" s="2"/>
      <c r="AA224" s="4"/>
    </row>
    <row r="225" spans="3:27" s="3" customFormat="1" ht="16" customHeight="1" x14ac:dyDescent="0.25">
      <c r="J225" s="25"/>
      <c r="K225" s="5"/>
      <c r="L225" s="5"/>
      <c r="M225" s="2"/>
      <c r="AA225" s="4"/>
    </row>
    <row r="226" spans="3:27" s="3" customFormat="1" ht="16" customHeight="1" x14ac:dyDescent="0.25">
      <c r="E226" s="418" t="s">
        <v>276</v>
      </c>
      <c r="F226" s="428"/>
      <c r="G226" s="419"/>
      <c r="J226" s="25"/>
      <c r="K226" s="5"/>
      <c r="L226" s="5"/>
      <c r="M226" s="2"/>
      <c r="Q226" s="365" t="s">
        <v>1130</v>
      </c>
      <c r="R226" s="365"/>
      <c r="S226" s="365"/>
      <c r="T226" s="365"/>
      <c r="U226" s="365"/>
      <c r="V226" s="365"/>
      <c r="W226" s="365"/>
      <c r="X226" s="365"/>
      <c r="Y226" s="365"/>
      <c r="AA226" s="4"/>
    </row>
    <row r="227" spans="3:27" s="3" customFormat="1" ht="16" customHeight="1" x14ac:dyDescent="0.25">
      <c r="E227" s="420" t="s">
        <v>277</v>
      </c>
      <c r="F227" s="463"/>
      <c r="G227" s="464"/>
      <c r="J227" s="25"/>
      <c r="K227" s="5"/>
      <c r="L227" s="5"/>
      <c r="M227" s="2"/>
      <c r="Q227" s="365"/>
      <c r="R227" s="365"/>
      <c r="S227" s="365"/>
      <c r="T227" s="365"/>
      <c r="U227" s="365"/>
      <c r="V227" s="365"/>
      <c r="W227" s="365"/>
      <c r="X227" s="365"/>
      <c r="Y227" s="365"/>
      <c r="AA227" s="4"/>
    </row>
    <row r="228" spans="3:27" s="3" customFormat="1" ht="16" customHeight="1" x14ac:dyDescent="0.25">
      <c r="E228" s="420"/>
      <c r="F228" s="463"/>
      <c r="G228" s="464"/>
      <c r="J228" s="25"/>
      <c r="K228" s="5"/>
      <c r="L228" s="5"/>
      <c r="M228" s="2"/>
      <c r="Q228" s="365"/>
      <c r="R228" s="365"/>
      <c r="S228" s="365"/>
      <c r="T228" s="365"/>
      <c r="U228" s="365"/>
      <c r="V228" s="365"/>
      <c r="W228" s="365"/>
      <c r="X228" s="365"/>
      <c r="Y228" s="365"/>
      <c r="AA228" s="4"/>
    </row>
    <row r="229" spans="3:27" s="3" customFormat="1" ht="16" customHeight="1" x14ac:dyDescent="0.25">
      <c r="E229" s="420"/>
      <c r="F229" s="463"/>
      <c r="G229" s="464"/>
      <c r="J229" s="25"/>
      <c r="K229" s="5"/>
      <c r="L229" s="5"/>
      <c r="M229" s="2"/>
      <c r="Q229" s="365"/>
      <c r="R229" s="365"/>
      <c r="S229" s="365"/>
      <c r="T229" s="365"/>
      <c r="U229" s="365"/>
      <c r="V229" s="365"/>
      <c r="W229" s="365"/>
      <c r="X229" s="365"/>
      <c r="Y229" s="365"/>
      <c r="AA229" s="4"/>
    </row>
    <row r="230" spans="3:27" s="3" customFormat="1" ht="16" customHeight="1" thickBot="1" x14ac:dyDescent="0.3">
      <c r="E230" s="465"/>
      <c r="F230" s="466"/>
      <c r="G230" s="467"/>
      <c r="J230" s="25"/>
      <c r="K230" s="5"/>
      <c r="L230" s="5"/>
      <c r="M230" s="2"/>
      <c r="Q230" s="365"/>
      <c r="R230" s="365"/>
      <c r="S230" s="365"/>
      <c r="T230" s="365"/>
      <c r="U230" s="365"/>
      <c r="V230" s="365"/>
      <c r="W230" s="365"/>
      <c r="X230" s="365"/>
      <c r="Y230" s="365"/>
      <c r="AA230" s="4"/>
    </row>
    <row r="231" spans="3:27" s="3" customFormat="1" ht="16" customHeight="1" thickTop="1" x14ac:dyDescent="0.25">
      <c r="J231" s="25"/>
      <c r="K231" s="5"/>
      <c r="L231" s="5"/>
      <c r="M231" s="2"/>
      <c r="Q231" s="365"/>
      <c r="R231" s="365"/>
      <c r="S231" s="365"/>
      <c r="T231" s="365"/>
      <c r="U231" s="365"/>
      <c r="V231" s="365"/>
      <c r="W231" s="365"/>
      <c r="X231" s="365"/>
      <c r="Y231" s="365"/>
      <c r="AA231" s="4"/>
    </row>
    <row r="232" spans="3:27" s="3" customFormat="1" ht="16" customHeight="1" x14ac:dyDescent="0.25">
      <c r="D232" s="458" t="s">
        <v>262</v>
      </c>
      <c r="E232" s="459"/>
      <c r="F232" s="459"/>
      <c r="G232" s="459"/>
      <c r="H232" s="460"/>
      <c r="J232" s="25"/>
      <c r="K232" s="5"/>
      <c r="L232" s="5"/>
      <c r="M232" s="2"/>
      <c r="Q232" s="365"/>
      <c r="R232" s="365"/>
      <c r="S232" s="365"/>
      <c r="T232" s="365"/>
      <c r="U232" s="365"/>
      <c r="V232" s="365"/>
      <c r="W232" s="365"/>
      <c r="X232" s="365"/>
      <c r="Y232" s="365"/>
      <c r="AA232" s="4"/>
    </row>
    <row r="233" spans="3:27" s="3" customFormat="1" ht="16" customHeight="1" x14ac:dyDescent="0.25">
      <c r="J233" s="25"/>
      <c r="K233" s="5"/>
      <c r="L233" s="5"/>
      <c r="M233" s="2"/>
      <c r="Q233" s="205" t="s">
        <v>1131</v>
      </c>
      <c r="R233" s="205"/>
      <c r="S233" s="205"/>
      <c r="T233" s="205"/>
      <c r="U233" s="205"/>
      <c r="V233" s="205"/>
      <c r="W233" s="205"/>
      <c r="X233" s="205"/>
      <c r="Y233" s="205"/>
      <c r="AA233" s="4"/>
    </row>
    <row r="234" spans="3:27" s="3" customFormat="1" ht="16" customHeight="1" x14ac:dyDescent="0.45">
      <c r="C234" s="430" t="s">
        <v>1144</v>
      </c>
      <c r="D234" s="430"/>
      <c r="E234" s="430"/>
      <c r="F234" s="430"/>
      <c r="G234" s="455" t="s">
        <v>1010</v>
      </c>
      <c r="H234" s="456"/>
      <c r="I234" s="194"/>
      <c r="J234" s="24" t="str">
        <f>IF(I234="","",IF(OR(I234="0,002M",I234="0,002Μ"),"G","R"))</f>
        <v/>
      </c>
      <c r="K234" s="5"/>
      <c r="L234" s="5"/>
      <c r="M234" s="2"/>
      <c r="Q234" s="205"/>
      <c r="R234" s="205"/>
      <c r="S234" s="205"/>
      <c r="T234" s="205"/>
      <c r="U234" s="205"/>
      <c r="V234" s="205"/>
      <c r="W234" s="205"/>
      <c r="X234" s="205"/>
      <c r="Y234" s="205"/>
      <c r="AA234" s="4"/>
    </row>
    <row r="235" spans="3:27" s="3" customFormat="1" ht="16" customHeight="1" x14ac:dyDescent="0.45">
      <c r="C235" s="430"/>
      <c r="D235" s="430"/>
      <c r="E235" s="430"/>
      <c r="F235" s="430"/>
      <c r="G235" s="455" t="s">
        <v>1011</v>
      </c>
      <c r="H235" s="456"/>
      <c r="I235" s="194"/>
      <c r="J235" s="24" t="str">
        <f>IF(I235="","",IF(OR(I235="0,008M",I235="0,008Μ"),"G","R"))</f>
        <v/>
      </c>
      <c r="K235" s="5"/>
      <c r="L235" s="5"/>
      <c r="M235" s="2"/>
      <c r="Q235" s="205"/>
      <c r="R235" s="205"/>
      <c r="S235" s="205"/>
      <c r="T235" s="205"/>
      <c r="U235" s="205"/>
      <c r="V235" s="205"/>
      <c r="W235" s="205"/>
      <c r="X235" s="205"/>
      <c r="Y235" s="205"/>
      <c r="AA235" s="4"/>
    </row>
    <row r="236" spans="3:27" s="3" customFormat="1" ht="16" customHeight="1" x14ac:dyDescent="0.45">
      <c r="C236" s="430"/>
      <c r="D236" s="430"/>
      <c r="E236" s="430"/>
      <c r="F236" s="430"/>
      <c r="G236" s="455" t="s">
        <v>1012</v>
      </c>
      <c r="H236" s="456"/>
      <c r="I236" s="194"/>
      <c r="J236" s="24" t="str">
        <f>IF(I236="","",IF(OR(I236="0,004M",I236="0,004Μ"),"G","R"))</f>
        <v/>
      </c>
      <c r="K236" s="5"/>
      <c r="L236" s="5"/>
      <c r="M236" s="2"/>
      <c r="Q236" s="205"/>
      <c r="R236" s="205"/>
      <c r="S236" s="205"/>
      <c r="T236" s="205"/>
      <c r="U236" s="205"/>
      <c r="V236" s="205"/>
      <c r="W236" s="205"/>
      <c r="X236" s="205"/>
      <c r="Y236" s="205"/>
      <c r="AA236" s="4"/>
    </row>
    <row r="237" spans="3:27" s="3" customFormat="1" ht="16" customHeight="1" x14ac:dyDescent="0.25">
      <c r="J237" s="25"/>
      <c r="K237" s="5"/>
      <c r="L237" s="5"/>
      <c r="M237" s="2"/>
      <c r="T237" s="457" t="s">
        <v>278</v>
      </c>
      <c r="U237" s="457"/>
      <c r="AA237" s="4"/>
    </row>
    <row r="238" spans="3:27" s="3" customFormat="1" ht="16" customHeight="1" x14ac:dyDescent="0.25">
      <c r="C238" s="430" t="s">
        <v>1145</v>
      </c>
      <c r="D238" s="430"/>
      <c r="E238" s="430"/>
      <c r="F238" s="430"/>
      <c r="G238" s="430"/>
      <c r="H238" s="430"/>
      <c r="I238" s="437"/>
      <c r="J238" s="24" t="str">
        <f>IF(I238="","",IF(OR(I238="470mL",I238="0,47L"),"G","R"))</f>
        <v/>
      </c>
      <c r="K238" s="5"/>
      <c r="L238" s="5"/>
      <c r="M238" s="2"/>
      <c r="T238" s="457"/>
      <c r="U238" s="457"/>
      <c r="AA238" s="4"/>
    </row>
    <row r="239" spans="3:27" s="3" customFormat="1" ht="16" customHeight="1" thickBot="1" x14ac:dyDescent="0.3">
      <c r="C239" s="430"/>
      <c r="D239" s="430"/>
      <c r="E239" s="430"/>
      <c r="F239" s="430"/>
      <c r="G239" s="430"/>
      <c r="H239" s="430"/>
      <c r="I239" s="437"/>
      <c r="J239" s="25"/>
      <c r="K239" s="5"/>
      <c r="L239" s="5"/>
      <c r="M239" s="2"/>
      <c r="Q239" s="365" t="s">
        <v>1132</v>
      </c>
      <c r="R239" s="365"/>
      <c r="S239" s="365"/>
      <c r="T239" s="365"/>
      <c r="U239" s="365"/>
      <c r="V239" s="365"/>
      <c r="W239" s="365"/>
      <c r="X239" s="365"/>
      <c r="Y239" s="365"/>
      <c r="AA239" s="4"/>
    </row>
    <row r="240" spans="3:27" s="3" customFormat="1" ht="16" customHeight="1" x14ac:dyDescent="0.25">
      <c r="J240" s="25"/>
      <c r="K240" s="377" t="str">
        <f>IF(L240="","",IF(L240=55,P37,P29))</f>
        <v/>
      </c>
      <c r="L240" s="367" t="str">
        <f>IF(OR(J234="",J235="",J236="",J238="",J241=""),"",SUM(C244:G244))</f>
        <v/>
      </c>
      <c r="M240" s="2"/>
      <c r="Q240" s="365"/>
      <c r="R240" s="365"/>
      <c r="S240" s="365"/>
      <c r="T240" s="365"/>
      <c r="U240" s="365"/>
      <c r="V240" s="365"/>
      <c r="W240" s="365"/>
      <c r="X240" s="365"/>
      <c r="Y240" s="365"/>
      <c r="AA240" s="4"/>
    </row>
    <row r="241" spans="1:27" s="3" customFormat="1" ht="16" customHeight="1" x14ac:dyDescent="0.25">
      <c r="C241" s="454" t="s">
        <v>1146</v>
      </c>
      <c r="D241" s="454"/>
      <c r="E241" s="454"/>
      <c r="F241" s="454"/>
      <c r="G241" s="454"/>
      <c r="H241" s="454"/>
      <c r="I241" s="437"/>
      <c r="J241" s="24" t="str">
        <f>IF(I241="","",IF(OR(I241="0,235L",I241="235mL"),"G","R"))</f>
        <v/>
      </c>
      <c r="K241" s="378"/>
      <c r="L241" s="368"/>
      <c r="M241" s="2"/>
      <c r="Q241" s="214" t="s">
        <v>213</v>
      </c>
      <c r="R241" s="214"/>
      <c r="S241" s="214"/>
      <c r="T241" s="214"/>
      <c r="U241" s="214"/>
      <c r="AA241" s="4"/>
    </row>
    <row r="242" spans="1:27" s="3" customFormat="1" ht="16" customHeight="1" thickBot="1" x14ac:dyDescent="0.3">
      <c r="C242" s="454"/>
      <c r="D242" s="454"/>
      <c r="E242" s="454"/>
      <c r="F242" s="454"/>
      <c r="G242" s="454"/>
      <c r="H242" s="454"/>
      <c r="I242" s="437"/>
      <c r="J242" s="25"/>
      <c r="K242" s="379"/>
      <c r="L242" s="369"/>
      <c r="M242" s="2"/>
      <c r="Q242" s="214"/>
      <c r="R242" s="214"/>
      <c r="S242" s="214"/>
      <c r="T242" s="214"/>
      <c r="U242" s="214"/>
      <c r="AA242" s="4"/>
    </row>
    <row r="243" spans="1:27" s="3" customFormat="1" ht="16" customHeight="1" x14ac:dyDescent="0.25">
      <c r="J243" s="6"/>
      <c r="K243" s="7"/>
      <c r="L243" s="5"/>
      <c r="M243" s="371" t="str">
        <f>IF(AND(L240="",L212="",L183="",L158="",L144="",L129="",L118=""),"",SUM(L117:L240))</f>
        <v/>
      </c>
      <c r="T243" s="453" t="s">
        <v>279</v>
      </c>
      <c r="U243" s="453"/>
      <c r="AA243" s="4"/>
    </row>
    <row r="244" spans="1:27" s="3" customFormat="1" ht="16" customHeight="1" x14ac:dyDescent="0.25">
      <c r="A244" s="18"/>
      <c r="B244" s="18"/>
      <c r="C244" s="13" t="str">
        <f>IF(J234&lt;&gt;"G","",10)</f>
        <v/>
      </c>
      <c r="D244" s="13" t="str">
        <f>IF(J235&lt;&gt;"G","",16)</f>
        <v/>
      </c>
      <c r="E244" s="13" t="str">
        <f>IF(J236&lt;&gt;"G","",12)</f>
        <v/>
      </c>
      <c r="F244" s="13" t="str">
        <f>IF(J238&lt;&gt;"G","",12)</f>
        <v/>
      </c>
      <c r="G244" s="13" t="str">
        <f>IF(J241&lt;&gt;"G","",5)</f>
        <v/>
      </c>
      <c r="H244" s="18"/>
      <c r="I244" s="18"/>
      <c r="J244" s="18"/>
      <c r="K244" s="5"/>
      <c r="L244" s="5"/>
      <c r="M244" s="371"/>
      <c r="T244" s="453"/>
      <c r="U244" s="453"/>
      <c r="AA244" s="4"/>
    </row>
    <row r="245" spans="1:27" s="3" customFormat="1" ht="16" customHeight="1" x14ac:dyDescent="0.25">
      <c r="J245" s="6"/>
      <c r="K245" s="7"/>
      <c r="L245" s="5"/>
      <c r="M245" s="371"/>
      <c r="Q245" s="214" t="s">
        <v>214</v>
      </c>
      <c r="R245" s="214"/>
      <c r="S245" s="214"/>
      <c r="T245" s="214"/>
      <c r="U245" s="214"/>
      <c r="AA245" s="4"/>
    </row>
    <row r="246" spans="1:27" s="3" customFormat="1" ht="16" customHeight="1" x14ac:dyDescent="0.25">
      <c r="A246" s="8" t="s">
        <v>3</v>
      </c>
      <c r="B246" s="442" t="s">
        <v>1147</v>
      </c>
      <c r="C246" s="442"/>
      <c r="D246" s="442"/>
      <c r="E246" s="442"/>
      <c r="F246" s="442"/>
      <c r="G246" s="442"/>
      <c r="H246" s="442"/>
      <c r="I246" s="442"/>
      <c r="J246" s="443"/>
      <c r="K246" s="5"/>
      <c r="L246" s="5"/>
      <c r="M246" s="2"/>
      <c r="Q246" s="214"/>
      <c r="R246" s="214"/>
      <c r="S246" s="214"/>
      <c r="T246" s="214"/>
      <c r="U246" s="214"/>
      <c r="AA246" s="4"/>
    </row>
    <row r="247" spans="1:27" s="3" customFormat="1" ht="16" customHeight="1" x14ac:dyDescent="0.25">
      <c r="A247" s="6"/>
      <c r="B247" s="442"/>
      <c r="C247" s="442"/>
      <c r="D247" s="442"/>
      <c r="E247" s="442"/>
      <c r="F247" s="442"/>
      <c r="G247" s="442"/>
      <c r="H247" s="442"/>
      <c r="I247" s="442"/>
      <c r="J247" s="443"/>
      <c r="K247" s="5"/>
      <c r="L247" s="5"/>
      <c r="M247" s="2"/>
      <c r="Q247" s="214" t="s">
        <v>215</v>
      </c>
      <c r="R247" s="214"/>
      <c r="S247" s="214"/>
      <c r="T247" s="214"/>
      <c r="U247" s="214"/>
      <c r="AA247" s="4"/>
    </row>
    <row r="248" spans="1:27" s="3" customFormat="1" ht="16" customHeight="1" x14ac:dyDescent="0.25">
      <c r="A248" s="6"/>
      <c r="B248" s="442"/>
      <c r="C248" s="442"/>
      <c r="D248" s="442"/>
      <c r="E248" s="442"/>
      <c r="F248" s="442"/>
      <c r="G248" s="442"/>
      <c r="H248" s="442"/>
      <c r="I248" s="442"/>
      <c r="J248" s="443"/>
      <c r="K248" s="5"/>
      <c r="L248" s="5"/>
      <c r="M248" s="2"/>
      <c r="Q248" s="214"/>
      <c r="R248" s="214"/>
      <c r="S248" s="214"/>
      <c r="T248" s="214"/>
      <c r="U248" s="214"/>
      <c r="AA248" s="4"/>
    </row>
    <row r="249" spans="1:27" s="3" customFormat="1" ht="16" customHeight="1" x14ac:dyDescent="0.25">
      <c r="A249" s="6"/>
      <c r="B249" s="442"/>
      <c r="C249" s="442"/>
      <c r="D249" s="442"/>
      <c r="E249" s="442"/>
      <c r="F249" s="442"/>
      <c r="G249" s="442"/>
      <c r="H249" s="442"/>
      <c r="I249" s="442"/>
      <c r="J249" s="443"/>
      <c r="K249" s="5"/>
      <c r="L249" s="5"/>
      <c r="M249" s="2"/>
      <c r="T249" s="448" t="s">
        <v>216</v>
      </c>
      <c r="U249" s="448"/>
      <c r="AA249" s="4"/>
    </row>
    <row r="250" spans="1:27" s="3" customFormat="1" ht="16" customHeight="1" x14ac:dyDescent="0.25">
      <c r="J250" s="6"/>
      <c r="K250" s="7"/>
      <c r="L250" s="5"/>
      <c r="M250" s="2"/>
      <c r="T250" s="448"/>
      <c r="U250" s="448"/>
      <c r="AA250" s="4"/>
    </row>
    <row r="251" spans="1:27" s="3" customFormat="1" ht="16" customHeight="1" x14ac:dyDescent="0.25">
      <c r="B251" s="19" t="s">
        <v>178</v>
      </c>
      <c r="J251" s="6"/>
      <c r="K251" s="7"/>
      <c r="L251" s="5"/>
      <c r="M251" s="2"/>
      <c r="Q251" s="290" t="s">
        <v>1133</v>
      </c>
      <c r="R251" s="290"/>
      <c r="S251" s="290"/>
      <c r="T251" s="290"/>
      <c r="U251" s="290"/>
      <c r="AA251" s="4"/>
    </row>
    <row r="252" spans="1:27" s="3" customFormat="1" ht="16" customHeight="1" x14ac:dyDescent="0.25">
      <c r="D252" s="418" t="s">
        <v>5</v>
      </c>
      <c r="E252" s="419"/>
      <c r="G252" s="418" t="s">
        <v>6</v>
      </c>
      <c r="H252" s="419"/>
      <c r="J252" s="6"/>
      <c r="K252" s="7"/>
      <c r="L252" s="5"/>
      <c r="M252" s="2"/>
      <c r="Q252" s="365" t="s">
        <v>1134</v>
      </c>
      <c r="R252" s="365"/>
      <c r="S252" s="365"/>
      <c r="T252" s="365"/>
      <c r="U252" s="365"/>
      <c r="V252" s="365"/>
      <c r="W252" s="365"/>
      <c r="X252" s="365"/>
      <c r="Y252" s="365"/>
      <c r="AA252" s="4"/>
    </row>
    <row r="253" spans="1:27" s="3" customFormat="1" ht="16" customHeight="1" x14ac:dyDescent="0.25">
      <c r="D253" s="420" t="s">
        <v>8</v>
      </c>
      <c r="E253" s="421"/>
      <c r="G253" s="420" t="s">
        <v>9</v>
      </c>
      <c r="H253" s="421"/>
      <c r="J253" s="6"/>
      <c r="K253" s="7"/>
      <c r="L253" s="5"/>
      <c r="M253" s="2"/>
      <c r="Q253" s="365"/>
      <c r="R253" s="365"/>
      <c r="S253" s="365"/>
      <c r="T253" s="365"/>
      <c r="U253" s="365"/>
      <c r="V253" s="365"/>
      <c r="W253" s="365"/>
      <c r="X253" s="365"/>
      <c r="Y253" s="365"/>
      <c r="AA253" s="4"/>
    </row>
    <row r="254" spans="1:27" s="3" customFormat="1" ht="16" customHeight="1" x14ac:dyDescent="0.25">
      <c r="D254" s="422"/>
      <c r="E254" s="421"/>
      <c r="G254" s="422"/>
      <c r="H254" s="421"/>
      <c r="J254" s="6"/>
      <c r="K254" s="7"/>
      <c r="L254" s="5"/>
      <c r="M254" s="2"/>
      <c r="Q254" s="365"/>
      <c r="R254" s="365"/>
      <c r="S254" s="365"/>
      <c r="T254" s="365"/>
      <c r="U254" s="365"/>
      <c r="V254" s="365"/>
      <c r="W254" s="365"/>
      <c r="X254" s="365"/>
      <c r="Y254" s="365"/>
      <c r="AA254" s="4"/>
    </row>
    <row r="255" spans="1:27" s="3" customFormat="1" ht="16" customHeight="1" x14ac:dyDescent="0.3">
      <c r="D255" s="422"/>
      <c r="E255" s="421"/>
      <c r="G255" s="422"/>
      <c r="H255" s="421"/>
      <c r="J255" s="6"/>
      <c r="K255" s="7"/>
      <c r="L255" s="5"/>
      <c r="M255" s="2"/>
      <c r="Q255" s="373" t="s">
        <v>280</v>
      </c>
      <c r="R255" s="373"/>
      <c r="S255" s="373"/>
      <c r="T255" s="373"/>
      <c r="U255" s="121"/>
      <c r="V255" s="121"/>
      <c r="W255" s="121"/>
      <c r="AA255" s="4"/>
    </row>
    <row r="256" spans="1:27" s="3" customFormat="1" ht="16" customHeight="1" thickBot="1" x14ac:dyDescent="0.35">
      <c r="D256" s="423"/>
      <c r="E256" s="424"/>
      <c r="G256" s="423"/>
      <c r="H256" s="424"/>
      <c r="J256" s="6"/>
      <c r="K256" s="7"/>
      <c r="L256" s="5"/>
      <c r="M256" s="2"/>
      <c r="Q256" s="373"/>
      <c r="R256" s="373"/>
      <c r="S256" s="373"/>
      <c r="T256" s="373"/>
      <c r="U256" s="121"/>
      <c r="V256" s="121"/>
      <c r="W256" s="121"/>
      <c r="AA256" s="4"/>
    </row>
    <row r="257" spans="2:27" s="3" customFormat="1" ht="16" customHeight="1" thickTop="1" x14ac:dyDescent="0.25">
      <c r="J257" s="6"/>
      <c r="K257" s="7"/>
      <c r="L257" s="5"/>
      <c r="M257" s="2"/>
      <c r="Q257" s="375" t="s">
        <v>0</v>
      </c>
      <c r="R257" s="375"/>
      <c r="S257" s="375"/>
      <c r="T257" s="441" t="s">
        <v>1136</v>
      </c>
      <c r="U257" s="444" t="s">
        <v>1137</v>
      </c>
      <c r="V257" s="444"/>
      <c r="W257" s="444"/>
      <c r="AA257" s="4"/>
    </row>
    <row r="258" spans="2:27" s="3" customFormat="1" ht="16" customHeight="1" x14ac:dyDescent="0.25">
      <c r="E258" s="445" t="s">
        <v>11</v>
      </c>
      <c r="F258" s="446"/>
      <c r="G258" s="447"/>
      <c r="J258" s="6"/>
      <c r="K258" s="7"/>
      <c r="L258" s="5"/>
      <c r="M258" s="2"/>
      <c r="Q258" s="375"/>
      <c r="R258" s="375"/>
      <c r="S258" s="375"/>
      <c r="T258" s="441"/>
      <c r="U258" s="444"/>
      <c r="V258" s="444"/>
      <c r="W258" s="444"/>
      <c r="AA258" s="4"/>
    </row>
    <row r="259" spans="2:27" s="3" customFormat="1" ht="16" customHeight="1" x14ac:dyDescent="0.25">
      <c r="J259" s="6"/>
      <c r="K259" s="7"/>
      <c r="L259" s="5"/>
      <c r="M259" s="2"/>
      <c r="Q259" s="366" t="s">
        <v>1135</v>
      </c>
      <c r="R259" s="366"/>
      <c r="S259" s="366"/>
      <c r="T259" s="366"/>
      <c r="U259" s="366"/>
      <c r="V259" s="366"/>
      <c r="W259" s="366"/>
      <c r="X259" s="366"/>
      <c r="Y259" s="366"/>
      <c r="AA259" s="4"/>
    </row>
    <row r="260" spans="2:27" s="3" customFormat="1" ht="16" customHeight="1" x14ac:dyDescent="0.25">
      <c r="E260" s="434" t="s">
        <v>12</v>
      </c>
      <c r="F260" s="435"/>
      <c r="G260" s="436"/>
      <c r="J260" s="6"/>
      <c r="K260" s="7"/>
      <c r="L260" s="5"/>
      <c r="M260" s="2"/>
      <c r="Q260" s="366"/>
      <c r="R260" s="366"/>
      <c r="S260" s="366"/>
      <c r="T260" s="366"/>
      <c r="U260" s="366"/>
      <c r="V260" s="366"/>
      <c r="W260" s="366"/>
      <c r="X260" s="366"/>
      <c r="Y260" s="366"/>
      <c r="AA260" s="4"/>
    </row>
    <row r="261" spans="2:27" s="3" customFormat="1" ht="16" customHeight="1" x14ac:dyDescent="0.25">
      <c r="E261" s="395" t="s">
        <v>13</v>
      </c>
      <c r="F261" s="396"/>
      <c r="G261" s="397"/>
      <c r="J261" s="6"/>
      <c r="K261" s="7"/>
      <c r="L261" s="5"/>
      <c r="M261" s="2"/>
      <c r="Q261" s="375" t="s">
        <v>1138</v>
      </c>
      <c r="R261" s="375"/>
      <c r="S261" s="375"/>
      <c r="T261" s="375"/>
      <c r="U261" s="375"/>
      <c r="V261" s="375"/>
      <c r="W261" s="375"/>
      <c r="X261" s="375"/>
      <c r="AA261" s="4"/>
    </row>
    <row r="262" spans="2:27" s="3" customFormat="1" ht="16" customHeight="1" x14ac:dyDescent="0.25">
      <c r="E262" s="395"/>
      <c r="F262" s="396"/>
      <c r="G262" s="397"/>
      <c r="J262" s="6"/>
      <c r="K262" s="7"/>
      <c r="L262" s="5"/>
      <c r="M262" s="2"/>
      <c r="Q262" s="375"/>
      <c r="R262" s="375"/>
      <c r="S262" s="375"/>
      <c r="T262" s="375"/>
      <c r="U262" s="375"/>
      <c r="V262" s="375"/>
      <c r="W262" s="375"/>
      <c r="X262" s="375"/>
      <c r="AA262" s="4"/>
    </row>
    <row r="263" spans="2:27" s="3" customFormat="1" ht="16" customHeight="1" x14ac:dyDescent="0.25">
      <c r="E263" s="395"/>
      <c r="F263" s="396"/>
      <c r="G263" s="397"/>
      <c r="J263" s="6"/>
      <c r="K263" s="7"/>
      <c r="L263" s="5"/>
      <c r="M263" s="2"/>
      <c r="Q263" s="374" t="s">
        <v>217</v>
      </c>
      <c r="R263" s="374"/>
      <c r="S263" s="374"/>
      <c r="T263" s="374"/>
      <c r="U263" s="374"/>
      <c r="V263" s="374"/>
      <c r="W263" s="374"/>
      <c r="X263" s="374"/>
      <c r="Y263" s="374"/>
      <c r="AA263" s="4"/>
    </row>
    <row r="264" spans="2:27" s="3" customFormat="1" ht="16" customHeight="1" thickBot="1" x14ac:dyDescent="0.3">
      <c r="E264" s="398"/>
      <c r="F264" s="399"/>
      <c r="G264" s="400"/>
      <c r="J264" s="6"/>
      <c r="K264" s="7"/>
      <c r="L264" s="5"/>
      <c r="M264" s="2"/>
      <c r="Q264" s="373" t="s">
        <v>4</v>
      </c>
      <c r="R264" s="373"/>
      <c r="S264" s="373"/>
      <c r="T264" s="373"/>
      <c r="U264" s="373"/>
      <c r="V264" s="373"/>
      <c r="AA264" s="4"/>
    </row>
    <row r="265" spans="2:27" s="3" customFormat="1" ht="16" customHeight="1" thickTop="1" x14ac:dyDescent="0.25">
      <c r="J265" s="6"/>
      <c r="K265" s="7"/>
      <c r="L265" s="5"/>
      <c r="M265" s="2"/>
      <c r="Q265" s="373"/>
      <c r="R265" s="373"/>
      <c r="S265" s="373"/>
      <c r="T265" s="373"/>
      <c r="U265" s="373"/>
      <c r="V265" s="373"/>
      <c r="AA265" s="4"/>
    </row>
    <row r="266" spans="2:27" s="3" customFormat="1" ht="16" customHeight="1" x14ac:dyDescent="0.25">
      <c r="B266" s="9" t="str">
        <f>IF(J266&lt;&gt;"G","",5)</f>
        <v/>
      </c>
      <c r="C266" s="449" t="s">
        <v>1016</v>
      </c>
      <c r="D266" s="450"/>
      <c r="E266" s="450"/>
      <c r="F266" s="450"/>
      <c r="G266" s="450"/>
      <c r="H266" s="451"/>
      <c r="I266" s="194"/>
      <c r="J266" s="20" t="str">
        <f>IF(I266="","",IF(OR(I266="0,1M",I266="0,1Μ"),"G","R"))</f>
        <v/>
      </c>
      <c r="K266" s="7"/>
      <c r="L266" s="5"/>
      <c r="M266" s="2"/>
      <c r="Q266" s="366" t="s">
        <v>1139</v>
      </c>
      <c r="R266" s="366"/>
      <c r="S266" s="366"/>
      <c r="T266" s="366"/>
      <c r="U266" s="366"/>
      <c r="V266" s="366"/>
      <c r="W266" s="366"/>
      <c r="X266" s="366"/>
      <c r="Y266" s="366"/>
      <c r="AA266" s="4"/>
    </row>
    <row r="267" spans="2:27" s="3" customFormat="1" ht="16" customHeight="1" x14ac:dyDescent="0.25">
      <c r="J267" s="6"/>
      <c r="K267" s="7"/>
      <c r="L267" s="5"/>
      <c r="M267" s="2"/>
      <c r="Q267" s="375" t="s">
        <v>7</v>
      </c>
      <c r="R267" s="375"/>
      <c r="S267" s="375"/>
      <c r="T267" s="375"/>
      <c r="U267" s="375"/>
      <c r="V267" s="375"/>
      <c r="W267" s="375"/>
      <c r="X267" s="375"/>
      <c r="AA267" s="4"/>
    </row>
    <row r="268" spans="2:27" s="3" customFormat="1" ht="16" customHeight="1" x14ac:dyDescent="0.25">
      <c r="B268" s="9" t="str">
        <f>IF(J268&lt;&gt;"G","",15)</f>
        <v/>
      </c>
      <c r="C268" s="452" t="s">
        <v>1017</v>
      </c>
      <c r="D268" s="452"/>
      <c r="E268" s="452"/>
      <c r="F268" s="452"/>
      <c r="G268" s="452"/>
      <c r="H268" s="452"/>
      <c r="I268" s="194"/>
      <c r="J268" s="20" t="str">
        <f>IF(I268="","",IF(OR(I268="0,04M",I268="0,04Μ"),"G","R"))</f>
        <v/>
      </c>
      <c r="K268" s="7"/>
      <c r="L268" s="5"/>
      <c r="M268" s="2"/>
      <c r="Q268" s="375"/>
      <c r="R268" s="375"/>
      <c r="S268" s="375"/>
      <c r="T268" s="375"/>
      <c r="U268" s="375"/>
      <c r="V268" s="375"/>
      <c r="W268" s="375"/>
      <c r="X268" s="375"/>
      <c r="AA268" s="4"/>
    </row>
    <row r="269" spans="2:27" s="3" customFormat="1" ht="16" customHeight="1" x14ac:dyDescent="0.25">
      <c r="J269" s="6"/>
      <c r="K269" s="7"/>
      <c r="L269" s="5"/>
      <c r="M269" s="2"/>
      <c r="Q269" s="366" t="s">
        <v>217</v>
      </c>
      <c r="R269" s="366"/>
      <c r="S269" s="366"/>
      <c r="T269" s="366"/>
      <c r="U269" s="366"/>
      <c r="V269" s="366"/>
      <c r="W269" s="366"/>
      <c r="X269" s="366"/>
      <c r="Y269" s="366"/>
      <c r="AA269" s="4"/>
    </row>
    <row r="270" spans="2:27" s="3" customFormat="1" ht="16" customHeight="1" x14ac:dyDescent="0.25">
      <c r="B270" s="9" t="str">
        <f>IF(J270&lt;&gt;"G","",5)</f>
        <v/>
      </c>
      <c r="C270" s="430" t="s">
        <v>1160</v>
      </c>
      <c r="D270" s="430"/>
      <c r="E270" s="430"/>
      <c r="F270" s="430"/>
      <c r="G270" s="430"/>
      <c r="H270" s="430"/>
      <c r="I270" s="437"/>
      <c r="J270" s="20" t="str">
        <f>IF(I270="","",IF(I270="100mL","G","R"))</f>
        <v/>
      </c>
      <c r="K270" s="7"/>
      <c r="L270" s="5"/>
      <c r="M270" s="2"/>
      <c r="Q270" s="373" t="s">
        <v>10</v>
      </c>
      <c r="R270" s="373"/>
      <c r="S270" s="373"/>
      <c r="T270" s="373"/>
      <c r="U270" s="373"/>
      <c r="V270" s="373"/>
      <c r="AA270" s="4"/>
    </row>
    <row r="271" spans="2:27" s="3" customFormat="1" ht="16" customHeight="1" thickBot="1" x14ac:dyDescent="0.3">
      <c r="C271" s="430"/>
      <c r="D271" s="430"/>
      <c r="E271" s="430"/>
      <c r="F271" s="430"/>
      <c r="G271" s="430"/>
      <c r="H271" s="430"/>
      <c r="I271" s="437"/>
      <c r="J271" s="20"/>
      <c r="K271" s="7"/>
      <c r="L271" s="5"/>
      <c r="M271" s="2"/>
      <c r="Q271" s="373"/>
      <c r="R271" s="373"/>
      <c r="S271" s="373"/>
      <c r="T271" s="373"/>
      <c r="U271" s="373"/>
      <c r="V271" s="373"/>
      <c r="AA271" s="4"/>
    </row>
    <row r="272" spans="2:27" s="3" customFormat="1" ht="16" customHeight="1" x14ac:dyDescent="0.25">
      <c r="C272" s="430"/>
      <c r="D272" s="430"/>
      <c r="E272" s="430"/>
      <c r="F272" s="430"/>
      <c r="G272" s="430"/>
      <c r="H272" s="430"/>
      <c r="I272" s="437"/>
      <c r="J272" s="25"/>
      <c r="K272" s="377" t="str">
        <f>IF(L272="","",IF(L272=30,P37,P29))</f>
        <v/>
      </c>
      <c r="L272" s="367" t="str">
        <f>IF(OR(J266="",J268="",J270="",J274=""),"",SUM(B266:B274))</f>
        <v/>
      </c>
      <c r="M272" s="2"/>
      <c r="Q272" s="205" t="s">
        <v>1140</v>
      </c>
      <c r="R272" s="205"/>
      <c r="S272" s="205"/>
      <c r="T272" s="205"/>
      <c r="U272" s="205"/>
      <c r="V272" s="205"/>
      <c r="W272" s="205"/>
      <c r="X272" s="205"/>
      <c r="Y272" s="205"/>
      <c r="AA272" s="4"/>
    </row>
    <row r="273" spans="1:27" s="3" customFormat="1" ht="16" customHeight="1" x14ac:dyDescent="0.25">
      <c r="B273" s="11"/>
      <c r="J273" s="25"/>
      <c r="K273" s="378"/>
      <c r="L273" s="368"/>
      <c r="M273" s="2"/>
      <c r="Q273" s="205"/>
      <c r="R273" s="205"/>
      <c r="S273" s="205"/>
      <c r="T273" s="205"/>
      <c r="U273" s="205"/>
      <c r="V273" s="205"/>
      <c r="W273" s="205"/>
      <c r="X273" s="205"/>
      <c r="Y273" s="205"/>
      <c r="AA273" s="4"/>
    </row>
    <row r="274" spans="1:27" s="3" customFormat="1" ht="16" customHeight="1" thickBot="1" x14ac:dyDescent="0.3">
      <c r="B274" s="9" t="str">
        <f>IF(J274&lt;&gt;"G","",5)</f>
        <v/>
      </c>
      <c r="C274" s="438" t="s">
        <v>1014</v>
      </c>
      <c r="D274" s="438"/>
      <c r="E274" s="438"/>
      <c r="F274" s="438"/>
      <c r="G274" s="438"/>
      <c r="H274" s="438"/>
      <c r="I274" s="194"/>
      <c r="J274" s="24" t="str">
        <f>IF(I274="","",IF(I274=7,"G","R"))</f>
        <v/>
      </c>
      <c r="K274" s="379"/>
      <c r="L274" s="369"/>
      <c r="M274" s="2"/>
      <c r="Q274" s="205"/>
      <c r="R274" s="205"/>
      <c r="S274" s="205"/>
      <c r="T274" s="205"/>
      <c r="U274" s="205"/>
      <c r="V274" s="205"/>
      <c r="W274" s="205"/>
      <c r="X274" s="205"/>
      <c r="Y274" s="205"/>
      <c r="AA274" s="4"/>
    </row>
    <row r="275" spans="1:27" s="3" customFormat="1" ht="16" customHeight="1" thickBot="1" x14ac:dyDescent="0.3">
      <c r="J275" s="6"/>
      <c r="K275" s="7"/>
      <c r="L275" s="5"/>
      <c r="M275" s="2"/>
      <c r="Q275" s="205"/>
      <c r="R275" s="205"/>
      <c r="S275" s="205"/>
      <c r="T275" s="205"/>
      <c r="U275" s="205"/>
      <c r="V275" s="205"/>
      <c r="W275" s="205"/>
      <c r="X275" s="205"/>
      <c r="Y275" s="205"/>
      <c r="AA275" s="4"/>
    </row>
    <row r="276" spans="1:27" s="3" customFormat="1" ht="16" customHeight="1" x14ac:dyDescent="0.25">
      <c r="A276" s="22"/>
      <c r="B276" s="22"/>
      <c r="C276" s="22"/>
      <c r="D276" s="22"/>
      <c r="E276" s="22"/>
      <c r="F276" s="22"/>
      <c r="G276" s="22"/>
      <c r="H276" s="22"/>
      <c r="I276" s="22"/>
      <c r="J276" s="23"/>
      <c r="K276" s="5"/>
      <c r="L276" s="5"/>
      <c r="M276" s="2"/>
      <c r="Q276" s="205"/>
      <c r="R276" s="205"/>
      <c r="S276" s="205"/>
      <c r="T276" s="205"/>
      <c r="U276" s="205"/>
      <c r="V276" s="205"/>
      <c r="W276" s="205"/>
      <c r="X276" s="205"/>
      <c r="Y276" s="205"/>
      <c r="AA276" s="4"/>
    </row>
    <row r="277" spans="1:27" s="3" customFormat="1" ht="16" customHeight="1" x14ac:dyDescent="0.25">
      <c r="B277" s="19" t="s">
        <v>179</v>
      </c>
      <c r="J277" s="6"/>
      <c r="K277" s="7"/>
      <c r="L277" s="5"/>
      <c r="M277" s="2"/>
      <c r="Q277" s="205"/>
      <c r="R277" s="205"/>
      <c r="S277" s="205"/>
      <c r="T277" s="205"/>
      <c r="U277" s="205"/>
      <c r="V277" s="205"/>
      <c r="W277" s="205"/>
      <c r="X277" s="205"/>
      <c r="Y277" s="205"/>
      <c r="AA277" s="4"/>
    </row>
    <row r="278" spans="1:27" s="3" customFormat="1" ht="16" customHeight="1" x14ac:dyDescent="0.25">
      <c r="D278" s="418" t="s">
        <v>5</v>
      </c>
      <c r="E278" s="419"/>
      <c r="G278" s="418" t="s">
        <v>15</v>
      </c>
      <c r="H278" s="419"/>
      <c r="J278" s="6"/>
      <c r="K278" s="7"/>
      <c r="L278" s="5"/>
      <c r="M278" s="2"/>
      <c r="AA278" s="4"/>
    </row>
    <row r="279" spans="1:27" s="3" customFormat="1" ht="16" customHeight="1" x14ac:dyDescent="0.25">
      <c r="D279" s="420" t="s">
        <v>16</v>
      </c>
      <c r="E279" s="421"/>
      <c r="G279" s="420" t="s">
        <v>17</v>
      </c>
      <c r="H279" s="421"/>
      <c r="J279" s="6"/>
      <c r="K279" s="7"/>
      <c r="L279" s="5"/>
      <c r="M279" s="2"/>
      <c r="AA279" s="4"/>
    </row>
    <row r="280" spans="1:27" s="3" customFormat="1" ht="16" customHeight="1" x14ac:dyDescent="0.25">
      <c r="D280" s="422"/>
      <c r="E280" s="421"/>
      <c r="G280" s="422"/>
      <c r="H280" s="421"/>
      <c r="J280" s="6"/>
      <c r="K280" s="7"/>
      <c r="L280" s="5"/>
      <c r="M280" s="2"/>
      <c r="AA280" s="4"/>
    </row>
    <row r="281" spans="1:27" s="3" customFormat="1" ht="16" customHeight="1" x14ac:dyDescent="0.3">
      <c r="D281" s="422"/>
      <c r="E281" s="421"/>
      <c r="G281" s="422"/>
      <c r="H281" s="421"/>
      <c r="J281" s="6"/>
      <c r="K281" s="7"/>
      <c r="L281" s="5"/>
      <c r="M281" s="2"/>
      <c r="Q281" s="439" t="s">
        <v>1148</v>
      </c>
      <c r="R281" s="439"/>
      <c r="S281" s="439"/>
      <c r="T281" s="439"/>
      <c r="U281" s="439"/>
      <c r="V281" s="439"/>
      <c r="W281" s="439"/>
      <c r="X281" s="439"/>
      <c r="Y281" s="439"/>
      <c r="AA281" s="4"/>
    </row>
    <row r="282" spans="1:27" s="3" customFormat="1" ht="16" customHeight="1" thickBot="1" x14ac:dyDescent="0.3">
      <c r="D282" s="423"/>
      <c r="E282" s="424"/>
      <c r="G282" s="423"/>
      <c r="H282" s="424"/>
      <c r="J282" s="6"/>
      <c r="K282" s="7"/>
      <c r="L282" s="5"/>
      <c r="M282" s="2"/>
      <c r="Q282" s="440" t="s">
        <v>14</v>
      </c>
      <c r="R282" s="440"/>
      <c r="S282" s="440"/>
      <c r="T282" s="440"/>
      <c r="AA282" s="4"/>
    </row>
    <row r="283" spans="1:27" s="3" customFormat="1" ht="16" customHeight="1" thickTop="1" x14ac:dyDescent="0.25">
      <c r="J283" s="6"/>
      <c r="K283" s="7"/>
      <c r="L283" s="5"/>
      <c r="M283" s="2"/>
      <c r="Q283" s="440"/>
      <c r="R283" s="440"/>
      <c r="S283" s="440"/>
      <c r="T283" s="440"/>
      <c r="AA283" s="4"/>
    </row>
    <row r="284" spans="1:27" s="3" customFormat="1" ht="16" customHeight="1" x14ac:dyDescent="0.25">
      <c r="E284" s="425" t="s">
        <v>18</v>
      </c>
      <c r="F284" s="426"/>
      <c r="G284" s="427"/>
      <c r="J284" s="6"/>
      <c r="K284" s="7"/>
      <c r="L284" s="5"/>
      <c r="M284" s="2"/>
      <c r="Q284" s="290" t="s">
        <v>1149</v>
      </c>
      <c r="R284" s="290"/>
      <c r="S284" s="290"/>
      <c r="T284" s="290"/>
      <c r="U284" s="290"/>
      <c r="V284" s="290"/>
      <c r="W284" s="290"/>
      <c r="X284" s="290"/>
      <c r="Y284" s="290"/>
      <c r="AA284" s="4"/>
    </row>
    <row r="285" spans="1:27" s="3" customFormat="1" ht="16" customHeight="1" x14ac:dyDescent="0.25">
      <c r="J285" s="6"/>
      <c r="K285" s="7"/>
      <c r="L285" s="5"/>
      <c r="M285" s="2"/>
      <c r="AA285" s="4"/>
    </row>
    <row r="286" spans="1:27" s="3" customFormat="1" ht="16" customHeight="1" x14ac:dyDescent="0.25">
      <c r="E286" s="434" t="s">
        <v>12</v>
      </c>
      <c r="F286" s="435"/>
      <c r="G286" s="436"/>
      <c r="J286" s="6"/>
      <c r="K286" s="7"/>
      <c r="L286" s="5"/>
      <c r="M286" s="2"/>
      <c r="S286" s="290" t="s">
        <v>219</v>
      </c>
      <c r="T286" s="290"/>
      <c r="V286" s="290" t="s">
        <v>220</v>
      </c>
      <c r="W286" s="290"/>
      <c r="AA286" s="4"/>
    </row>
    <row r="287" spans="1:27" s="3" customFormat="1" ht="16" customHeight="1" x14ac:dyDescent="0.25">
      <c r="E287" s="395" t="s">
        <v>13</v>
      </c>
      <c r="F287" s="396"/>
      <c r="G287" s="397"/>
      <c r="J287" s="6"/>
      <c r="K287" s="7"/>
      <c r="L287" s="5"/>
      <c r="M287" s="2"/>
      <c r="AA287" s="4"/>
    </row>
    <row r="288" spans="1:27" s="3" customFormat="1" ht="16" customHeight="1" x14ac:dyDescent="0.25">
      <c r="E288" s="395"/>
      <c r="F288" s="396"/>
      <c r="G288" s="397"/>
      <c r="J288" s="6"/>
      <c r="K288" s="7"/>
      <c r="L288" s="5"/>
      <c r="M288" s="2"/>
      <c r="Q288" s="366" t="s">
        <v>218</v>
      </c>
      <c r="R288" s="366"/>
      <c r="S288" s="366"/>
      <c r="T288" s="366"/>
      <c r="U288" s="366"/>
      <c r="V288" s="366"/>
      <c r="W288" s="366"/>
      <c r="X288" s="366"/>
      <c r="Y288" s="366"/>
      <c r="AA288" s="4"/>
    </row>
    <row r="289" spans="1:27" s="3" customFormat="1" ht="16" customHeight="1" x14ac:dyDescent="0.25">
      <c r="E289" s="395"/>
      <c r="F289" s="396"/>
      <c r="G289" s="397"/>
      <c r="J289" s="6"/>
      <c r="K289" s="7"/>
      <c r="L289" s="5"/>
      <c r="M289" s="2"/>
      <c r="Q289" s="366"/>
      <c r="R289" s="366"/>
      <c r="S289" s="366"/>
      <c r="T289" s="366"/>
      <c r="U289" s="366"/>
      <c r="V289" s="366"/>
      <c r="W289" s="366"/>
      <c r="X289" s="366"/>
      <c r="Y289" s="366"/>
      <c r="AA289" s="4"/>
    </row>
    <row r="290" spans="1:27" s="3" customFormat="1" ht="16" customHeight="1" thickBot="1" x14ac:dyDescent="0.3">
      <c r="E290" s="398"/>
      <c r="F290" s="399"/>
      <c r="G290" s="400"/>
      <c r="J290" s="6"/>
      <c r="K290" s="7"/>
      <c r="L290" s="5"/>
      <c r="M290" s="2"/>
      <c r="AA290" s="4"/>
    </row>
    <row r="291" spans="1:27" s="3" customFormat="1" ht="16" customHeight="1" thickTop="1" x14ac:dyDescent="0.25">
      <c r="J291" s="6"/>
      <c r="K291" s="7"/>
      <c r="L291" s="5"/>
      <c r="M291" s="2"/>
      <c r="AA291" s="4"/>
    </row>
    <row r="292" spans="1:27" s="3" customFormat="1" ht="16" customHeight="1" x14ac:dyDescent="0.25">
      <c r="C292" s="430" t="s">
        <v>1017</v>
      </c>
      <c r="D292" s="430"/>
      <c r="E292" s="430"/>
      <c r="F292" s="430"/>
      <c r="G292" s="430"/>
      <c r="H292" s="430"/>
      <c r="I292" s="100"/>
      <c r="J292" s="20" t="str">
        <f>IF(I292="","",IF(OR(I292="0,08M",I292="0,08Μ"),"G","R"))</f>
        <v/>
      </c>
      <c r="K292" s="7"/>
      <c r="L292" s="5"/>
      <c r="M292" s="2"/>
      <c r="AA292" s="4"/>
    </row>
    <row r="293" spans="1:27" s="3" customFormat="1" ht="16" customHeight="1" x14ac:dyDescent="0.25">
      <c r="J293" s="6"/>
      <c r="K293" s="7"/>
      <c r="L293" s="5"/>
      <c r="M293" s="2"/>
      <c r="AA293" s="4"/>
    </row>
    <row r="294" spans="1:27" s="3" customFormat="1" ht="16" customHeight="1" x14ac:dyDescent="0.25">
      <c r="C294" s="430" t="s">
        <v>1018</v>
      </c>
      <c r="D294" s="430"/>
      <c r="E294" s="430"/>
      <c r="F294" s="430"/>
      <c r="G294" s="430"/>
      <c r="H294" s="430"/>
      <c r="I294" s="437"/>
      <c r="J294" s="20" t="str">
        <f>IF(I294="","",IF(I294="0,005mol","G","R"))</f>
        <v/>
      </c>
      <c r="K294" s="7"/>
      <c r="L294" s="5"/>
      <c r="M294" s="2"/>
      <c r="AA294" s="4"/>
    </row>
    <row r="295" spans="1:27" s="3" customFormat="1" ht="16" customHeight="1" x14ac:dyDescent="0.25">
      <c r="C295" s="430"/>
      <c r="D295" s="430"/>
      <c r="E295" s="430"/>
      <c r="F295" s="430"/>
      <c r="G295" s="430"/>
      <c r="H295" s="430"/>
      <c r="I295" s="437"/>
      <c r="J295" s="6"/>
      <c r="K295" s="7"/>
      <c r="L295" s="5"/>
      <c r="M295" s="2"/>
      <c r="AA295" s="4"/>
    </row>
    <row r="296" spans="1:27" s="3" customFormat="1" ht="16" customHeight="1" x14ac:dyDescent="0.25">
      <c r="J296" s="6"/>
      <c r="K296" s="7"/>
      <c r="L296" s="5"/>
      <c r="M296" s="2"/>
      <c r="AA296" s="4"/>
    </row>
    <row r="297" spans="1:27" s="3" customFormat="1" ht="16" customHeight="1" x14ac:dyDescent="0.25">
      <c r="A297" s="11"/>
      <c r="C297" s="430" t="s">
        <v>1019</v>
      </c>
      <c r="D297" s="430"/>
      <c r="E297" s="430"/>
      <c r="F297" s="430"/>
      <c r="G297" s="430"/>
      <c r="H297" s="430"/>
      <c r="I297" s="429"/>
      <c r="J297" s="20" t="str">
        <f>IF(I297="","",IF(I297="0,0032mol","G","R"))</f>
        <v/>
      </c>
      <c r="K297" s="7"/>
      <c r="L297" s="5"/>
      <c r="M297" s="2"/>
      <c r="Q297" s="205" t="s">
        <v>1150</v>
      </c>
      <c r="R297" s="205"/>
      <c r="S297" s="205"/>
      <c r="T297" s="205"/>
      <c r="U297" s="205"/>
      <c r="V297" s="205"/>
      <c r="W297" s="205"/>
      <c r="X297" s="205"/>
      <c r="Y297" s="205"/>
      <c r="AA297" s="4"/>
    </row>
    <row r="298" spans="1:27" s="3" customFormat="1" ht="16" customHeight="1" x14ac:dyDescent="0.25">
      <c r="C298" s="430"/>
      <c r="D298" s="430"/>
      <c r="E298" s="430"/>
      <c r="F298" s="430"/>
      <c r="G298" s="430"/>
      <c r="H298" s="430"/>
      <c r="I298" s="429"/>
      <c r="J298" s="6"/>
      <c r="K298" s="7"/>
      <c r="L298" s="5"/>
      <c r="M298" s="2"/>
      <c r="Q298" s="205"/>
      <c r="R298" s="205"/>
      <c r="S298" s="205"/>
      <c r="T298" s="205"/>
      <c r="U298" s="205"/>
      <c r="V298" s="205"/>
      <c r="W298" s="205"/>
      <c r="X298" s="205"/>
      <c r="Y298" s="205"/>
      <c r="AA298" s="4"/>
    </row>
    <row r="299" spans="1:27" s="3" customFormat="1" ht="16" customHeight="1" x14ac:dyDescent="0.25">
      <c r="J299" s="6"/>
      <c r="K299" s="7"/>
      <c r="L299" s="5"/>
      <c r="M299" s="2"/>
      <c r="Q299" s="433" t="s">
        <v>1151</v>
      </c>
      <c r="R299" s="433"/>
      <c r="S299" s="433"/>
      <c r="T299" s="433"/>
      <c r="U299" s="433"/>
      <c r="V299" s="433"/>
      <c r="W299" s="433"/>
      <c r="X299" s="433"/>
      <c r="Y299" s="433"/>
      <c r="AA299" s="4"/>
    </row>
    <row r="300" spans="1:27" s="3" customFormat="1" ht="16" customHeight="1" x14ac:dyDescent="0.25">
      <c r="B300" s="20" t="str">
        <f>IF(I300="","",IF(OR(I300="0,0018mol HCL",I300="0,0018molHCl"),"G","R"))</f>
        <v/>
      </c>
      <c r="C300" s="430" t="s">
        <v>1161</v>
      </c>
      <c r="D300" s="430"/>
      <c r="E300" s="430"/>
      <c r="F300" s="430"/>
      <c r="G300" s="430"/>
      <c r="H300" s="430"/>
      <c r="I300" s="431"/>
      <c r="J300" s="432"/>
      <c r="K300" s="7"/>
      <c r="L300" s="5"/>
      <c r="M300" s="2"/>
      <c r="Q300" s="433"/>
      <c r="R300" s="433"/>
      <c r="S300" s="433"/>
      <c r="T300" s="433"/>
      <c r="U300" s="433"/>
      <c r="V300" s="433"/>
      <c r="W300" s="433"/>
      <c r="X300" s="433"/>
      <c r="Y300" s="433"/>
      <c r="AA300" s="4"/>
    </row>
    <row r="301" spans="1:27" s="3" customFormat="1" ht="16" customHeight="1" thickBot="1" x14ac:dyDescent="0.3">
      <c r="C301" s="430"/>
      <c r="D301" s="430"/>
      <c r="E301" s="430"/>
      <c r="F301" s="430"/>
      <c r="G301" s="430"/>
      <c r="H301" s="430"/>
      <c r="I301" s="431"/>
      <c r="J301" s="432"/>
      <c r="K301" s="15"/>
      <c r="L301" s="5"/>
      <c r="M301" s="2"/>
      <c r="Q301" s="366" t="s">
        <v>221</v>
      </c>
      <c r="R301" s="366"/>
      <c r="S301" s="366"/>
      <c r="T301" s="366"/>
      <c r="U301" s="366"/>
      <c r="V301" s="366"/>
      <c r="W301" s="366"/>
      <c r="X301" s="366"/>
      <c r="Y301" s="366"/>
      <c r="AA301" s="4"/>
    </row>
    <row r="302" spans="1:27" s="3" customFormat="1" ht="16" customHeight="1" x14ac:dyDescent="0.25">
      <c r="C302" s="430"/>
      <c r="D302" s="430"/>
      <c r="E302" s="430"/>
      <c r="F302" s="430"/>
      <c r="G302" s="430"/>
      <c r="H302" s="430"/>
      <c r="I302" s="431"/>
      <c r="J302" s="431"/>
      <c r="K302" s="377" t="str">
        <f>IF(L302="","",IF(L302=40,P37,P29))</f>
        <v/>
      </c>
      <c r="L302" s="367" t="str">
        <f>IF(OR(J292="",J294="",J297="",J304=""),"",SUM(B305:F305))</f>
        <v/>
      </c>
      <c r="M302" s="2"/>
      <c r="P302" s="370">
        <v>40</v>
      </c>
      <c r="Q302" s="366"/>
      <c r="R302" s="366"/>
      <c r="S302" s="366"/>
      <c r="T302" s="366"/>
      <c r="U302" s="366"/>
      <c r="V302" s="366"/>
      <c r="W302" s="366"/>
      <c r="X302" s="366"/>
      <c r="Y302" s="366"/>
      <c r="AA302" s="4"/>
    </row>
    <row r="303" spans="1:27" s="3" customFormat="1" ht="16" customHeight="1" x14ac:dyDescent="0.3">
      <c r="C303" s="182"/>
      <c r="D303" s="182"/>
      <c r="E303" s="182"/>
      <c r="F303" s="182"/>
      <c r="G303" s="182"/>
      <c r="H303" s="182"/>
      <c r="J303" s="25"/>
      <c r="K303" s="378"/>
      <c r="L303" s="368"/>
      <c r="M303" s="2"/>
      <c r="P303" s="370"/>
      <c r="Q303" s="373" t="s">
        <v>1152</v>
      </c>
      <c r="R303" s="373"/>
      <c r="S303" s="373"/>
      <c r="T303" s="373"/>
      <c r="U303" s="373"/>
      <c r="V303" s="373"/>
      <c r="W303" s="373"/>
      <c r="X303" s="373"/>
      <c r="Y303" s="373"/>
      <c r="AA303" s="4"/>
    </row>
    <row r="304" spans="1:27" s="3" customFormat="1" ht="16" customHeight="1" thickBot="1" x14ac:dyDescent="0.3">
      <c r="C304" s="430" t="s">
        <v>1014</v>
      </c>
      <c r="D304" s="430"/>
      <c r="E304" s="430"/>
      <c r="F304" s="430"/>
      <c r="G304" s="430"/>
      <c r="H304" s="430"/>
      <c r="I304" s="100"/>
      <c r="J304" s="24" t="str">
        <f>IF(I304="","",IF(I304=1.7,"G","R"))</f>
        <v/>
      </c>
      <c r="K304" s="379"/>
      <c r="L304" s="369"/>
      <c r="M304" s="2"/>
      <c r="P304" s="370"/>
      <c r="Q304" s="373"/>
      <c r="R304" s="373"/>
      <c r="S304" s="373"/>
      <c r="T304" s="373"/>
      <c r="U304" s="373"/>
      <c r="V304" s="373"/>
      <c r="W304" s="373"/>
      <c r="X304" s="373"/>
      <c r="Y304" s="373"/>
      <c r="AA304" s="4"/>
    </row>
    <row r="305" spans="1:27" s="3" customFormat="1" ht="16" customHeight="1" thickBot="1" x14ac:dyDescent="0.3">
      <c r="B305" s="20" t="str">
        <f>IF(J292&lt;&gt;"G","",10)</f>
        <v/>
      </c>
      <c r="C305" s="20" t="str">
        <f>IF(J294&lt;&gt;"G","",6)</f>
        <v/>
      </c>
      <c r="D305" s="20" t="str">
        <f>IF(J297&lt;&gt;"G","",5)</f>
        <v/>
      </c>
      <c r="E305" s="20" t="str">
        <f>IF(B300&lt;&gt;"G","",7)</f>
        <v/>
      </c>
      <c r="F305" s="20" t="str">
        <f>IF(J304&lt;&gt;"G","",12)</f>
        <v/>
      </c>
      <c r="J305" s="6"/>
      <c r="K305" s="21"/>
      <c r="L305" s="5"/>
      <c r="M305" s="2"/>
      <c r="Q305" s="205" t="s">
        <v>1153</v>
      </c>
      <c r="R305" s="205"/>
      <c r="S305" s="205"/>
      <c r="T305" s="205"/>
      <c r="U305" s="205"/>
      <c r="V305" s="205"/>
      <c r="W305" s="205"/>
      <c r="X305" s="205"/>
      <c r="Y305" s="205"/>
      <c r="AA305" s="4"/>
    </row>
    <row r="306" spans="1:27" s="3" customFormat="1" ht="16" customHeight="1" x14ac:dyDescent="0.25">
      <c r="A306" s="22"/>
      <c r="B306" s="22"/>
      <c r="C306" s="22"/>
      <c r="D306" s="22"/>
      <c r="E306" s="22"/>
      <c r="F306" s="22"/>
      <c r="G306" s="22"/>
      <c r="H306" s="22"/>
      <c r="I306" s="22"/>
      <c r="J306" s="23"/>
      <c r="K306" s="5"/>
      <c r="L306" s="5"/>
      <c r="M306" s="2"/>
      <c r="Q306" s="205"/>
      <c r="R306" s="205"/>
      <c r="S306" s="205"/>
      <c r="T306" s="205"/>
      <c r="U306" s="205"/>
      <c r="V306" s="205"/>
      <c r="W306" s="205"/>
      <c r="X306" s="205"/>
      <c r="Y306" s="205"/>
      <c r="AA306" s="4"/>
    </row>
    <row r="307" spans="1:27" s="3" customFormat="1" ht="16" customHeight="1" x14ac:dyDescent="0.25">
      <c r="B307" s="19" t="s">
        <v>180</v>
      </c>
      <c r="J307" s="6"/>
      <c r="K307" s="7"/>
      <c r="L307" s="5"/>
      <c r="M307" s="2"/>
      <c r="Q307" s="290" t="s">
        <v>1155</v>
      </c>
      <c r="R307" s="290"/>
      <c r="S307" s="290"/>
      <c r="T307" s="290"/>
      <c r="U307" s="290"/>
      <c r="V307" s="290"/>
      <c r="W307" s="290"/>
      <c r="X307" s="290"/>
      <c r="Y307" s="290"/>
      <c r="AA307" s="4"/>
    </row>
    <row r="308" spans="1:27" s="3" customFormat="1" ht="16" customHeight="1" x14ac:dyDescent="0.25">
      <c r="D308" s="418" t="s">
        <v>5</v>
      </c>
      <c r="E308" s="419"/>
      <c r="G308" s="418" t="s">
        <v>15</v>
      </c>
      <c r="H308" s="419"/>
      <c r="J308" s="6"/>
      <c r="K308" s="7"/>
      <c r="L308" s="5"/>
      <c r="M308" s="2"/>
      <c r="Q308" s="290"/>
      <c r="R308" s="290"/>
      <c r="S308" s="290"/>
      <c r="T308" s="290"/>
      <c r="U308" s="290"/>
      <c r="V308" s="290"/>
      <c r="W308" s="290"/>
      <c r="X308" s="290"/>
      <c r="Y308" s="290"/>
      <c r="AA308" s="4"/>
    </row>
    <row r="309" spans="1:27" s="3" customFormat="1" ht="16" customHeight="1" x14ac:dyDescent="0.25">
      <c r="D309" s="420" t="s">
        <v>19</v>
      </c>
      <c r="E309" s="421"/>
      <c r="G309" s="420" t="s">
        <v>20</v>
      </c>
      <c r="H309" s="421"/>
      <c r="J309" s="6"/>
      <c r="K309" s="7"/>
      <c r="L309" s="5"/>
      <c r="M309" s="2"/>
      <c r="Q309" s="366" t="s">
        <v>1154</v>
      </c>
      <c r="R309" s="366"/>
      <c r="S309" s="366"/>
      <c r="T309" s="366"/>
      <c r="U309" s="366"/>
      <c r="V309" s="366"/>
      <c r="W309" s="366"/>
      <c r="X309" s="366"/>
      <c r="Y309" s="366"/>
      <c r="AA309" s="4"/>
    </row>
    <row r="310" spans="1:27" s="3" customFormat="1" ht="16" customHeight="1" x14ac:dyDescent="0.25">
      <c r="D310" s="422"/>
      <c r="E310" s="421"/>
      <c r="G310" s="422"/>
      <c r="H310" s="421"/>
      <c r="J310" s="6"/>
      <c r="K310" s="7"/>
      <c r="L310" s="5"/>
      <c r="M310" s="2"/>
      <c r="Q310" s="366"/>
      <c r="R310" s="366"/>
      <c r="S310" s="366"/>
      <c r="T310" s="366"/>
      <c r="U310" s="366"/>
      <c r="V310" s="366"/>
      <c r="W310" s="366"/>
      <c r="X310" s="366"/>
      <c r="Y310" s="366"/>
      <c r="AA310" s="4"/>
    </row>
    <row r="311" spans="1:27" s="3" customFormat="1" ht="16" customHeight="1" x14ac:dyDescent="0.25">
      <c r="D311" s="422"/>
      <c r="E311" s="421"/>
      <c r="G311" s="422"/>
      <c r="H311" s="421"/>
      <c r="J311" s="6"/>
      <c r="K311" s="7"/>
      <c r="L311" s="5"/>
      <c r="M311" s="2"/>
      <c r="Q311" s="290" t="s">
        <v>1156</v>
      </c>
      <c r="R311" s="290"/>
      <c r="S311" s="290"/>
      <c r="T311" s="290"/>
      <c r="U311" s="290"/>
      <c r="V311" s="290"/>
      <c r="W311" s="290"/>
      <c r="X311" s="290"/>
      <c r="Y311" s="290"/>
      <c r="AA311" s="4"/>
    </row>
    <row r="312" spans="1:27" s="3" customFormat="1" ht="16" customHeight="1" thickBot="1" x14ac:dyDescent="0.3">
      <c r="D312" s="423"/>
      <c r="E312" s="424"/>
      <c r="G312" s="423"/>
      <c r="H312" s="424"/>
      <c r="J312" s="6"/>
      <c r="K312" s="7"/>
      <c r="L312" s="5"/>
      <c r="M312" s="2"/>
      <c r="Q312" s="290"/>
      <c r="R312" s="290"/>
      <c r="S312" s="290"/>
      <c r="T312" s="290"/>
      <c r="U312" s="290"/>
      <c r="V312" s="290"/>
      <c r="W312" s="290"/>
      <c r="X312" s="290"/>
      <c r="Y312" s="290"/>
      <c r="AA312" s="4"/>
    </row>
    <row r="313" spans="1:27" s="3" customFormat="1" ht="16" customHeight="1" thickTop="1" x14ac:dyDescent="0.25">
      <c r="J313" s="6"/>
      <c r="K313" s="7"/>
      <c r="L313" s="5"/>
      <c r="M313" s="2"/>
      <c r="Q313" s="366" t="s">
        <v>1157</v>
      </c>
      <c r="R313" s="366"/>
      <c r="S313" s="366"/>
      <c r="T313" s="366"/>
      <c r="U313" s="366"/>
      <c r="V313" s="366"/>
      <c r="W313" s="366"/>
      <c r="X313" s="366"/>
      <c r="Y313" s="366"/>
      <c r="AA313" s="4"/>
    </row>
    <row r="314" spans="1:27" s="3" customFormat="1" ht="16" customHeight="1" x14ac:dyDescent="0.25">
      <c r="E314" s="425" t="s">
        <v>18</v>
      </c>
      <c r="F314" s="426"/>
      <c r="G314" s="427"/>
      <c r="J314" s="6"/>
      <c r="K314" s="7"/>
      <c r="L314" s="5"/>
      <c r="M314" s="2"/>
      <c r="Q314" s="366"/>
      <c r="R314" s="366"/>
      <c r="S314" s="366"/>
      <c r="T314" s="366"/>
      <c r="U314" s="366"/>
      <c r="V314" s="366"/>
      <c r="W314" s="366"/>
      <c r="X314" s="366"/>
      <c r="Y314" s="366"/>
      <c r="AA314" s="4"/>
    </row>
    <row r="315" spans="1:27" s="3" customFormat="1" ht="16" customHeight="1" x14ac:dyDescent="0.25">
      <c r="J315" s="6"/>
      <c r="K315" s="7"/>
      <c r="L315" s="5"/>
      <c r="M315" s="2"/>
      <c r="Q315" s="290" t="s">
        <v>1158</v>
      </c>
      <c r="R315" s="290"/>
      <c r="S315" s="290"/>
      <c r="T315" s="290"/>
      <c r="U315" s="290"/>
      <c r="V315" s="290"/>
      <c r="W315" s="290"/>
      <c r="X315" s="290"/>
      <c r="Y315" s="290"/>
      <c r="AA315" s="4"/>
    </row>
    <row r="316" spans="1:27" s="3" customFormat="1" ht="16" customHeight="1" x14ac:dyDescent="0.25">
      <c r="E316" s="418" t="s">
        <v>12</v>
      </c>
      <c r="F316" s="428"/>
      <c r="G316" s="419"/>
      <c r="J316" s="6"/>
      <c r="K316" s="7"/>
      <c r="L316" s="5"/>
      <c r="M316" s="2"/>
      <c r="Q316" s="290"/>
      <c r="R316" s="290"/>
      <c r="S316" s="290"/>
      <c r="T316" s="290"/>
      <c r="U316" s="290"/>
      <c r="V316" s="290"/>
      <c r="W316" s="290"/>
      <c r="X316" s="290"/>
      <c r="Y316" s="290"/>
      <c r="AA316" s="4"/>
    </row>
    <row r="317" spans="1:27" s="3" customFormat="1" ht="16" customHeight="1" x14ac:dyDescent="0.25">
      <c r="E317" s="395" t="s">
        <v>21</v>
      </c>
      <c r="F317" s="396"/>
      <c r="G317" s="397"/>
      <c r="J317" s="6"/>
      <c r="K317" s="7"/>
      <c r="L317" s="5"/>
      <c r="M317" s="2"/>
      <c r="Q317" s="205" t="s">
        <v>1159</v>
      </c>
      <c r="R317" s="205"/>
      <c r="S317" s="205"/>
      <c r="T317" s="205"/>
      <c r="U317" s="205"/>
      <c r="V317" s="205"/>
      <c r="W317" s="205"/>
      <c r="X317" s="205"/>
      <c r="Y317" s="205"/>
      <c r="AA317" s="4"/>
    </row>
    <row r="318" spans="1:27" s="3" customFormat="1" ht="16" customHeight="1" x14ac:dyDescent="0.25">
      <c r="E318" s="395"/>
      <c r="F318" s="396"/>
      <c r="G318" s="397"/>
      <c r="J318" s="6"/>
      <c r="K318" s="7"/>
      <c r="L318" s="5"/>
      <c r="M318" s="2"/>
      <c r="Q318" s="205"/>
      <c r="R318" s="205"/>
      <c r="S318" s="205"/>
      <c r="T318" s="205"/>
      <c r="U318" s="205"/>
      <c r="V318" s="205"/>
      <c r="W318" s="205"/>
      <c r="X318" s="205"/>
      <c r="Y318" s="205"/>
      <c r="AA318" s="4"/>
    </row>
    <row r="319" spans="1:27" s="3" customFormat="1" ht="16" customHeight="1" x14ac:dyDescent="0.25">
      <c r="E319" s="395"/>
      <c r="F319" s="396"/>
      <c r="G319" s="397"/>
      <c r="J319" s="6"/>
      <c r="K319" s="7"/>
      <c r="L319" s="5"/>
      <c r="M319" s="2"/>
      <c r="AA319" s="4"/>
    </row>
    <row r="320" spans="1:27" s="3" customFormat="1" ht="16" customHeight="1" thickBot="1" x14ac:dyDescent="0.3">
      <c r="E320" s="398"/>
      <c r="F320" s="399"/>
      <c r="G320" s="400"/>
      <c r="J320" s="6"/>
      <c r="K320" s="7"/>
      <c r="L320" s="5"/>
      <c r="M320" s="2"/>
      <c r="R320" s="284" t="s">
        <v>222</v>
      </c>
      <c r="S320" s="285" t="s">
        <v>223</v>
      </c>
      <c r="T320" s="285"/>
      <c r="U320" s="285" t="s">
        <v>224</v>
      </c>
      <c r="V320" s="285"/>
      <c r="AA320" s="4"/>
    </row>
    <row r="321" spans="3:27" s="3" customFormat="1" ht="16" customHeight="1" thickTop="1" x14ac:dyDescent="0.25">
      <c r="J321" s="6"/>
      <c r="K321" s="7"/>
      <c r="L321" s="5"/>
      <c r="M321" s="2"/>
      <c r="R321" s="284"/>
      <c r="S321" s="285"/>
      <c r="T321" s="285"/>
      <c r="U321" s="285"/>
      <c r="V321" s="285"/>
      <c r="AA321" s="4"/>
    </row>
    <row r="322" spans="3:27" s="3" customFormat="1" ht="16" customHeight="1" x14ac:dyDescent="0.25">
      <c r="J322" s="6"/>
      <c r="K322" s="7"/>
      <c r="L322" s="5"/>
      <c r="M322" s="2"/>
      <c r="R322" s="481" t="s">
        <v>225</v>
      </c>
      <c r="S322" s="279" t="s">
        <v>226</v>
      </c>
      <c r="T322" s="279"/>
      <c r="U322" s="471" t="s">
        <v>227</v>
      </c>
      <c r="V322" s="274" t="s">
        <v>228</v>
      </c>
      <c r="AA322" s="4"/>
    </row>
    <row r="323" spans="3:27" s="3" customFormat="1" ht="16" customHeight="1" x14ac:dyDescent="0.25">
      <c r="C323" s="401" t="s">
        <v>1162</v>
      </c>
      <c r="D323" s="401"/>
      <c r="E323" s="401"/>
      <c r="F323" s="401"/>
      <c r="G323" s="401"/>
      <c r="H323" s="401"/>
      <c r="I323" s="403" t="s">
        <v>1020</v>
      </c>
      <c r="J323" s="6"/>
      <c r="K323" s="7"/>
      <c r="L323" s="5"/>
      <c r="M323" s="2"/>
      <c r="R323" s="481"/>
      <c r="S323" s="279"/>
      <c r="T323" s="279"/>
      <c r="U323" s="471"/>
      <c r="V323" s="482"/>
      <c r="AA323" s="4"/>
    </row>
    <row r="324" spans="3:27" s="3" customFormat="1" ht="16" customHeight="1" x14ac:dyDescent="0.25">
      <c r="C324" s="402"/>
      <c r="D324" s="402"/>
      <c r="E324" s="402"/>
      <c r="F324" s="402"/>
      <c r="G324" s="402"/>
      <c r="H324" s="402"/>
      <c r="I324" s="404"/>
      <c r="J324" s="6"/>
      <c r="K324" s="7"/>
      <c r="L324" s="5"/>
      <c r="M324" s="2"/>
      <c r="R324" s="280" t="s">
        <v>229</v>
      </c>
      <c r="S324" s="281" t="s">
        <v>230</v>
      </c>
      <c r="T324" s="281"/>
      <c r="U324" s="471" t="s">
        <v>231</v>
      </c>
      <c r="V324" s="482"/>
      <c r="AA324" s="4"/>
    </row>
    <row r="325" spans="3:27" s="3" customFormat="1" ht="16" customHeight="1" x14ac:dyDescent="0.25">
      <c r="J325" s="6"/>
      <c r="K325" s="7"/>
      <c r="L325" s="5"/>
      <c r="M325" s="2"/>
      <c r="R325" s="280"/>
      <c r="S325" s="281"/>
      <c r="T325" s="281"/>
      <c r="U325" s="471"/>
      <c r="V325" s="482"/>
      <c r="AA325" s="4"/>
    </row>
    <row r="326" spans="3:27" s="3" customFormat="1" ht="16" customHeight="1" x14ac:dyDescent="0.25">
      <c r="C326" s="405" t="s">
        <v>1163</v>
      </c>
      <c r="D326" s="405"/>
      <c r="E326" s="405"/>
      <c r="F326" s="405"/>
      <c r="G326" s="405"/>
      <c r="H326" s="405"/>
      <c r="I326" s="403" t="s">
        <v>1021</v>
      </c>
      <c r="J326" s="6"/>
      <c r="K326" s="7"/>
      <c r="L326" s="5"/>
      <c r="M326" s="2"/>
      <c r="R326" s="282" t="s">
        <v>232</v>
      </c>
      <c r="S326" s="283" t="s">
        <v>233</v>
      </c>
      <c r="T326" s="283"/>
      <c r="U326" s="471" t="s">
        <v>234</v>
      </c>
      <c r="V326" s="482"/>
      <c r="AA326" s="4"/>
    </row>
    <row r="327" spans="3:27" s="3" customFormat="1" ht="16" customHeight="1" x14ac:dyDescent="0.25">
      <c r="C327" s="406"/>
      <c r="D327" s="406"/>
      <c r="E327" s="406"/>
      <c r="F327" s="406"/>
      <c r="G327" s="406"/>
      <c r="H327" s="406"/>
      <c r="I327" s="404"/>
      <c r="J327" s="6"/>
      <c r="K327" s="7"/>
      <c r="L327" s="5"/>
      <c r="M327" s="2"/>
      <c r="R327" s="282"/>
      <c r="S327" s="283"/>
      <c r="T327" s="283"/>
      <c r="U327" s="471"/>
      <c r="V327" s="482"/>
      <c r="AA327" s="4"/>
    </row>
    <row r="328" spans="3:27" s="3" customFormat="1" ht="16" customHeight="1" x14ac:dyDescent="0.3">
      <c r="C328" s="121"/>
      <c r="D328" s="121"/>
      <c r="E328" s="121"/>
      <c r="F328" s="121"/>
      <c r="G328" s="121"/>
      <c r="H328" s="121"/>
      <c r="J328" s="6"/>
      <c r="K328" s="7"/>
      <c r="L328" s="5"/>
      <c r="M328" s="2"/>
      <c r="AA328" s="4"/>
    </row>
    <row r="329" spans="3:27" s="3" customFormat="1" ht="16" customHeight="1" x14ac:dyDescent="0.25">
      <c r="C329" s="401" t="s">
        <v>1164</v>
      </c>
      <c r="D329" s="401"/>
      <c r="E329" s="401"/>
      <c r="F329" s="401"/>
      <c r="G329" s="401"/>
      <c r="H329" s="401"/>
      <c r="I329" s="403" t="s">
        <v>1022</v>
      </c>
      <c r="J329" s="6"/>
      <c r="K329" s="7"/>
      <c r="L329" s="5"/>
      <c r="M329" s="2"/>
      <c r="AA329" s="4"/>
    </row>
    <row r="330" spans="3:27" s="3" customFormat="1" ht="16" customHeight="1" x14ac:dyDescent="0.25">
      <c r="C330" s="407"/>
      <c r="D330" s="407"/>
      <c r="E330" s="407"/>
      <c r="F330" s="407"/>
      <c r="G330" s="407"/>
      <c r="H330" s="407"/>
      <c r="I330" s="408"/>
      <c r="J330" s="6"/>
      <c r="K330" s="7"/>
      <c r="L330" s="5"/>
      <c r="M330" s="2"/>
      <c r="AA330" s="4"/>
    </row>
    <row r="331" spans="3:27" s="3" customFormat="1" ht="16" customHeight="1" x14ac:dyDescent="0.25">
      <c r="C331" s="407"/>
      <c r="D331" s="407"/>
      <c r="E331" s="407"/>
      <c r="F331" s="407"/>
      <c r="G331" s="407"/>
      <c r="H331" s="407"/>
      <c r="I331" s="408"/>
      <c r="J331" s="6"/>
      <c r="K331" s="7"/>
      <c r="L331" s="5"/>
      <c r="M331" s="2"/>
      <c r="Q331" s="271" t="s">
        <v>1202</v>
      </c>
      <c r="R331" s="271"/>
      <c r="S331" s="271"/>
      <c r="T331" s="271"/>
      <c r="U331" s="271"/>
      <c r="V331" s="271"/>
      <c r="W331" s="271"/>
      <c r="X331" s="271"/>
      <c r="Y331" s="271"/>
      <c r="AA331" s="4"/>
    </row>
    <row r="332" spans="3:27" s="3" customFormat="1" ht="16" customHeight="1" x14ac:dyDescent="0.25">
      <c r="C332" s="402"/>
      <c r="D332" s="402"/>
      <c r="E332" s="402"/>
      <c r="F332" s="402"/>
      <c r="G332" s="402"/>
      <c r="H332" s="402"/>
      <c r="I332" s="404"/>
      <c r="J332" s="6"/>
      <c r="K332" s="7"/>
      <c r="L332" s="5"/>
      <c r="M332" s="2"/>
      <c r="Q332" s="271"/>
      <c r="R332" s="271"/>
      <c r="S332" s="271"/>
      <c r="T332" s="271"/>
      <c r="U332" s="271"/>
      <c r="V332" s="271"/>
      <c r="W332" s="271"/>
      <c r="X332" s="271"/>
      <c r="Y332" s="271"/>
      <c r="AA332" s="4"/>
    </row>
    <row r="333" spans="3:27" s="3" customFormat="1" ht="16" customHeight="1" x14ac:dyDescent="0.25">
      <c r="J333" s="6"/>
      <c r="K333" s="7"/>
      <c r="L333" s="5"/>
      <c r="M333" s="2"/>
      <c r="Q333" s="271"/>
      <c r="R333" s="271"/>
      <c r="S333" s="271"/>
      <c r="T333" s="271"/>
      <c r="U333" s="271"/>
      <c r="V333" s="271"/>
      <c r="W333" s="271"/>
      <c r="X333" s="271"/>
      <c r="Y333" s="271"/>
      <c r="AA333" s="4"/>
    </row>
    <row r="334" spans="3:27" s="3" customFormat="1" ht="16" customHeight="1" x14ac:dyDescent="0.25">
      <c r="C334" s="410" t="s">
        <v>1165</v>
      </c>
      <c r="D334" s="411"/>
      <c r="E334" s="411"/>
      <c r="F334" s="411"/>
      <c r="G334" s="411"/>
      <c r="H334" s="412"/>
      <c r="I334" s="416"/>
      <c r="J334" s="20" t="str">
        <f>IF(I334="","",IF(OR(I334="0,1M",I334="0,1Μ"),"G","R"))</f>
        <v/>
      </c>
      <c r="K334" s="7"/>
      <c r="L334" s="5"/>
      <c r="M334" s="2"/>
      <c r="Q334" s="205" t="s">
        <v>1203</v>
      </c>
      <c r="R334" s="205"/>
      <c r="S334" s="205"/>
      <c r="T334" s="205"/>
      <c r="U334" s="205"/>
      <c r="V334" s="205"/>
      <c r="W334" s="205"/>
      <c r="X334" s="205"/>
      <c r="Y334" s="205"/>
      <c r="AA334" s="4"/>
    </row>
    <row r="335" spans="3:27" s="3" customFormat="1" ht="16" customHeight="1" x14ac:dyDescent="0.25">
      <c r="C335" s="413"/>
      <c r="D335" s="414"/>
      <c r="E335" s="414"/>
      <c r="F335" s="414"/>
      <c r="G335" s="414"/>
      <c r="H335" s="415"/>
      <c r="I335" s="417"/>
      <c r="J335" s="20"/>
      <c r="K335" s="7"/>
      <c r="L335" s="5"/>
      <c r="M335" s="2"/>
      <c r="Q335" s="205"/>
      <c r="R335" s="205"/>
      <c r="S335" s="205"/>
      <c r="T335" s="205"/>
      <c r="U335" s="205"/>
      <c r="V335" s="205"/>
      <c r="W335" s="205"/>
      <c r="X335" s="205"/>
      <c r="Y335" s="205"/>
      <c r="AA335" s="4"/>
    </row>
    <row r="336" spans="3:27" s="3" customFormat="1" ht="16" customHeight="1" x14ac:dyDescent="0.25">
      <c r="J336" s="20"/>
      <c r="K336" s="7"/>
      <c r="L336" s="5"/>
      <c r="M336" s="2"/>
      <c r="Q336" s="205"/>
      <c r="R336" s="205"/>
      <c r="S336" s="205"/>
      <c r="T336" s="205"/>
      <c r="U336" s="205"/>
      <c r="V336" s="205"/>
      <c r="W336" s="205"/>
      <c r="X336" s="205"/>
      <c r="Y336" s="205"/>
      <c r="AA336" s="4"/>
    </row>
    <row r="337" spans="1:27" s="3" customFormat="1" ht="16" customHeight="1" x14ac:dyDescent="0.25">
      <c r="C337" s="409" t="s">
        <v>1023</v>
      </c>
      <c r="D337" s="409"/>
      <c r="E337" s="409"/>
      <c r="F337" s="409"/>
      <c r="G337" s="409"/>
      <c r="H337" s="409"/>
      <c r="I337" s="100"/>
      <c r="J337" s="20" t="str">
        <f>IF(I337="","",IF(OR(I337="0,2M",I337="0,2Μ"),"G","R"))</f>
        <v/>
      </c>
      <c r="K337" s="7"/>
      <c r="L337" s="5"/>
      <c r="M337" s="2"/>
      <c r="Q337" s="205"/>
      <c r="R337" s="205"/>
      <c r="S337" s="205"/>
      <c r="T337" s="205"/>
      <c r="U337" s="205"/>
      <c r="V337" s="205"/>
      <c r="W337" s="205"/>
      <c r="X337" s="205"/>
      <c r="Y337" s="205"/>
      <c r="AA337" s="4"/>
    </row>
    <row r="338" spans="1:27" s="3" customFormat="1" ht="16" customHeight="1" thickBot="1" x14ac:dyDescent="0.3">
      <c r="J338" s="6"/>
      <c r="K338" s="7"/>
      <c r="L338" s="5"/>
      <c r="M338" s="2"/>
      <c r="Q338" s="271" t="s">
        <v>1204</v>
      </c>
      <c r="R338" s="271"/>
      <c r="S338" s="271"/>
      <c r="T338" s="271"/>
      <c r="U338" s="271"/>
      <c r="V338" s="271"/>
      <c r="W338" s="271"/>
      <c r="X338" s="271"/>
      <c r="Y338" s="271"/>
      <c r="AA338" s="4"/>
    </row>
    <row r="339" spans="1:27" s="3" customFormat="1" ht="16" customHeight="1" x14ac:dyDescent="0.25">
      <c r="C339" s="409" t="s">
        <v>1024</v>
      </c>
      <c r="D339" s="409"/>
      <c r="E339" s="409"/>
      <c r="F339" s="409"/>
      <c r="G339" s="409"/>
      <c r="H339" s="409"/>
      <c r="I339" s="100"/>
      <c r="J339" s="24" t="str">
        <f>IF(I339="","",IF(I339=0.7,"G","R"))</f>
        <v/>
      </c>
      <c r="K339" s="377" t="str">
        <f>IF(L339="","",IF(L339=30,P37,P29))</f>
        <v/>
      </c>
      <c r="L339" s="367" t="str">
        <f>IF(OR(J334="",J337="",J339="",J341=""),"",SUM(C343:F343))</f>
        <v/>
      </c>
      <c r="M339" s="2"/>
      <c r="P339" s="370">
        <v>30</v>
      </c>
      <c r="Q339" s="271"/>
      <c r="R339" s="271"/>
      <c r="S339" s="271"/>
      <c r="T339" s="271"/>
      <c r="U339" s="271"/>
      <c r="V339" s="271"/>
      <c r="W339" s="271"/>
      <c r="X339" s="271"/>
      <c r="Y339" s="271"/>
      <c r="AA339" s="4"/>
    </row>
    <row r="340" spans="1:27" s="3" customFormat="1" ht="16" customHeight="1" x14ac:dyDescent="0.25">
      <c r="J340" s="25"/>
      <c r="K340" s="378"/>
      <c r="L340" s="368"/>
      <c r="M340" s="2"/>
      <c r="P340" s="370"/>
      <c r="Q340" s="271"/>
      <c r="R340" s="271"/>
      <c r="S340" s="271"/>
      <c r="T340" s="271"/>
      <c r="U340" s="271"/>
      <c r="V340" s="271"/>
      <c r="W340" s="271"/>
      <c r="X340" s="271"/>
      <c r="Y340" s="271"/>
      <c r="AA340" s="4"/>
    </row>
    <row r="341" spans="1:27" s="3" customFormat="1" ht="16" customHeight="1" thickBot="1" x14ac:dyDescent="0.3">
      <c r="C341" s="409" t="s">
        <v>1025</v>
      </c>
      <c r="D341" s="409"/>
      <c r="E341" s="409"/>
      <c r="F341" s="409"/>
      <c r="G341" s="409"/>
      <c r="H341" s="409"/>
      <c r="I341" s="100"/>
      <c r="J341" s="24" t="str">
        <f>IF(I341="","",IF(I341=13.6,"G","R"))</f>
        <v/>
      </c>
      <c r="K341" s="379"/>
      <c r="L341" s="369"/>
      <c r="M341" s="2"/>
      <c r="P341" s="370"/>
      <c r="Q341" s="205" t="s">
        <v>1205</v>
      </c>
      <c r="R341" s="205"/>
      <c r="S341" s="205"/>
      <c r="T341" s="205"/>
      <c r="U341" s="205"/>
      <c r="V341" s="205"/>
      <c r="W341" s="205"/>
      <c r="X341" s="205"/>
      <c r="Y341" s="205"/>
      <c r="AA341" s="4"/>
    </row>
    <row r="342" spans="1:27" s="3" customFormat="1" ht="16" customHeight="1" x14ac:dyDescent="0.25">
      <c r="J342" s="6"/>
      <c r="K342" s="7"/>
      <c r="L342" s="5"/>
      <c r="M342" s="371" t="str">
        <f>IF(AND(L339="",L302="",L272=""),"",SUM(L272:L339))</f>
        <v/>
      </c>
      <c r="P342" s="372">
        <v>100</v>
      </c>
      <c r="Q342" s="205"/>
      <c r="R342" s="205"/>
      <c r="S342" s="205"/>
      <c r="T342" s="205"/>
      <c r="U342" s="205"/>
      <c r="V342" s="205"/>
      <c r="W342" s="205"/>
      <c r="X342" s="205"/>
      <c r="Y342" s="205"/>
      <c r="AA342" s="4"/>
    </row>
    <row r="343" spans="1:27" s="3" customFormat="1" ht="16" customHeight="1" x14ac:dyDescent="0.25">
      <c r="A343" s="18"/>
      <c r="B343" s="18"/>
      <c r="C343" s="13" t="str">
        <f>IF(J334&lt;&gt;"G","",5)</f>
        <v/>
      </c>
      <c r="D343" s="13" t="str">
        <f>IF(J337&lt;&gt;"G","",10)</f>
        <v/>
      </c>
      <c r="E343" s="13" t="str">
        <f>IF(J339&lt;&gt;"G","",6)</f>
        <v/>
      </c>
      <c r="F343" s="13" t="str">
        <f>IF(J341&lt;&gt;"G","",9)</f>
        <v/>
      </c>
      <c r="G343" s="18"/>
      <c r="H343" s="18"/>
      <c r="I343" s="18"/>
      <c r="J343" s="18"/>
      <c r="K343" s="5"/>
      <c r="L343" s="5"/>
      <c r="M343" s="371"/>
      <c r="P343" s="372"/>
      <c r="Q343" s="205"/>
      <c r="R343" s="205"/>
      <c r="S343" s="205"/>
      <c r="T343" s="205"/>
      <c r="U343" s="205"/>
      <c r="V343" s="205"/>
      <c r="W343" s="205"/>
      <c r="X343" s="205"/>
      <c r="Y343" s="205"/>
      <c r="AA343" s="4"/>
    </row>
    <row r="344" spans="1:27" s="3" customFormat="1" ht="16" customHeight="1" x14ac:dyDescent="0.25">
      <c r="A344" s="6"/>
      <c r="B344" s="6"/>
      <c r="C344" s="6"/>
      <c r="D344" s="6"/>
      <c r="E344" s="6"/>
      <c r="F344" s="6"/>
      <c r="G344" s="6"/>
      <c r="H344" s="6"/>
      <c r="I344" s="6"/>
      <c r="J344" s="6"/>
      <c r="K344" s="7"/>
      <c r="L344" s="5"/>
      <c r="M344" s="371"/>
      <c r="P344" s="372"/>
      <c r="Q344" s="205"/>
      <c r="R344" s="205"/>
      <c r="S344" s="205"/>
      <c r="T344" s="205"/>
      <c r="U344" s="205"/>
      <c r="V344" s="205"/>
      <c r="W344" s="205"/>
      <c r="X344" s="205"/>
      <c r="Y344" s="205"/>
      <c r="AA344" s="4"/>
    </row>
    <row r="345" spans="1:27" s="3" customFormat="1" ht="16" customHeight="1" x14ac:dyDescent="0.25">
      <c r="A345" s="8" t="s">
        <v>22</v>
      </c>
      <c r="B345" s="501" t="s">
        <v>1166</v>
      </c>
      <c r="C345" s="501"/>
      <c r="D345" s="501"/>
      <c r="E345" s="501"/>
      <c r="F345" s="501"/>
      <c r="G345" s="501"/>
      <c r="H345" s="501"/>
      <c r="I345" s="501"/>
      <c r="J345" s="501"/>
      <c r="K345" s="7"/>
      <c r="L345" s="5"/>
      <c r="M345" s="2"/>
      <c r="Q345" s="271" t="s">
        <v>1206</v>
      </c>
      <c r="R345" s="271"/>
      <c r="S345" s="271"/>
      <c r="T345" s="271"/>
      <c r="U345" s="271"/>
      <c r="V345" s="271"/>
      <c r="W345" s="271"/>
      <c r="X345" s="271"/>
      <c r="Y345" s="271"/>
      <c r="AA345" s="4"/>
    </row>
    <row r="346" spans="1:27" s="3" customFormat="1" ht="16" customHeight="1" x14ac:dyDescent="0.25">
      <c r="B346" s="501"/>
      <c r="C346" s="501"/>
      <c r="D346" s="501"/>
      <c r="E346" s="501"/>
      <c r="F346" s="501"/>
      <c r="G346" s="501"/>
      <c r="H346" s="501"/>
      <c r="I346" s="501"/>
      <c r="J346" s="501"/>
      <c r="K346" s="7"/>
      <c r="L346" s="5"/>
      <c r="M346" s="2"/>
      <c r="Q346" s="271"/>
      <c r="R346" s="271"/>
      <c r="S346" s="271"/>
      <c r="T346" s="271"/>
      <c r="U346" s="271"/>
      <c r="V346" s="271"/>
      <c r="W346" s="271"/>
      <c r="X346" s="271"/>
      <c r="Y346" s="271"/>
      <c r="AA346" s="4"/>
    </row>
    <row r="347" spans="1:27" s="3" customFormat="1" ht="16" customHeight="1" x14ac:dyDescent="0.25">
      <c r="B347" s="501"/>
      <c r="C347" s="501"/>
      <c r="D347" s="501"/>
      <c r="E347" s="501"/>
      <c r="F347" s="501"/>
      <c r="G347" s="501"/>
      <c r="H347" s="501"/>
      <c r="I347" s="501"/>
      <c r="J347" s="501"/>
      <c r="K347" s="102"/>
      <c r="L347" s="5"/>
      <c r="M347" s="2"/>
      <c r="Q347" s="271"/>
      <c r="R347" s="271"/>
      <c r="S347" s="271"/>
      <c r="T347" s="271"/>
      <c r="U347" s="271"/>
      <c r="V347" s="271"/>
      <c r="W347" s="271"/>
      <c r="X347" s="271"/>
      <c r="Y347" s="271"/>
      <c r="AA347" s="4"/>
    </row>
    <row r="348" spans="1:27" s="3" customFormat="1" ht="16" customHeight="1" x14ac:dyDescent="0.25">
      <c r="B348" s="501"/>
      <c r="C348" s="501"/>
      <c r="D348" s="501"/>
      <c r="E348" s="501"/>
      <c r="F348" s="501"/>
      <c r="G348" s="501"/>
      <c r="H348" s="501"/>
      <c r="I348" s="501"/>
      <c r="J348" s="501"/>
      <c r="K348" s="7"/>
      <c r="L348" s="5"/>
      <c r="M348" s="2"/>
      <c r="Q348" s="271"/>
      <c r="R348" s="271"/>
      <c r="S348" s="271"/>
      <c r="T348" s="271"/>
      <c r="U348" s="271"/>
      <c r="V348" s="271"/>
      <c r="W348" s="271"/>
      <c r="X348" s="271"/>
      <c r="Y348" s="271"/>
      <c r="AA348" s="4"/>
    </row>
    <row r="349" spans="1:27" s="3" customFormat="1" ht="16" customHeight="1" x14ac:dyDescent="0.25">
      <c r="B349" s="501"/>
      <c r="C349" s="501"/>
      <c r="D349" s="501"/>
      <c r="E349" s="501"/>
      <c r="F349" s="501"/>
      <c r="G349" s="501"/>
      <c r="H349" s="501"/>
      <c r="I349" s="501"/>
      <c r="J349" s="501"/>
      <c r="K349" s="7"/>
      <c r="L349" s="5"/>
      <c r="M349" s="2"/>
      <c r="Q349" s="271"/>
      <c r="R349" s="271"/>
      <c r="S349" s="271"/>
      <c r="T349" s="271"/>
      <c r="U349" s="271"/>
      <c r="V349" s="271"/>
      <c r="W349" s="271"/>
      <c r="X349" s="271"/>
      <c r="Y349" s="271"/>
      <c r="AA349" s="4"/>
    </row>
    <row r="350" spans="1:27" s="3" customFormat="1" ht="16" customHeight="1" x14ac:dyDescent="0.25">
      <c r="J350" s="6"/>
      <c r="K350" s="7"/>
      <c r="L350" s="5"/>
      <c r="M350" s="2"/>
      <c r="Q350" s="271" t="s">
        <v>1207</v>
      </c>
      <c r="R350" s="271"/>
      <c r="S350" s="271"/>
      <c r="T350" s="271"/>
      <c r="U350" s="271"/>
      <c r="V350" s="271"/>
      <c r="W350" s="271"/>
      <c r="X350" s="271"/>
      <c r="Y350" s="271"/>
      <c r="AA350" s="4"/>
    </row>
    <row r="351" spans="1:27" s="3" customFormat="1" ht="16" customHeight="1" x14ac:dyDescent="0.25">
      <c r="B351" s="19" t="s">
        <v>178</v>
      </c>
      <c r="C351" s="501" t="s">
        <v>1167</v>
      </c>
      <c r="D351" s="501"/>
      <c r="E351" s="501"/>
      <c r="F351" s="501"/>
      <c r="G351" s="501"/>
      <c r="H351" s="501"/>
      <c r="I351" s="501"/>
      <c r="J351" s="501"/>
      <c r="K351" s="7"/>
      <c r="L351" s="5"/>
      <c r="M351" s="2"/>
      <c r="Q351" s="271"/>
      <c r="R351" s="271"/>
      <c r="S351" s="271"/>
      <c r="T351" s="271"/>
      <c r="U351" s="271"/>
      <c r="V351" s="271"/>
      <c r="W351" s="271"/>
      <c r="X351" s="271"/>
      <c r="Y351" s="271"/>
      <c r="AA351" s="4"/>
    </row>
    <row r="352" spans="1:27" s="3" customFormat="1" ht="16" customHeight="1" x14ac:dyDescent="0.25">
      <c r="C352" s="501"/>
      <c r="D352" s="501"/>
      <c r="E352" s="501"/>
      <c r="F352" s="501"/>
      <c r="G352" s="501"/>
      <c r="H352" s="501"/>
      <c r="I352" s="501"/>
      <c r="J352" s="501"/>
      <c r="K352" s="7"/>
      <c r="L352" s="5"/>
      <c r="M352" s="2"/>
      <c r="Q352" s="271"/>
      <c r="R352" s="271"/>
      <c r="S352" s="271"/>
      <c r="T352" s="271"/>
      <c r="U352" s="271"/>
      <c r="V352" s="271"/>
      <c r="W352" s="271"/>
      <c r="X352" s="271"/>
      <c r="Y352" s="271"/>
      <c r="AA352" s="4"/>
    </row>
    <row r="353" spans="2:27" s="3" customFormat="1" ht="16" customHeight="1" x14ac:dyDescent="0.25">
      <c r="C353" s="501"/>
      <c r="D353" s="501"/>
      <c r="E353" s="501"/>
      <c r="F353" s="501"/>
      <c r="G353" s="501"/>
      <c r="H353" s="501"/>
      <c r="I353" s="501"/>
      <c r="J353" s="501"/>
      <c r="K353" s="7"/>
      <c r="L353" s="5"/>
      <c r="M353" s="2"/>
      <c r="AA353" s="4"/>
    </row>
    <row r="354" spans="2:27" s="3" customFormat="1" ht="16" customHeight="1" thickBot="1" x14ac:dyDescent="0.3">
      <c r="B354" s="9" t="str">
        <f>IF(I357&lt;&gt;"G","",5)</f>
        <v/>
      </c>
      <c r="C354" s="9" t="str">
        <f>IF(J357&lt;&gt;"G","",8)</f>
        <v/>
      </c>
      <c r="J354" s="6"/>
      <c r="K354" s="7"/>
      <c r="L354" s="5"/>
      <c r="M354" s="2"/>
      <c r="AA354" s="4"/>
    </row>
    <row r="355" spans="2:27" s="3" customFormat="1" ht="16" customHeight="1" thickTop="1" thickBot="1" x14ac:dyDescent="0.3">
      <c r="B355" s="9" t="str">
        <f>IF(I358&lt;&gt;"G","",5)</f>
        <v/>
      </c>
      <c r="C355" s="9" t="str">
        <f>IF(J358&lt;&gt;"G","",5)</f>
        <v/>
      </c>
      <c r="D355" s="556" t="s">
        <v>23</v>
      </c>
      <c r="E355" s="557" t="s">
        <v>24</v>
      </c>
      <c r="F355" s="557" t="s">
        <v>25</v>
      </c>
      <c r="G355" s="557" t="s">
        <v>26</v>
      </c>
      <c r="H355" s="545" t="s">
        <v>27</v>
      </c>
      <c r="I355" s="6"/>
      <c r="J355" s="6"/>
      <c r="K355" s="7"/>
      <c r="L355" s="5"/>
      <c r="M355" s="2"/>
      <c r="AA355" s="4"/>
    </row>
    <row r="356" spans="2:27" s="3" customFormat="1" ht="16" customHeight="1" thickTop="1" thickBot="1" x14ac:dyDescent="0.3">
      <c r="B356" s="9" t="str">
        <f>IF(I359&lt;&gt;"G","",5)</f>
        <v/>
      </c>
      <c r="C356" s="9" t="str">
        <f>IF(J359&lt;&gt;"G","",8)</f>
        <v/>
      </c>
      <c r="D356" s="556"/>
      <c r="E356" s="557"/>
      <c r="F356" s="557"/>
      <c r="G356" s="557"/>
      <c r="H356" s="546"/>
      <c r="I356" s="6"/>
      <c r="J356" s="6"/>
      <c r="K356" s="7"/>
      <c r="L356" s="5"/>
      <c r="M356" s="2"/>
      <c r="AA356" s="4"/>
    </row>
    <row r="357" spans="2:27" s="3" customFormat="1" ht="16" customHeight="1" thickTop="1" thickBot="1" x14ac:dyDescent="0.3">
      <c r="B357" s="9" t="str">
        <f>IF(I360&lt;&gt;"G","",9)</f>
        <v/>
      </c>
      <c r="C357" s="9" t="str">
        <f>IF(J360&lt;&gt;"G","",5)</f>
        <v/>
      </c>
      <c r="D357" s="35" t="s">
        <v>28</v>
      </c>
      <c r="E357" s="103"/>
      <c r="F357" s="91">
        <v>0.2</v>
      </c>
      <c r="G357" s="89" t="s">
        <v>29</v>
      </c>
      <c r="H357" s="103"/>
      <c r="I357" s="20" t="str">
        <f>IF(E357="","",IF(OR(E357="2·10^-7",E357="2·10^–7",E357="2x10^-7",E357="2x10^–7"),"G","R"))</f>
        <v/>
      </c>
      <c r="J357" s="20" t="str">
        <f>IF(H357="","",IF(H357=3.7,"G","R"))</f>
        <v/>
      </c>
      <c r="K357" s="7"/>
      <c r="L357" s="5"/>
      <c r="M357" s="2"/>
      <c r="AA357" s="4"/>
    </row>
    <row r="358" spans="2:27" s="3" customFormat="1" ht="16" customHeight="1" thickTop="1" thickBot="1" x14ac:dyDescent="0.3">
      <c r="D358" s="35" t="s">
        <v>30</v>
      </c>
      <c r="E358" s="376"/>
      <c r="F358" s="103"/>
      <c r="G358" s="89" t="s">
        <v>31</v>
      </c>
      <c r="H358" s="103"/>
      <c r="I358" s="20" t="str">
        <f>IF(F358="","",IF(F358=0.0005,"G","R"))</f>
        <v/>
      </c>
      <c r="J358" s="20" t="str">
        <f>IF(H358="","",IF(H358=5,"G","R"))</f>
        <v/>
      </c>
      <c r="K358" s="7"/>
      <c r="L358" s="5"/>
      <c r="M358" s="2"/>
      <c r="AA358" s="4"/>
    </row>
    <row r="359" spans="2:27" s="3" customFormat="1" ht="16" customHeight="1" thickTop="1" thickBot="1" x14ac:dyDescent="0.3">
      <c r="D359" s="35" t="s">
        <v>32</v>
      </c>
      <c r="E359" s="376"/>
      <c r="F359" s="91">
        <v>2E-3</v>
      </c>
      <c r="G359" s="103"/>
      <c r="H359" s="103"/>
      <c r="I359" s="20" t="str">
        <f>IF(G359="","",IF(G359=0.01,"G","R"))</f>
        <v/>
      </c>
      <c r="J359" s="20" t="str">
        <f>IF(H359="","",IF(H359=4.7,"G","R"))</f>
        <v/>
      </c>
      <c r="K359" s="7"/>
      <c r="L359" s="5"/>
      <c r="M359" s="2"/>
      <c r="AA359" s="4"/>
    </row>
    <row r="360" spans="2:27" s="3" customFormat="1" ht="16" customHeight="1" thickTop="1" thickBot="1" x14ac:dyDescent="0.3">
      <c r="D360" s="35" t="s">
        <v>33</v>
      </c>
      <c r="E360" s="376"/>
      <c r="F360" s="103"/>
      <c r="G360" s="103"/>
      <c r="H360" s="89" t="s">
        <v>34</v>
      </c>
      <c r="I360" s="20" t="str">
        <f>IF(G360="","",IF(G360=0.004,"G","R"))</f>
        <v/>
      </c>
      <c r="J360" s="20" t="str">
        <f>IF(F360="","",IF(F360=0.0125,"G","R"))</f>
        <v/>
      </c>
      <c r="K360" s="7"/>
      <c r="L360" s="5"/>
      <c r="M360" s="2"/>
      <c r="AA360" s="4"/>
    </row>
    <row r="361" spans="2:27" s="3" customFormat="1" ht="16" customHeight="1" thickTop="1" x14ac:dyDescent="0.25">
      <c r="J361" s="6"/>
      <c r="K361" s="7"/>
      <c r="L361" s="5"/>
      <c r="M361" s="2"/>
      <c r="AA361" s="4"/>
    </row>
    <row r="362" spans="2:27" s="3" customFormat="1" ht="16" customHeight="1" x14ac:dyDescent="0.25">
      <c r="C362" s="392" t="s">
        <v>1168</v>
      </c>
      <c r="D362" s="392"/>
      <c r="E362" s="392"/>
      <c r="F362" s="392"/>
      <c r="G362" s="392"/>
      <c r="H362" s="392"/>
      <c r="I362" s="392"/>
      <c r="J362" s="6"/>
      <c r="K362" s="7"/>
      <c r="L362" s="5"/>
      <c r="M362" s="2"/>
      <c r="AA362" s="4"/>
    </row>
    <row r="363" spans="2:27" s="3" customFormat="1" ht="16" customHeight="1" x14ac:dyDescent="0.25">
      <c r="C363" s="392"/>
      <c r="D363" s="392"/>
      <c r="E363" s="392"/>
      <c r="F363" s="392"/>
      <c r="G363" s="392"/>
      <c r="H363" s="392"/>
      <c r="I363" s="392"/>
      <c r="J363" s="6"/>
      <c r="K363" s="7"/>
      <c r="L363" s="5"/>
      <c r="M363" s="2"/>
      <c r="AA363" s="4"/>
    </row>
    <row r="364" spans="2:27" s="3" customFormat="1" ht="16" customHeight="1" x14ac:dyDescent="0.25">
      <c r="C364" s="392"/>
      <c r="D364" s="392"/>
      <c r="E364" s="392"/>
      <c r="F364" s="392"/>
      <c r="G364" s="392"/>
      <c r="H364" s="392"/>
      <c r="I364" s="392"/>
      <c r="J364" s="6"/>
      <c r="K364" s="7"/>
      <c r="L364" s="5"/>
      <c r="M364" s="2"/>
      <c r="AA364" s="4"/>
    </row>
    <row r="365" spans="2:27" s="3" customFormat="1" ht="16" customHeight="1" thickBot="1" x14ac:dyDescent="0.3">
      <c r="C365" s="392"/>
      <c r="D365" s="392"/>
      <c r="E365" s="392"/>
      <c r="F365" s="392"/>
      <c r="G365" s="392"/>
      <c r="H365" s="392"/>
      <c r="I365" s="392"/>
      <c r="J365" s="6"/>
      <c r="K365" s="7"/>
      <c r="L365" s="5"/>
      <c r="M365" s="2"/>
      <c r="AA365" s="4"/>
    </row>
    <row r="366" spans="2:27" s="3" customFormat="1" ht="16" customHeight="1" x14ac:dyDescent="0.25">
      <c r="C366" s="392"/>
      <c r="D366" s="392"/>
      <c r="E366" s="392"/>
      <c r="F366" s="392"/>
      <c r="G366" s="392"/>
      <c r="H366" s="392"/>
      <c r="I366" s="392"/>
      <c r="J366" s="25"/>
      <c r="K366" s="377" t="str">
        <f>IF(L366="","",IF(L366=50,P37,P29))</f>
        <v/>
      </c>
      <c r="L366" s="367" t="str">
        <f>IF(OR(I357="",I358="",I359="",I360="",J357="",J358="",J359="",J360=""),"",SUM(B354:C357))</f>
        <v/>
      </c>
      <c r="M366" s="2"/>
      <c r="AA366" s="4"/>
    </row>
    <row r="367" spans="2:27" s="3" customFormat="1" ht="16" customHeight="1" x14ac:dyDescent="0.25">
      <c r="C367" s="392"/>
      <c r="D367" s="392"/>
      <c r="E367" s="392"/>
      <c r="F367" s="392"/>
      <c r="G367" s="392"/>
      <c r="H367" s="392"/>
      <c r="I367" s="392"/>
      <c r="J367" s="25"/>
      <c r="K367" s="378"/>
      <c r="L367" s="368"/>
      <c r="M367" s="2"/>
      <c r="AA367" s="4"/>
    </row>
    <row r="368" spans="2:27" s="3" customFormat="1" ht="16" customHeight="1" thickBot="1" x14ac:dyDescent="0.3">
      <c r="C368" s="392"/>
      <c r="D368" s="392"/>
      <c r="E368" s="392"/>
      <c r="F368" s="392"/>
      <c r="G368" s="392"/>
      <c r="H368" s="392"/>
      <c r="I368" s="392"/>
      <c r="J368" s="25"/>
      <c r="K368" s="379"/>
      <c r="L368" s="369"/>
      <c r="M368" s="2"/>
      <c r="AA368" s="4"/>
    </row>
    <row r="369" spans="1:27" s="3" customFormat="1" ht="16" customHeight="1" thickBot="1" x14ac:dyDescent="0.3">
      <c r="J369" s="6"/>
      <c r="K369" s="7"/>
      <c r="L369" s="5"/>
      <c r="M369" s="2"/>
      <c r="AA369" s="4"/>
    </row>
    <row r="370" spans="1:27" s="3" customFormat="1" ht="16" customHeight="1" x14ac:dyDescent="0.25">
      <c r="A370" s="22"/>
      <c r="B370" s="22"/>
      <c r="C370" s="22"/>
      <c r="D370" s="22"/>
      <c r="E370" s="22"/>
      <c r="F370" s="22"/>
      <c r="G370" s="22"/>
      <c r="H370" s="22"/>
      <c r="I370" s="22"/>
      <c r="J370" s="23"/>
      <c r="K370" s="5"/>
      <c r="L370" s="5"/>
      <c r="M370" s="2"/>
      <c r="AA370" s="4"/>
    </row>
    <row r="371" spans="1:27" s="3" customFormat="1" ht="16" customHeight="1" x14ac:dyDescent="0.25">
      <c r="B371" s="19" t="s">
        <v>179</v>
      </c>
      <c r="C371" s="380" t="s">
        <v>1169</v>
      </c>
      <c r="D371" s="381"/>
      <c r="E371" s="381"/>
      <c r="F371" s="381"/>
      <c r="G371" s="381"/>
      <c r="H371" s="381"/>
      <c r="I371" s="381"/>
      <c r="J371" s="381"/>
      <c r="K371" s="7"/>
      <c r="L371" s="5"/>
      <c r="M371" s="2"/>
      <c r="AA371" s="4"/>
    </row>
    <row r="372" spans="1:27" s="3" customFormat="1" ht="16" customHeight="1" x14ac:dyDescent="0.25">
      <c r="B372" s="19"/>
      <c r="C372" s="382"/>
      <c r="D372" s="383"/>
      <c r="E372" s="383"/>
      <c r="F372" s="383"/>
      <c r="G372" s="383"/>
      <c r="H372" s="383"/>
      <c r="I372" s="383"/>
      <c r="J372" s="383"/>
      <c r="K372" s="7"/>
      <c r="L372" s="5"/>
      <c r="M372" s="2"/>
      <c r="AA372" s="4"/>
    </row>
    <row r="373" spans="1:27" s="3" customFormat="1" ht="16" customHeight="1" x14ac:dyDescent="0.25">
      <c r="C373" s="382"/>
      <c r="D373" s="383"/>
      <c r="E373" s="383"/>
      <c r="F373" s="383"/>
      <c r="G373" s="383"/>
      <c r="H373" s="383"/>
      <c r="I373" s="383"/>
      <c r="J373" s="383"/>
      <c r="K373" s="7"/>
      <c r="L373" s="5"/>
      <c r="M373" s="2"/>
      <c r="AA373" s="4"/>
    </row>
    <row r="374" spans="1:27" s="3" customFormat="1" ht="16" customHeight="1" x14ac:dyDescent="0.25">
      <c r="C374" s="382"/>
      <c r="D374" s="383"/>
      <c r="E374" s="383"/>
      <c r="F374" s="383"/>
      <c r="G374" s="383"/>
      <c r="H374" s="383"/>
      <c r="I374" s="383"/>
      <c r="J374" s="383"/>
      <c r="K374" s="7"/>
      <c r="L374" s="5"/>
      <c r="M374" s="2"/>
      <c r="AA374" s="4"/>
    </row>
    <row r="375" spans="1:27" s="3" customFormat="1" ht="16" customHeight="1" x14ac:dyDescent="0.25">
      <c r="C375" s="382"/>
      <c r="D375" s="383"/>
      <c r="E375" s="383"/>
      <c r="F375" s="383"/>
      <c r="G375" s="383"/>
      <c r="H375" s="383"/>
      <c r="I375" s="383"/>
      <c r="J375" s="383"/>
      <c r="K375" s="7"/>
      <c r="L375" s="5"/>
      <c r="M375" s="2"/>
      <c r="AA375" s="4"/>
    </row>
    <row r="376" spans="1:27" s="3" customFormat="1" ht="16" customHeight="1" x14ac:dyDescent="0.25">
      <c r="C376" s="384"/>
      <c r="D376" s="385"/>
      <c r="E376" s="385"/>
      <c r="F376" s="385"/>
      <c r="G376" s="385"/>
      <c r="H376" s="385"/>
      <c r="I376" s="385"/>
      <c r="J376" s="385"/>
      <c r="K376" s="7"/>
      <c r="L376" s="5"/>
      <c r="M376" s="2"/>
      <c r="AA376" s="4"/>
    </row>
    <row r="377" spans="1:27" s="3" customFormat="1" ht="16" customHeight="1" thickBot="1" x14ac:dyDescent="0.3">
      <c r="J377" s="6"/>
      <c r="K377" s="7"/>
      <c r="L377" s="5"/>
      <c r="M377" s="2"/>
      <c r="AA377" s="4"/>
    </row>
    <row r="378" spans="1:27" s="3" customFormat="1" ht="16" customHeight="1" thickTop="1" thickBot="1" x14ac:dyDescent="0.3">
      <c r="D378" s="386" t="s">
        <v>35</v>
      </c>
      <c r="E378" s="85"/>
      <c r="F378" s="388" t="s">
        <v>36</v>
      </c>
      <c r="G378" s="388"/>
      <c r="H378" s="388" t="s">
        <v>37</v>
      </c>
      <c r="I378" s="388"/>
      <c r="J378" s="6"/>
      <c r="K378" s="7"/>
      <c r="L378" s="5"/>
      <c r="M378" s="2"/>
      <c r="AA378" s="4"/>
    </row>
    <row r="379" spans="1:27" s="3" customFormat="1" ht="16" customHeight="1" thickTop="1" thickBot="1" x14ac:dyDescent="0.3">
      <c r="D379" s="387"/>
      <c r="E379" s="36" t="s">
        <v>38</v>
      </c>
      <c r="F379" s="389" t="s">
        <v>202</v>
      </c>
      <c r="G379" s="389"/>
      <c r="H379" s="389" t="s">
        <v>39</v>
      </c>
      <c r="I379" s="389"/>
      <c r="J379" s="6"/>
      <c r="K379" s="7"/>
      <c r="L379" s="5"/>
      <c r="M379" s="2"/>
      <c r="AA379" s="4"/>
    </row>
    <row r="380" spans="1:27" s="3" customFormat="1" ht="16" customHeight="1" thickTop="1" thickBot="1" x14ac:dyDescent="0.3">
      <c r="D380" s="387"/>
      <c r="E380" s="36" t="s">
        <v>40</v>
      </c>
      <c r="F380" s="390">
        <v>0.2</v>
      </c>
      <c r="G380" s="389"/>
      <c r="H380" s="390">
        <v>0.2</v>
      </c>
      <c r="I380" s="389"/>
      <c r="J380" s="6"/>
      <c r="K380" s="7"/>
      <c r="L380" s="5"/>
      <c r="M380" s="2"/>
      <c r="AA380" s="4"/>
    </row>
    <row r="381" spans="1:27" s="3" customFormat="1" ht="16" customHeight="1" thickTop="1" thickBot="1" x14ac:dyDescent="0.3">
      <c r="B381" s="9" t="str">
        <f>IF(F381="","",IF(F381=0.001,"G","R"))</f>
        <v/>
      </c>
      <c r="C381" s="9" t="str">
        <f>IF(OR(H381="",H387=""),"",IF(AND(H381=1,H387=1),"G","R"))</f>
        <v/>
      </c>
      <c r="D381" s="387"/>
      <c r="E381" s="36" t="s">
        <v>41</v>
      </c>
      <c r="F381" s="391"/>
      <c r="G381" s="391"/>
      <c r="H381" s="391"/>
      <c r="I381" s="391"/>
      <c r="J381" s="6"/>
      <c r="K381" s="7"/>
      <c r="L381" s="5"/>
      <c r="M381" s="2"/>
      <c r="AA381" s="4"/>
    </row>
    <row r="382" spans="1:27" s="3" customFormat="1" ht="16" customHeight="1" thickTop="1" thickBot="1" x14ac:dyDescent="0.3">
      <c r="B382" s="9" t="str">
        <f>IF(F382="","",IF(F382=0.0002,"G","R"))</f>
        <v/>
      </c>
      <c r="C382" s="9" t="str">
        <f>IF(H382="","",IF(H382=0.2,"G","R"))</f>
        <v/>
      </c>
      <c r="D382" s="387"/>
      <c r="E382" s="36" t="s">
        <v>42</v>
      </c>
      <c r="F382" s="391"/>
      <c r="G382" s="391"/>
      <c r="H382" s="391"/>
      <c r="I382" s="391"/>
      <c r="J382" s="6"/>
      <c r="K382" s="7"/>
      <c r="L382" s="5"/>
      <c r="M382" s="2"/>
      <c r="AA382" s="4"/>
    </row>
    <row r="383" spans="1:27" s="3" customFormat="1" ht="16" customHeight="1" thickTop="1" thickBot="1" x14ac:dyDescent="0.3">
      <c r="B383" s="9" t="str">
        <f>IF(F383="","",IF(F383=3.7,"G","R"))</f>
        <v/>
      </c>
      <c r="C383" s="9" t="str">
        <f>IF(H383="","",IF(H383=0.7,"G","R"))</f>
        <v/>
      </c>
      <c r="D383" s="387"/>
      <c r="E383" s="36" t="s">
        <v>43</v>
      </c>
      <c r="F383" s="391"/>
      <c r="G383" s="391"/>
      <c r="H383" s="391"/>
      <c r="I383" s="391"/>
      <c r="J383" s="6"/>
      <c r="K383" s="7"/>
      <c r="L383" s="5"/>
      <c r="M383" s="2"/>
      <c r="AA383" s="4"/>
    </row>
    <row r="384" spans="1:27" s="3" customFormat="1" ht="16" customHeight="1" thickTop="1" thickBot="1" x14ac:dyDescent="0.45">
      <c r="D384" s="387"/>
      <c r="E384" s="393" t="s">
        <v>44</v>
      </c>
      <c r="F384" s="393"/>
      <c r="G384" s="393"/>
      <c r="H384" s="393"/>
      <c r="I384" s="393"/>
      <c r="J384" s="6"/>
      <c r="K384" s="7"/>
      <c r="L384" s="5"/>
      <c r="M384" s="2"/>
      <c r="AA384" s="4"/>
    </row>
    <row r="385" spans="1:27" s="3" customFormat="1" ht="16" customHeight="1" thickTop="1" thickBot="1" x14ac:dyDescent="0.3">
      <c r="D385" s="387"/>
      <c r="E385" s="36" t="s">
        <v>38</v>
      </c>
      <c r="F385" s="389" t="s">
        <v>202</v>
      </c>
      <c r="G385" s="389"/>
      <c r="H385" s="389" t="s">
        <v>39</v>
      </c>
      <c r="I385" s="389"/>
      <c r="J385" s="6"/>
      <c r="K385" s="7"/>
      <c r="L385" s="5"/>
      <c r="M385" s="2"/>
      <c r="AA385" s="4"/>
    </row>
    <row r="386" spans="1:27" s="3" customFormat="1" ht="16" customHeight="1" thickTop="1" thickBot="1" x14ac:dyDescent="0.3">
      <c r="B386" s="9" t="str">
        <f>IF(OR(F386="",H386="",H388=""),"",IF(AND(F386=0.05,H386=0.05,H388=0.05),"G","R"))</f>
        <v/>
      </c>
      <c r="C386" s="11"/>
      <c r="D386" s="387"/>
      <c r="E386" s="36" t="s">
        <v>45</v>
      </c>
      <c r="F386" s="394"/>
      <c r="G386" s="394"/>
      <c r="H386" s="394"/>
      <c r="I386" s="394"/>
      <c r="J386" s="6"/>
      <c r="K386" s="7"/>
      <c r="L386" s="5"/>
      <c r="M386" s="2"/>
      <c r="AA386" s="4"/>
    </row>
    <row r="387" spans="1:27" s="3" customFormat="1" ht="16" customHeight="1" thickTop="1" thickBot="1" x14ac:dyDescent="0.3">
      <c r="B387" s="9" t="str">
        <f>IF(F387="","",IF(F387=0.002,"G","R"))</f>
        <v/>
      </c>
      <c r="D387" s="387"/>
      <c r="E387" s="36" t="s">
        <v>46</v>
      </c>
      <c r="F387" s="394"/>
      <c r="G387" s="394"/>
      <c r="H387" s="394"/>
      <c r="I387" s="394"/>
      <c r="J387" s="6"/>
      <c r="K387" s="7"/>
      <c r="L387" s="5"/>
      <c r="M387" s="2"/>
      <c r="AA387" s="4"/>
    </row>
    <row r="388" spans="1:27" s="3" customFormat="1" ht="16" customHeight="1" thickTop="1" thickBot="1" x14ac:dyDescent="0.3">
      <c r="B388" s="9" t="str">
        <f>IF(F388="","",IF(F388=0.0001,"G","R"))</f>
        <v/>
      </c>
      <c r="D388" s="387"/>
      <c r="E388" s="36" t="s">
        <v>47</v>
      </c>
      <c r="F388" s="394"/>
      <c r="G388" s="394"/>
      <c r="H388" s="394"/>
      <c r="I388" s="394"/>
      <c r="J388" s="6"/>
      <c r="K388" s="7"/>
      <c r="L388" s="5"/>
      <c r="M388" s="2"/>
      <c r="AA388" s="4"/>
    </row>
    <row r="389" spans="1:27" s="3" customFormat="1" ht="16" customHeight="1" thickTop="1" thickBot="1" x14ac:dyDescent="0.3">
      <c r="B389" s="9" t="str">
        <f>IF(F389="","",IF(F389=4,"G","R"))</f>
        <v/>
      </c>
      <c r="C389" s="9" t="str">
        <f>IF(H389="","",IF(H389=1.3,"G","R"))</f>
        <v/>
      </c>
      <c r="D389" s="387"/>
      <c r="E389" s="36" t="s">
        <v>48</v>
      </c>
      <c r="F389" s="394"/>
      <c r="G389" s="394"/>
      <c r="H389" s="394"/>
      <c r="I389" s="394"/>
      <c r="J389" s="6"/>
      <c r="K389" s="7"/>
      <c r="L389" s="5"/>
      <c r="M389" s="2"/>
      <c r="AA389" s="4"/>
    </row>
    <row r="390" spans="1:27" s="3" customFormat="1" ht="16" customHeight="1" thickTop="1" x14ac:dyDescent="0.25">
      <c r="J390" s="6"/>
      <c r="K390" s="7"/>
      <c r="L390" s="5"/>
      <c r="M390" s="2"/>
      <c r="AA390" s="4"/>
    </row>
    <row r="391" spans="1:27" s="3" customFormat="1" ht="16" customHeight="1" x14ac:dyDescent="0.25">
      <c r="D391" s="392" t="s">
        <v>1170</v>
      </c>
      <c r="E391" s="392"/>
      <c r="F391" s="392"/>
      <c r="G391" s="392"/>
      <c r="H391" s="392"/>
      <c r="I391" s="392"/>
      <c r="J391" s="6"/>
      <c r="K391" s="7"/>
      <c r="L391" s="5"/>
      <c r="M391" s="2"/>
      <c r="AA391" s="4"/>
    </row>
    <row r="392" spans="1:27" s="3" customFormat="1" ht="16" customHeight="1" x14ac:dyDescent="0.25">
      <c r="D392" s="392"/>
      <c r="E392" s="392"/>
      <c r="F392" s="392"/>
      <c r="G392" s="392"/>
      <c r="H392" s="392"/>
      <c r="I392" s="392"/>
      <c r="J392" s="6"/>
      <c r="K392" s="7"/>
      <c r="L392" s="5"/>
      <c r="M392" s="2"/>
      <c r="AA392" s="4"/>
    </row>
    <row r="393" spans="1:27" s="3" customFormat="1" ht="16" customHeight="1" x14ac:dyDescent="0.25">
      <c r="D393" s="392"/>
      <c r="E393" s="392"/>
      <c r="F393" s="392"/>
      <c r="G393" s="392"/>
      <c r="H393" s="392"/>
      <c r="I393" s="392"/>
      <c r="J393" s="6"/>
      <c r="K393" s="7"/>
      <c r="L393" s="5"/>
      <c r="M393" s="2"/>
      <c r="AA393" s="4"/>
    </row>
    <row r="394" spans="1:27" s="3" customFormat="1" ht="16" customHeight="1" thickBot="1" x14ac:dyDescent="0.3">
      <c r="D394" s="392"/>
      <c r="E394" s="392"/>
      <c r="F394" s="392"/>
      <c r="G394" s="392"/>
      <c r="H394" s="392"/>
      <c r="I394" s="392"/>
      <c r="J394" s="6"/>
      <c r="K394" s="7"/>
      <c r="L394" s="5"/>
      <c r="M394" s="2"/>
      <c r="AA394" s="4"/>
    </row>
    <row r="395" spans="1:27" s="3" customFormat="1" ht="16" customHeight="1" x14ac:dyDescent="0.25">
      <c r="D395" s="392"/>
      <c r="E395" s="392"/>
      <c r="F395" s="392"/>
      <c r="G395" s="392"/>
      <c r="H395" s="392"/>
      <c r="I395" s="392"/>
      <c r="J395" s="25"/>
      <c r="K395" s="377" t="str">
        <f>IF(L395=50,P37,"")</f>
        <v/>
      </c>
      <c r="L395" s="367" t="str">
        <f>IF(OR(B381="",C381="",B382="",C382="",B383="",C383="",B386="",B387="",B388="",B389="",C389=""),"",SUM(A399:K399))</f>
        <v/>
      </c>
      <c r="M395" s="2"/>
      <c r="P395" s="370">
        <v>50</v>
      </c>
      <c r="AA395" s="4"/>
    </row>
    <row r="396" spans="1:27" s="3" customFormat="1" ht="16" customHeight="1" x14ac:dyDescent="0.25">
      <c r="D396" s="392"/>
      <c r="E396" s="392"/>
      <c r="F396" s="392"/>
      <c r="G396" s="392"/>
      <c r="H396" s="392"/>
      <c r="I396" s="392"/>
      <c r="J396" s="25"/>
      <c r="K396" s="378"/>
      <c r="L396" s="368"/>
      <c r="M396" s="2"/>
      <c r="P396" s="370"/>
      <c r="AA396" s="4"/>
    </row>
    <row r="397" spans="1:27" s="3" customFormat="1" ht="16" customHeight="1" thickBot="1" x14ac:dyDescent="0.3">
      <c r="D397" s="392"/>
      <c r="E397" s="392"/>
      <c r="F397" s="392"/>
      <c r="G397" s="392"/>
      <c r="H397" s="392"/>
      <c r="I397" s="392"/>
      <c r="J397" s="25"/>
      <c r="K397" s="379"/>
      <c r="L397" s="369"/>
      <c r="M397" s="2"/>
      <c r="P397" s="370"/>
      <c r="AA397" s="4"/>
    </row>
    <row r="398" spans="1:27" s="3" customFormat="1" ht="16" customHeight="1" thickBot="1" x14ac:dyDescent="0.3">
      <c r="J398" s="6"/>
      <c r="K398" s="7"/>
      <c r="L398" s="5"/>
      <c r="M398" s="2"/>
      <c r="AA398" s="4"/>
    </row>
    <row r="399" spans="1:27" s="3" customFormat="1" ht="16" customHeight="1" x14ac:dyDescent="0.25">
      <c r="A399" s="42" t="str">
        <f>IF(B381&lt;&gt;"G","",5)</f>
        <v/>
      </c>
      <c r="B399" s="42" t="str">
        <f>IF(B382&lt;&gt;"G","",5)</f>
        <v/>
      </c>
      <c r="C399" s="42" t="str">
        <f>IF(B383&lt;&gt;"G","",5)</f>
        <v/>
      </c>
      <c r="D399" s="42" t="str">
        <f>IF(B386&lt;&gt;"G","",5)</f>
        <v/>
      </c>
      <c r="E399" s="42" t="str">
        <f>IF(B387&lt;&gt;"G","",5)</f>
        <v/>
      </c>
      <c r="F399" s="42" t="str">
        <f>IF(B388&lt;&gt;"G","",5)</f>
        <v/>
      </c>
      <c r="G399" s="42" t="str">
        <f>IF(B389&lt;&gt;"G","",5)</f>
        <v/>
      </c>
      <c r="H399" s="42" t="str">
        <f>IF(C381&lt;&gt;"G","",2)</f>
        <v/>
      </c>
      <c r="I399" s="42" t="str">
        <f>IF(C382&lt;&gt;"G","",3)</f>
        <v/>
      </c>
      <c r="J399" s="54" t="str">
        <f>IF(C389&lt;&gt;"G","",5)</f>
        <v/>
      </c>
      <c r="K399" s="37" t="str">
        <f>IF(C383&lt;&gt;"g","",5)</f>
        <v/>
      </c>
      <c r="L399" s="5"/>
      <c r="M399" s="2"/>
      <c r="AA399" s="4"/>
    </row>
    <row r="400" spans="1:27" s="3" customFormat="1" ht="16" customHeight="1" x14ac:dyDescent="0.25">
      <c r="B400" s="19" t="s">
        <v>180</v>
      </c>
      <c r="J400" s="6"/>
      <c r="K400" s="7"/>
      <c r="L400" s="5"/>
      <c r="M400" s="2"/>
      <c r="AA400" s="4"/>
    </row>
    <row r="401" spans="2:27" s="3" customFormat="1" ht="16" customHeight="1" x14ac:dyDescent="0.25">
      <c r="D401" s="418" t="s">
        <v>49</v>
      </c>
      <c r="E401" s="419"/>
      <c r="G401" s="418" t="s">
        <v>50</v>
      </c>
      <c r="H401" s="419"/>
      <c r="J401" s="6"/>
      <c r="K401" s="7"/>
      <c r="L401" s="5"/>
      <c r="M401" s="2"/>
      <c r="AA401" s="4"/>
    </row>
    <row r="402" spans="2:27" s="3" customFormat="1" ht="16" customHeight="1" x14ac:dyDescent="0.35">
      <c r="D402" s="560" t="s">
        <v>51</v>
      </c>
      <c r="E402" s="561"/>
      <c r="F402" s="38" t="s">
        <v>52</v>
      </c>
      <c r="G402" s="560" t="s">
        <v>53</v>
      </c>
      <c r="H402" s="561"/>
      <c r="J402" s="6"/>
      <c r="K402" s="7"/>
      <c r="L402" s="5"/>
      <c r="M402" s="2"/>
      <c r="AA402" s="4"/>
    </row>
    <row r="403" spans="2:27" s="3" customFormat="1" ht="16" customHeight="1" x14ac:dyDescent="0.25">
      <c r="D403" s="560"/>
      <c r="E403" s="561"/>
      <c r="F403" s="39" t="s">
        <v>271</v>
      </c>
      <c r="G403" s="560"/>
      <c r="H403" s="561"/>
      <c r="J403" s="6"/>
      <c r="K403" s="7"/>
      <c r="L403" s="5"/>
      <c r="M403" s="2"/>
      <c r="AA403" s="4"/>
    </row>
    <row r="404" spans="2:27" s="3" customFormat="1" ht="16" customHeight="1" x14ac:dyDescent="0.25">
      <c r="D404" s="560"/>
      <c r="E404" s="561"/>
      <c r="F404" s="90" t="s">
        <v>256</v>
      </c>
      <c r="G404" s="560"/>
      <c r="H404" s="561"/>
      <c r="J404" s="6"/>
      <c r="K404" s="7"/>
      <c r="L404" s="5"/>
      <c r="M404" s="2"/>
      <c r="AA404" s="4"/>
    </row>
    <row r="405" spans="2:27" s="3" customFormat="1" ht="16" customHeight="1" x14ac:dyDescent="0.25">
      <c r="D405" s="560"/>
      <c r="E405" s="561"/>
      <c r="G405" s="560"/>
      <c r="H405" s="561"/>
      <c r="J405" s="6"/>
      <c r="K405" s="7"/>
      <c r="L405" s="5"/>
      <c r="M405" s="2"/>
      <c r="AA405" s="4"/>
    </row>
    <row r="406" spans="2:27" s="3" customFormat="1" ht="16" customHeight="1" thickBot="1" x14ac:dyDescent="0.3">
      <c r="D406" s="562"/>
      <c r="E406" s="563"/>
      <c r="G406" s="562"/>
      <c r="H406" s="563"/>
      <c r="J406" s="6"/>
      <c r="K406" s="7"/>
      <c r="L406" s="5"/>
      <c r="M406" s="2"/>
      <c r="AA406" s="4"/>
    </row>
    <row r="407" spans="2:27" s="3" customFormat="1" ht="16" customHeight="1" thickTop="1" x14ac:dyDescent="0.25">
      <c r="J407" s="6"/>
      <c r="K407" s="7"/>
      <c r="L407" s="5"/>
      <c r="M407" s="2"/>
      <c r="AA407" s="4"/>
    </row>
    <row r="408" spans="2:27" s="3" customFormat="1" ht="16" customHeight="1" x14ac:dyDescent="0.25">
      <c r="E408" s="461" t="s">
        <v>259</v>
      </c>
      <c r="F408" s="558"/>
      <c r="G408" s="559"/>
      <c r="J408" s="6"/>
      <c r="K408" s="7"/>
      <c r="L408" s="5"/>
      <c r="M408" s="2"/>
      <c r="AA408" s="4"/>
    </row>
    <row r="409" spans="2:27" s="3" customFormat="1" ht="16" customHeight="1" x14ac:dyDescent="0.25">
      <c r="J409" s="6"/>
      <c r="K409" s="7"/>
      <c r="L409" s="5"/>
      <c r="M409" s="2"/>
      <c r="AA409" s="4"/>
    </row>
    <row r="410" spans="2:27" s="3" customFormat="1" ht="16" customHeight="1" x14ac:dyDescent="0.25">
      <c r="C410" s="499" t="s">
        <v>1026</v>
      </c>
      <c r="D410" s="499"/>
      <c r="E410" s="499"/>
      <c r="F410" s="499"/>
      <c r="G410" s="499"/>
      <c r="H410" s="499"/>
      <c r="I410" s="499"/>
      <c r="J410" s="6"/>
      <c r="K410" s="7"/>
      <c r="L410" s="5"/>
      <c r="M410" s="2"/>
      <c r="AA410" s="4"/>
    </row>
    <row r="411" spans="2:27" s="3" customFormat="1" ht="16" customHeight="1" x14ac:dyDescent="0.25">
      <c r="J411" s="6"/>
      <c r="K411" s="7"/>
      <c r="L411" s="5"/>
      <c r="M411" s="2"/>
      <c r="AA411" s="4"/>
    </row>
    <row r="412" spans="2:27" s="3" customFormat="1" ht="16" customHeight="1" x14ac:dyDescent="0.25">
      <c r="B412" s="9" t="str">
        <f>IF(J412&lt;&gt;"G","",10)</f>
        <v/>
      </c>
      <c r="C412" s="430" t="s">
        <v>1027</v>
      </c>
      <c r="D412" s="430"/>
      <c r="E412" s="430"/>
      <c r="F412" s="430"/>
      <c r="G412" s="430"/>
      <c r="H412" s="430"/>
      <c r="I412" s="195"/>
      <c r="J412" s="20" t="str">
        <f>IF(I412="","",IF(OR(I412="0,002M",I412="0,002Μ"),"G","R"))</f>
        <v/>
      </c>
      <c r="K412" s="7"/>
      <c r="L412" s="5"/>
      <c r="M412" s="2"/>
      <c r="AA412" s="4"/>
    </row>
    <row r="413" spans="2:27" s="3" customFormat="1" ht="16" customHeight="1" x14ac:dyDescent="0.25">
      <c r="J413" s="6"/>
      <c r="K413" s="7"/>
      <c r="L413" s="5"/>
      <c r="M413" s="2"/>
      <c r="AA413" s="4"/>
    </row>
    <row r="414" spans="2:27" s="3" customFormat="1" ht="16" customHeight="1" x14ac:dyDescent="0.25">
      <c r="B414" s="9" t="str">
        <f>IF(J414&lt;&gt;"G","",8)</f>
        <v/>
      </c>
      <c r="C414" s="430" t="s">
        <v>1013</v>
      </c>
      <c r="D414" s="430"/>
      <c r="E414" s="430"/>
      <c r="F414" s="430"/>
      <c r="G414" s="430"/>
      <c r="H414" s="430"/>
      <c r="I414" s="195"/>
      <c r="J414" s="20" t="str">
        <f>IF(I414="","",IF(OR(I414="0,2M",I414="0,2Μ"),"G","R"))</f>
        <v/>
      </c>
      <c r="K414" s="7"/>
      <c r="L414" s="5"/>
      <c r="M414" s="2"/>
      <c r="AA414" s="4"/>
    </row>
    <row r="415" spans="2:27" s="3" customFormat="1" ht="16" customHeight="1" x14ac:dyDescent="0.25">
      <c r="J415" s="6"/>
      <c r="K415" s="7"/>
      <c r="L415" s="5"/>
      <c r="M415" s="2"/>
      <c r="AA415" s="4"/>
    </row>
    <row r="416" spans="2:27" s="3" customFormat="1" ht="16" customHeight="1" x14ac:dyDescent="0.25">
      <c r="B416" s="9" t="str">
        <f>IF(J416&lt;&gt;"G","",8)</f>
        <v/>
      </c>
      <c r="C416" s="430" t="s">
        <v>1014</v>
      </c>
      <c r="D416" s="430"/>
      <c r="E416" s="430"/>
      <c r="F416" s="430"/>
      <c r="G416" s="430"/>
      <c r="H416" s="430"/>
      <c r="I416" s="195"/>
      <c r="J416" s="20" t="str">
        <f>IF(I416="","",IF(I416=11,"G","R"))</f>
        <v/>
      </c>
      <c r="K416" s="7"/>
      <c r="L416" s="5"/>
      <c r="M416" s="2"/>
      <c r="AA416" s="4"/>
    </row>
    <row r="417" spans="1:27" s="3" customFormat="1" ht="16" customHeight="1" x14ac:dyDescent="0.3">
      <c r="C417" s="182"/>
      <c r="D417" s="182"/>
      <c r="E417" s="182"/>
      <c r="F417" s="182"/>
      <c r="G417" s="182"/>
      <c r="H417" s="182"/>
      <c r="J417" s="6"/>
      <c r="K417" s="7"/>
      <c r="L417" s="5"/>
      <c r="M417" s="2"/>
      <c r="AA417" s="4"/>
    </row>
    <row r="418" spans="1:27" s="3" customFormat="1" ht="16" customHeight="1" x14ac:dyDescent="0.25">
      <c r="B418" s="9" t="str">
        <f>IF(J418&lt;&gt;"G","",8)</f>
        <v/>
      </c>
      <c r="C418" s="430" t="s">
        <v>1015</v>
      </c>
      <c r="D418" s="430"/>
      <c r="E418" s="430"/>
      <c r="F418" s="430"/>
      <c r="G418" s="430"/>
      <c r="H418" s="430"/>
      <c r="I418" s="195"/>
      <c r="J418" s="20" t="str">
        <f>IF(I418="","",IF(OR(I418="0,05M",I418="0,05Μ"),"G","R"))</f>
        <v/>
      </c>
      <c r="K418" s="7"/>
      <c r="L418" s="5"/>
      <c r="M418" s="2"/>
      <c r="AA418" s="4"/>
    </row>
    <row r="419" spans="1:27" s="3" customFormat="1" ht="16" customHeight="1" thickBot="1" x14ac:dyDescent="0.3">
      <c r="J419" s="6"/>
      <c r="K419" s="7"/>
      <c r="L419" s="5"/>
      <c r="M419" s="2"/>
      <c r="AA419" s="4"/>
    </row>
    <row r="420" spans="1:27" s="3" customFormat="1" ht="16" customHeight="1" x14ac:dyDescent="0.25">
      <c r="B420" s="9" t="str">
        <f>IF(J420&lt;&gt;"G","",6)</f>
        <v/>
      </c>
      <c r="C420" s="524" t="s">
        <v>1171</v>
      </c>
      <c r="D420" s="524"/>
      <c r="E420" s="524"/>
      <c r="F420" s="524"/>
      <c r="G420" s="524"/>
      <c r="H420" s="524"/>
      <c r="I420" s="489"/>
      <c r="J420" s="24" t="str">
        <f>IF(I420="","",IF(I420="240mL","G","R"))</f>
        <v/>
      </c>
      <c r="K420" s="377" t="str">
        <f>IF(L420="","",IF(L420=40,P37,P29))</f>
        <v/>
      </c>
      <c r="L420" s="367" t="str">
        <f>IF(OR(J412="",J414="",J416="",J418="",J420=""),"",SUM(B412:B420))</f>
        <v/>
      </c>
      <c r="M420" s="2"/>
      <c r="P420" s="370">
        <v>40</v>
      </c>
      <c r="AA420" s="4"/>
    </row>
    <row r="421" spans="1:27" s="3" customFormat="1" ht="16" customHeight="1" x14ac:dyDescent="0.25">
      <c r="C421" s="525"/>
      <c r="D421" s="525"/>
      <c r="E421" s="525"/>
      <c r="F421" s="525"/>
      <c r="G421" s="525"/>
      <c r="H421" s="525"/>
      <c r="I421" s="564"/>
      <c r="J421" s="25"/>
      <c r="K421" s="378"/>
      <c r="L421" s="368"/>
      <c r="M421" s="2"/>
      <c r="P421" s="370"/>
      <c r="AA421" s="4"/>
    </row>
    <row r="422" spans="1:27" s="3" customFormat="1" ht="16" customHeight="1" thickBot="1" x14ac:dyDescent="0.3">
      <c r="C422" s="526"/>
      <c r="D422" s="526"/>
      <c r="E422" s="526"/>
      <c r="F422" s="526"/>
      <c r="G422" s="526"/>
      <c r="H422" s="526"/>
      <c r="I422" s="490"/>
      <c r="J422" s="25"/>
      <c r="K422" s="379"/>
      <c r="L422" s="369"/>
      <c r="M422" s="2"/>
      <c r="P422" s="370"/>
      <c r="AA422" s="4"/>
    </row>
    <row r="423" spans="1:27" s="3" customFormat="1" ht="16" customHeight="1" thickBot="1" x14ac:dyDescent="0.3">
      <c r="J423" s="6"/>
      <c r="K423" s="21"/>
      <c r="L423" s="5"/>
      <c r="M423" s="2"/>
      <c r="AA423" s="4"/>
    </row>
    <row r="424" spans="1:27" s="3" customFormat="1" ht="16" customHeight="1" x14ac:dyDescent="0.25">
      <c r="A424" s="22"/>
      <c r="B424" s="22"/>
      <c r="C424" s="22"/>
      <c r="D424" s="22"/>
      <c r="E424" s="22"/>
      <c r="F424" s="22"/>
      <c r="G424" s="22"/>
      <c r="H424" s="22"/>
      <c r="I424" s="22"/>
      <c r="J424" s="22"/>
      <c r="K424" s="7"/>
      <c r="L424" s="5"/>
      <c r="M424" s="2"/>
      <c r="AA424" s="4"/>
    </row>
    <row r="425" spans="1:27" s="3" customFormat="1" ht="16" customHeight="1" x14ac:dyDescent="0.25">
      <c r="B425" s="19" t="s">
        <v>182</v>
      </c>
      <c r="J425" s="6"/>
      <c r="K425" s="7"/>
      <c r="L425" s="5"/>
      <c r="M425" s="2"/>
      <c r="AA425" s="4"/>
    </row>
    <row r="426" spans="1:27" s="3" customFormat="1" ht="16" customHeight="1" x14ac:dyDescent="0.25">
      <c r="E426" s="434" t="s">
        <v>54</v>
      </c>
      <c r="F426" s="435"/>
      <c r="G426" s="436"/>
      <c r="J426" s="6"/>
      <c r="K426" s="7"/>
      <c r="L426" s="5"/>
      <c r="M426" s="2"/>
      <c r="AA426" s="4"/>
    </row>
    <row r="427" spans="1:27" s="3" customFormat="1" ht="16" customHeight="1" x14ac:dyDescent="0.25">
      <c r="E427" s="420" t="s">
        <v>73</v>
      </c>
      <c r="F427" s="568"/>
      <c r="G427" s="421"/>
      <c r="J427" s="6"/>
      <c r="K427" s="7"/>
      <c r="L427" s="5"/>
      <c r="M427" s="2"/>
      <c r="AA427" s="4"/>
    </row>
    <row r="428" spans="1:27" s="3" customFormat="1" ht="16" customHeight="1" x14ac:dyDescent="0.25">
      <c r="E428" s="422"/>
      <c r="F428" s="568"/>
      <c r="G428" s="421"/>
      <c r="J428" s="6"/>
      <c r="K428" s="7"/>
      <c r="L428" s="5"/>
      <c r="M428" s="2"/>
      <c r="AA428" s="4"/>
    </row>
    <row r="429" spans="1:27" s="3" customFormat="1" ht="16" customHeight="1" x14ac:dyDescent="0.25">
      <c r="E429" s="422"/>
      <c r="F429" s="568"/>
      <c r="G429" s="421"/>
      <c r="J429" s="6"/>
      <c r="K429" s="7"/>
      <c r="L429" s="5"/>
      <c r="M429" s="2"/>
      <c r="AA429" s="4"/>
    </row>
    <row r="430" spans="1:27" s="3" customFormat="1" ht="16" customHeight="1" thickBot="1" x14ac:dyDescent="0.3">
      <c r="E430" s="423"/>
      <c r="F430" s="569"/>
      <c r="G430" s="424"/>
      <c r="J430" s="6"/>
      <c r="K430" s="7"/>
      <c r="L430" s="5"/>
      <c r="M430" s="2"/>
      <c r="AA430" s="4"/>
    </row>
    <row r="431" spans="1:27" s="3" customFormat="1" ht="16" customHeight="1" thickTop="1" x14ac:dyDescent="0.25">
      <c r="J431" s="6"/>
      <c r="K431" s="7"/>
      <c r="L431" s="5"/>
      <c r="M431" s="2"/>
      <c r="AA431" s="4"/>
    </row>
    <row r="432" spans="1:27" s="3" customFormat="1" ht="16" customHeight="1" x14ac:dyDescent="0.25">
      <c r="E432" s="461" t="s">
        <v>259</v>
      </c>
      <c r="F432" s="558"/>
      <c r="G432" s="559"/>
      <c r="J432" s="6"/>
      <c r="K432" s="7"/>
      <c r="L432" s="5"/>
      <c r="M432" s="2"/>
      <c r="AA432" s="4"/>
    </row>
    <row r="433" spans="1:27" s="3" customFormat="1" ht="16" customHeight="1" x14ac:dyDescent="0.25">
      <c r="J433" s="6"/>
      <c r="K433" s="7"/>
      <c r="L433" s="5"/>
      <c r="M433" s="2"/>
      <c r="AA433" s="4"/>
    </row>
    <row r="434" spans="1:27" s="3" customFormat="1" ht="16" customHeight="1" x14ac:dyDescent="0.25">
      <c r="C434" s="570" t="s">
        <v>1028</v>
      </c>
      <c r="D434" s="570"/>
      <c r="E434" s="570"/>
      <c r="F434" s="570"/>
      <c r="G434" s="570"/>
      <c r="H434" s="570"/>
      <c r="I434" s="570"/>
      <c r="J434" s="6"/>
      <c r="K434" s="7"/>
      <c r="L434" s="5"/>
      <c r="M434" s="2"/>
      <c r="AA434" s="4"/>
    </row>
    <row r="435" spans="1:27" s="3" customFormat="1" ht="16" customHeight="1" x14ac:dyDescent="0.25">
      <c r="C435" s="570"/>
      <c r="D435" s="570"/>
      <c r="E435" s="570"/>
      <c r="F435" s="570"/>
      <c r="G435" s="570"/>
      <c r="H435" s="570"/>
      <c r="I435" s="570"/>
      <c r="J435" s="6"/>
      <c r="K435" s="7"/>
      <c r="L435" s="5"/>
      <c r="M435" s="2"/>
      <c r="AA435" s="4"/>
    </row>
    <row r="436" spans="1:27" s="3" customFormat="1" ht="16" customHeight="1" x14ac:dyDescent="0.25">
      <c r="C436" s="570"/>
      <c r="D436" s="570"/>
      <c r="E436" s="570"/>
      <c r="F436" s="570"/>
      <c r="G436" s="570"/>
      <c r="H436" s="570"/>
      <c r="I436" s="570"/>
      <c r="J436" s="6"/>
      <c r="K436" s="7"/>
      <c r="L436" s="5"/>
      <c r="M436" s="2"/>
      <c r="AA436" s="4"/>
    </row>
    <row r="437" spans="1:27" s="3" customFormat="1" ht="16" customHeight="1" x14ac:dyDescent="0.25">
      <c r="J437" s="6"/>
      <c r="K437" s="7"/>
      <c r="L437" s="5"/>
      <c r="M437" s="2"/>
      <c r="AA437" s="4"/>
    </row>
    <row r="438" spans="1:27" s="3" customFormat="1" ht="16" customHeight="1" x14ac:dyDescent="0.25">
      <c r="C438" s="571" t="s">
        <v>1172</v>
      </c>
      <c r="D438" s="572"/>
      <c r="E438" s="572"/>
      <c r="F438" s="572"/>
      <c r="G438" s="572"/>
      <c r="H438" s="573"/>
      <c r="I438" s="416"/>
      <c r="J438" s="190" t="str">
        <f>IF(I438="","",IF(OR(I438="2·10^-9",I438="2x10^-9",I438="2·10^–9",I438="2x10^–9"),"G","R"))</f>
        <v/>
      </c>
      <c r="K438" s="7"/>
      <c r="L438" s="5"/>
      <c r="M438" s="2"/>
      <c r="AA438" s="4"/>
    </row>
    <row r="439" spans="1:27" s="3" customFormat="1" ht="16" customHeight="1" x14ac:dyDescent="0.25">
      <c r="C439" s="574"/>
      <c r="D439" s="575"/>
      <c r="E439" s="575"/>
      <c r="F439" s="575"/>
      <c r="G439" s="575"/>
      <c r="H439" s="576"/>
      <c r="I439" s="417"/>
      <c r="J439" s="6"/>
      <c r="K439" s="7"/>
      <c r="L439" s="5"/>
      <c r="M439" s="2"/>
      <c r="AA439" s="4"/>
    </row>
    <row r="440" spans="1:27" s="3" customFormat="1" ht="16" customHeight="1" x14ac:dyDescent="0.25">
      <c r="J440" s="6"/>
      <c r="K440" s="7"/>
      <c r="L440" s="5"/>
      <c r="M440" s="2"/>
      <c r="AA440" s="4"/>
    </row>
    <row r="441" spans="1:27" s="3" customFormat="1" ht="16" customHeight="1" x14ac:dyDescent="0.25">
      <c r="C441" s="409" t="s">
        <v>1029</v>
      </c>
      <c r="D441" s="409"/>
      <c r="E441" s="409"/>
      <c r="F441" s="409"/>
      <c r="G441" s="409"/>
      <c r="H441" s="409"/>
      <c r="I441" s="107"/>
      <c r="J441" s="20" t="str">
        <f>IF(I441="","",IF(OR(I441="0,2M",I441="0,2Μ"),"G","R"))</f>
        <v/>
      </c>
      <c r="K441" s="7"/>
      <c r="L441" s="5"/>
      <c r="M441" s="2"/>
      <c r="AA441" s="4"/>
    </row>
    <row r="442" spans="1:27" s="3" customFormat="1" ht="16" customHeight="1" thickBot="1" x14ac:dyDescent="0.3">
      <c r="J442" s="6"/>
      <c r="K442" s="7"/>
      <c r="L442" s="5"/>
      <c r="M442" s="2"/>
      <c r="AA442" s="4"/>
    </row>
    <row r="443" spans="1:27" s="3" customFormat="1" ht="16" customHeight="1" x14ac:dyDescent="0.25">
      <c r="C443" s="565" t="s">
        <v>1030</v>
      </c>
      <c r="D443" s="566"/>
      <c r="E443" s="566"/>
      <c r="F443" s="566"/>
      <c r="G443" s="566"/>
      <c r="H443" s="567"/>
      <c r="I443" s="108"/>
      <c r="J443" s="24" t="str">
        <f>IF(I443="","",IF(OR(I443="0,0001",I443="10^-4",I443="10^–4"),"G","R"))</f>
        <v/>
      </c>
      <c r="K443" s="377" t="str">
        <f>IF(L443="","",IF(L443=30,P37,P29))</f>
        <v/>
      </c>
      <c r="L443" s="367" t="str">
        <f>IF(OR(J438="",J441="",J443="",J445=""),"",SUM(C447:F447))</f>
        <v/>
      </c>
      <c r="M443" s="2"/>
      <c r="P443" s="370">
        <v>30</v>
      </c>
      <c r="AA443" s="4"/>
    </row>
    <row r="444" spans="1:27" s="3" customFormat="1" ht="16" customHeight="1" x14ac:dyDescent="0.25">
      <c r="J444" s="25"/>
      <c r="K444" s="378"/>
      <c r="L444" s="368"/>
      <c r="M444" s="2"/>
      <c r="P444" s="370"/>
      <c r="AA444" s="4"/>
    </row>
    <row r="445" spans="1:27" s="3" customFormat="1" ht="16" customHeight="1" thickBot="1" x14ac:dyDescent="0.3">
      <c r="C445" s="409" t="s">
        <v>1031</v>
      </c>
      <c r="D445" s="409"/>
      <c r="E445" s="409"/>
      <c r="F445" s="409"/>
      <c r="G445" s="409"/>
      <c r="H445" s="409"/>
      <c r="I445" s="107"/>
      <c r="J445" s="24" t="str">
        <f>IF(I445="","",IF(I445=9.3,"G","R"))</f>
        <v/>
      </c>
      <c r="K445" s="379"/>
      <c r="L445" s="369"/>
      <c r="M445" s="2"/>
      <c r="P445" s="370"/>
      <c r="AA445" s="4"/>
    </row>
    <row r="446" spans="1:27" s="3" customFormat="1" ht="16" customHeight="1" thickBot="1" x14ac:dyDescent="0.3">
      <c r="J446" s="6"/>
      <c r="K446" s="21"/>
      <c r="L446" s="5"/>
      <c r="M446" s="2"/>
      <c r="AA446" s="4"/>
    </row>
    <row r="447" spans="1:27" s="3" customFormat="1" ht="16" customHeight="1" x14ac:dyDescent="0.25">
      <c r="A447" s="22"/>
      <c r="B447" s="22"/>
      <c r="C447" s="42" t="str">
        <f>IF(J438&lt;&gt;"G","",5)</f>
        <v/>
      </c>
      <c r="D447" s="42" t="str">
        <f>IF(J441&lt;&gt;"G","",5)</f>
        <v/>
      </c>
      <c r="E447" s="42" t="str">
        <f>IF(J443&lt;&gt;"G","",10)</f>
        <v/>
      </c>
      <c r="F447" s="42" t="str">
        <f>IF(J445&lt;&gt;"G","",10)</f>
        <v/>
      </c>
      <c r="G447" s="22"/>
      <c r="H447" s="22"/>
      <c r="I447" s="22"/>
      <c r="J447" s="23"/>
      <c r="K447" s="5"/>
      <c r="L447" s="5"/>
      <c r="M447" s="2"/>
      <c r="AA447" s="4"/>
    </row>
    <row r="448" spans="1:27" s="3" customFormat="1" ht="16" customHeight="1" x14ac:dyDescent="0.25">
      <c r="B448" s="19" t="s">
        <v>183</v>
      </c>
      <c r="J448" s="6"/>
      <c r="K448" s="7"/>
      <c r="L448" s="5"/>
      <c r="M448" s="2"/>
      <c r="AA448" s="4"/>
    </row>
    <row r="449" spans="4:27" s="3" customFormat="1" ht="16" customHeight="1" x14ac:dyDescent="0.25">
      <c r="D449" s="418" t="s">
        <v>74</v>
      </c>
      <c r="E449" s="419"/>
      <c r="G449" s="418" t="s">
        <v>6</v>
      </c>
      <c r="H449" s="419"/>
      <c r="J449" s="6"/>
      <c r="K449" s="7"/>
      <c r="L449" s="5"/>
      <c r="M449" s="2"/>
      <c r="AA449" s="4"/>
    </row>
    <row r="450" spans="4:27" s="3" customFormat="1" ht="16" customHeight="1" x14ac:dyDescent="0.25">
      <c r="D450" s="420" t="s">
        <v>75</v>
      </c>
      <c r="E450" s="421"/>
      <c r="G450" s="420" t="s">
        <v>76</v>
      </c>
      <c r="H450" s="421"/>
      <c r="J450" s="6"/>
      <c r="K450" s="7"/>
      <c r="L450" s="5"/>
      <c r="M450" s="2"/>
      <c r="AA450" s="4"/>
    </row>
    <row r="451" spans="4:27" s="3" customFormat="1" ht="16" customHeight="1" x14ac:dyDescent="0.25">
      <c r="D451" s="422"/>
      <c r="E451" s="421"/>
      <c r="G451" s="422"/>
      <c r="H451" s="421"/>
      <c r="J451" s="6"/>
      <c r="K451" s="7"/>
      <c r="L451" s="5"/>
      <c r="M451" s="2"/>
      <c r="AA451" s="4"/>
    </row>
    <row r="452" spans="4:27" s="3" customFormat="1" ht="16" customHeight="1" x14ac:dyDescent="0.25">
      <c r="D452" s="422"/>
      <c r="E452" s="421"/>
      <c r="G452" s="422"/>
      <c r="H452" s="421"/>
      <c r="J452" s="6"/>
      <c r="K452" s="7"/>
      <c r="L452" s="5"/>
      <c r="M452" s="2"/>
      <c r="AA452" s="4"/>
    </row>
    <row r="453" spans="4:27" s="3" customFormat="1" ht="16" customHeight="1" thickBot="1" x14ac:dyDescent="0.3">
      <c r="D453" s="423"/>
      <c r="E453" s="424"/>
      <c r="G453" s="423"/>
      <c r="H453" s="424"/>
      <c r="J453" s="6"/>
      <c r="K453" s="7"/>
      <c r="L453" s="5"/>
      <c r="M453" s="2"/>
      <c r="AA453" s="4"/>
    </row>
    <row r="454" spans="4:27" s="3" customFormat="1" ht="16" customHeight="1" thickTop="1" x14ac:dyDescent="0.25">
      <c r="J454" s="6"/>
      <c r="K454" s="7"/>
      <c r="L454" s="5"/>
      <c r="M454" s="2"/>
      <c r="AA454" s="4"/>
    </row>
    <row r="455" spans="4:27" s="3" customFormat="1" ht="16" customHeight="1" x14ac:dyDescent="0.25">
      <c r="E455" s="425" t="s">
        <v>18</v>
      </c>
      <c r="F455" s="426"/>
      <c r="G455" s="427"/>
      <c r="J455" s="6"/>
      <c r="K455" s="7"/>
      <c r="L455" s="5"/>
      <c r="M455" s="2"/>
      <c r="AA455" s="4"/>
    </row>
    <row r="456" spans="4:27" s="3" customFormat="1" ht="16" customHeight="1" x14ac:dyDescent="0.25">
      <c r="J456" s="6"/>
      <c r="K456" s="7"/>
      <c r="L456" s="5"/>
      <c r="M456" s="2"/>
      <c r="AA456" s="4"/>
    </row>
    <row r="457" spans="4:27" s="3" customFormat="1" ht="16" customHeight="1" x14ac:dyDescent="0.25">
      <c r="E457" s="434" t="s">
        <v>12</v>
      </c>
      <c r="F457" s="435"/>
      <c r="G457" s="436"/>
      <c r="J457" s="6"/>
      <c r="K457" s="7"/>
      <c r="L457" s="5"/>
      <c r="M457" s="2"/>
      <c r="AA457" s="4"/>
    </row>
    <row r="458" spans="4:27" s="3" customFormat="1" ht="16" customHeight="1" x14ac:dyDescent="0.25">
      <c r="E458" s="395" t="s">
        <v>77</v>
      </c>
      <c r="F458" s="396"/>
      <c r="G458" s="397"/>
      <c r="J458" s="6"/>
      <c r="K458" s="7"/>
      <c r="L458" s="5"/>
      <c r="M458" s="2"/>
      <c r="AA458" s="4"/>
    </row>
    <row r="459" spans="4:27" s="3" customFormat="1" ht="16" customHeight="1" x14ac:dyDescent="0.25">
      <c r="E459" s="395"/>
      <c r="F459" s="396"/>
      <c r="G459" s="397"/>
      <c r="J459" s="6"/>
      <c r="K459" s="7"/>
      <c r="L459" s="5"/>
      <c r="M459" s="2"/>
      <c r="AA459" s="4"/>
    </row>
    <row r="460" spans="4:27" s="3" customFormat="1" ht="16" customHeight="1" x14ac:dyDescent="0.25">
      <c r="E460" s="395"/>
      <c r="F460" s="396"/>
      <c r="G460" s="397"/>
      <c r="J460" s="6"/>
      <c r="K460" s="7"/>
      <c r="L460" s="5"/>
      <c r="M460" s="2"/>
      <c r="AA460" s="4"/>
    </row>
    <row r="461" spans="4:27" s="3" customFormat="1" ht="16" customHeight="1" thickBot="1" x14ac:dyDescent="0.3">
      <c r="E461" s="398"/>
      <c r="F461" s="399"/>
      <c r="G461" s="400"/>
      <c r="J461" s="6"/>
      <c r="K461" s="7"/>
      <c r="L461" s="5"/>
      <c r="M461" s="2"/>
      <c r="AA461" s="4"/>
    </row>
    <row r="462" spans="4:27" s="3" customFormat="1" ht="16" customHeight="1" thickTop="1" x14ac:dyDescent="0.25">
      <c r="J462" s="6"/>
      <c r="K462" s="7"/>
      <c r="L462" s="5"/>
      <c r="M462" s="2"/>
      <c r="AA462" s="4"/>
    </row>
    <row r="463" spans="4:27" s="3" customFormat="1" ht="16" customHeight="1" x14ac:dyDescent="0.25">
      <c r="E463" s="461" t="s">
        <v>259</v>
      </c>
      <c r="F463" s="558"/>
      <c r="G463" s="559"/>
      <c r="J463" s="6"/>
      <c r="K463" s="7"/>
      <c r="L463" s="5"/>
      <c r="M463" s="2"/>
      <c r="AA463" s="4"/>
    </row>
    <row r="464" spans="4:27" s="3" customFormat="1" ht="16" customHeight="1" x14ac:dyDescent="0.25">
      <c r="J464" s="6"/>
      <c r="K464" s="7"/>
      <c r="L464" s="5"/>
      <c r="M464" s="2"/>
      <c r="AA464" s="4"/>
    </row>
    <row r="465" spans="2:27" s="3" customFormat="1" ht="16" customHeight="1" x14ac:dyDescent="0.25">
      <c r="C465" s="570" t="s">
        <v>1032</v>
      </c>
      <c r="D465" s="570"/>
      <c r="E465" s="570"/>
      <c r="F465" s="570"/>
      <c r="G465" s="570"/>
      <c r="H465" s="570"/>
      <c r="I465" s="570"/>
      <c r="J465" s="6"/>
      <c r="K465" s="7"/>
      <c r="L465" s="5"/>
      <c r="M465" s="2"/>
      <c r="AA465" s="4"/>
    </row>
    <row r="466" spans="2:27" s="3" customFormat="1" ht="16" customHeight="1" x14ac:dyDescent="0.25">
      <c r="C466" s="570"/>
      <c r="D466" s="570"/>
      <c r="E466" s="570"/>
      <c r="F466" s="570"/>
      <c r="G466" s="570"/>
      <c r="H466" s="570"/>
      <c r="I466" s="570"/>
      <c r="J466" s="6"/>
      <c r="K466" s="7"/>
      <c r="L466" s="5"/>
      <c r="M466" s="2"/>
      <c r="AA466" s="4"/>
    </row>
    <row r="467" spans="2:27" s="3" customFormat="1" ht="16" customHeight="1" x14ac:dyDescent="0.25">
      <c r="J467" s="6"/>
      <c r="K467" s="7"/>
      <c r="L467" s="5"/>
      <c r="M467" s="2"/>
      <c r="AA467" s="4"/>
    </row>
    <row r="468" spans="2:27" s="3" customFormat="1" ht="16" customHeight="1" x14ac:dyDescent="0.25">
      <c r="B468" s="9" t="str">
        <f>IF(J468="","",IF(J468="0,006mol","G","R"))</f>
        <v/>
      </c>
      <c r="C468" s="498" t="s">
        <v>1033</v>
      </c>
      <c r="D468" s="498"/>
      <c r="E468" s="498"/>
      <c r="F468" s="498"/>
      <c r="G468" s="498"/>
      <c r="H468" s="498"/>
      <c r="I468" s="498"/>
      <c r="J468" s="98"/>
      <c r="K468" s="7"/>
      <c r="L468" s="5"/>
      <c r="M468" s="2"/>
      <c r="AA468" s="4"/>
    </row>
    <row r="469" spans="2:27" s="3" customFormat="1" ht="16" customHeight="1" x14ac:dyDescent="0.25">
      <c r="B469" s="9" t="str">
        <f>IF(J469="","",IF(J469="0,006mol","G","R"))</f>
        <v/>
      </c>
      <c r="C469" s="498" t="s">
        <v>1034</v>
      </c>
      <c r="D469" s="498"/>
      <c r="E469" s="498"/>
      <c r="F469" s="498"/>
      <c r="G469" s="498"/>
      <c r="H469" s="498"/>
      <c r="I469" s="498"/>
      <c r="J469" s="98"/>
      <c r="K469" s="7"/>
      <c r="L469" s="5"/>
      <c r="M469" s="2"/>
      <c r="AA469" s="4"/>
    </row>
    <row r="470" spans="2:27" s="3" customFormat="1" ht="16" customHeight="1" x14ac:dyDescent="0.25">
      <c r="J470" s="6"/>
      <c r="K470" s="7"/>
      <c r="L470" s="5"/>
      <c r="M470" s="2"/>
      <c r="AA470" s="4"/>
    </row>
    <row r="471" spans="2:27" s="3" customFormat="1" ht="16" customHeight="1" x14ac:dyDescent="0.25">
      <c r="B471" s="9" t="str">
        <f>IF(OR(I471="",I472=""),"",IF(AND(I471="Σ",I472="Λ"),"G","R"))</f>
        <v/>
      </c>
      <c r="C471" s="520" t="s">
        <v>1173</v>
      </c>
      <c r="D471" s="520"/>
      <c r="E471" s="520"/>
      <c r="F471" s="520"/>
      <c r="G471" s="520"/>
      <c r="H471" s="16" t="s">
        <v>80</v>
      </c>
      <c r="I471" s="195"/>
      <c r="J471" s="6"/>
      <c r="K471" s="7"/>
      <c r="L471" s="5"/>
      <c r="M471" s="2"/>
      <c r="AA471" s="4"/>
    </row>
    <row r="472" spans="2:27" s="3" customFormat="1" ht="16" customHeight="1" x14ac:dyDescent="0.25">
      <c r="C472" s="520"/>
      <c r="D472" s="520"/>
      <c r="E472" s="520"/>
      <c r="F472" s="520"/>
      <c r="G472" s="520"/>
      <c r="H472" s="16" t="s">
        <v>81</v>
      </c>
      <c r="I472" s="195"/>
      <c r="J472" s="6"/>
      <c r="K472" s="7"/>
      <c r="L472" s="5"/>
      <c r="M472" s="2"/>
      <c r="AA472" s="4"/>
    </row>
    <row r="473" spans="2:27" s="3" customFormat="1" ht="16" customHeight="1" x14ac:dyDescent="0.25">
      <c r="J473" s="6"/>
      <c r="K473" s="7"/>
      <c r="L473" s="5"/>
      <c r="M473" s="2"/>
      <c r="AA473" s="4"/>
    </row>
    <row r="474" spans="2:27" s="3" customFormat="1" ht="16" customHeight="1" x14ac:dyDescent="0.25">
      <c r="J474" s="6"/>
      <c r="K474" s="7"/>
      <c r="L474" s="5"/>
      <c r="M474" s="2"/>
      <c r="AA474" s="4"/>
    </row>
    <row r="475" spans="2:27" s="3" customFormat="1" ht="16" customHeight="1" x14ac:dyDescent="0.25">
      <c r="B475" s="9" t="str">
        <f>IF(I475="","",IF(OR(I475="NaB",I475="ΝαΒ"),"G","R"))</f>
        <v/>
      </c>
      <c r="C475" s="520" t="s">
        <v>1035</v>
      </c>
      <c r="D475" s="520"/>
      <c r="E475" s="520"/>
      <c r="F475" s="520"/>
      <c r="G475" s="520"/>
      <c r="H475" s="520"/>
      <c r="I475" s="437"/>
      <c r="J475" s="6"/>
      <c r="K475" s="7"/>
      <c r="L475" s="5"/>
      <c r="M475" s="2"/>
      <c r="AA475" s="4"/>
    </row>
    <row r="476" spans="2:27" s="3" customFormat="1" ht="16" customHeight="1" x14ac:dyDescent="0.25">
      <c r="C476" s="520"/>
      <c r="D476" s="520"/>
      <c r="E476" s="520"/>
      <c r="F476" s="520"/>
      <c r="G476" s="520"/>
      <c r="H476" s="520"/>
      <c r="I476" s="437"/>
      <c r="J476" s="6"/>
      <c r="K476" s="7"/>
      <c r="L476" s="5"/>
      <c r="M476" s="2"/>
      <c r="AA476" s="4"/>
    </row>
    <row r="477" spans="2:27" s="3" customFormat="1" ht="16" customHeight="1" thickBot="1" x14ac:dyDescent="0.3">
      <c r="J477" s="6"/>
      <c r="K477" s="7"/>
      <c r="L477" s="5"/>
      <c r="M477" s="2"/>
      <c r="AA477" s="4"/>
    </row>
    <row r="478" spans="2:27" s="3" customFormat="1" ht="16" customHeight="1" x14ac:dyDescent="0.25">
      <c r="B478" s="9" t="str">
        <f>IF(I478="","",IF(OR(I478="0,02M",I478="0,02Μ"),"G","R"))</f>
        <v/>
      </c>
      <c r="C478" s="498" t="s">
        <v>1036</v>
      </c>
      <c r="D478" s="498"/>
      <c r="E478" s="498"/>
      <c r="F478" s="498"/>
      <c r="G478" s="498"/>
      <c r="H478" s="498"/>
      <c r="I478" s="195"/>
      <c r="J478" s="25"/>
      <c r="K478" s="377" t="str">
        <f>IF(L478="","",IF(L478=30,P37,P29))</f>
        <v/>
      </c>
      <c r="L478" s="367" t="str">
        <f>IF(OR(B468="",B469="",B471="",B475="",B478="",B480=""),"",SUM(C481:H481))</f>
        <v/>
      </c>
      <c r="M478" s="2"/>
      <c r="P478" s="370">
        <v>30</v>
      </c>
      <c r="AA478" s="4"/>
    </row>
    <row r="479" spans="2:27" s="3" customFormat="1" ht="16" customHeight="1" x14ac:dyDescent="0.25">
      <c r="J479" s="25"/>
      <c r="K479" s="378"/>
      <c r="L479" s="368"/>
      <c r="M479" s="2"/>
      <c r="P479" s="370"/>
      <c r="AA479" s="4"/>
    </row>
    <row r="480" spans="2:27" s="3" customFormat="1" ht="16" customHeight="1" thickBot="1" x14ac:dyDescent="0.3">
      <c r="B480" s="9" t="str">
        <f>IF(I480="","",IF(I480=9,"G","R"))</f>
        <v/>
      </c>
      <c r="C480" s="498" t="s">
        <v>1037</v>
      </c>
      <c r="D480" s="498"/>
      <c r="E480" s="498"/>
      <c r="F480" s="498"/>
      <c r="G480" s="498"/>
      <c r="H480" s="498"/>
      <c r="I480" s="195"/>
      <c r="J480" s="25"/>
      <c r="K480" s="379"/>
      <c r="L480" s="369"/>
      <c r="M480" s="2"/>
      <c r="P480" s="370"/>
      <c r="AA480" s="4"/>
    </row>
    <row r="481" spans="1:27" s="3" customFormat="1" ht="16" customHeight="1" thickBot="1" x14ac:dyDescent="0.3">
      <c r="C481" s="9" t="str">
        <f>IF(B468&lt;&gt;"G","",5)</f>
        <v/>
      </c>
      <c r="D481" s="9" t="str">
        <f>IF(B469&lt;&gt;"G","",5)</f>
        <v/>
      </c>
      <c r="E481" s="9" t="str">
        <f>IF(B471&lt;&gt;"G","",5)</f>
        <v/>
      </c>
      <c r="F481" s="9" t="str">
        <f>IF(B475&lt;&gt;"G","",5)</f>
        <v/>
      </c>
      <c r="G481" s="9" t="str">
        <f>IF(B478&lt;&gt;"G","",5)</f>
        <v/>
      </c>
      <c r="H481" s="9" t="str">
        <f>IF(B480&lt;&gt;"G","",5)</f>
        <v/>
      </c>
      <c r="J481" s="6"/>
      <c r="K481" s="7"/>
      <c r="L481" s="5"/>
      <c r="M481" s="2"/>
      <c r="AA481" s="4"/>
    </row>
    <row r="482" spans="1:27" s="3" customFormat="1" ht="16" customHeight="1" x14ac:dyDescent="0.25">
      <c r="A482" s="22"/>
      <c r="B482" s="22"/>
      <c r="C482" s="22"/>
      <c r="D482" s="22"/>
      <c r="E482" s="22"/>
      <c r="F482" s="22"/>
      <c r="G482" s="22"/>
      <c r="H482" s="22"/>
      <c r="I482" s="22"/>
      <c r="J482" s="23"/>
      <c r="K482" s="5"/>
      <c r="L482" s="5"/>
      <c r="M482" s="2"/>
      <c r="AA482" s="4"/>
    </row>
    <row r="483" spans="1:27" s="3" customFormat="1" ht="16" customHeight="1" x14ac:dyDescent="0.25">
      <c r="B483" s="19" t="s">
        <v>184</v>
      </c>
      <c r="J483" s="6"/>
      <c r="K483" s="7"/>
      <c r="L483" s="5"/>
      <c r="M483" s="2"/>
      <c r="AA483" s="4"/>
    </row>
    <row r="484" spans="1:27" s="3" customFormat="1" ht="16" customHeight="1" x14ac:dyDescent="0.4">
      <c r="E484" s="434" t="s">
        <v>82</v>
      </c>
      <c r="F484" s="435"/>
      <c r="G484" s="436"/>
      <c r="J484" s="6"/>
      <c r="K484" s="7"/>
      <c r="L484" s="5"/>
      <c r="M484" s="2"/>
      <c r="AA484" s="4"/>
    </row>
    <row r="485" spans="1:27" s="3" customFormat="1" ht="16" customHeight="1" x14ac:dyDescent="0.25">
      <c r="E485" s="485" t="s">
        <v>83</v>
      </c>
      <c r="F485" s="396"/>
      <c r="G485" s="397"/>
      <c r="J485" s="6"/>
      <c r="K485" s="7"/>
      <c r="L485" s="5"/>
      <c r="M485" s="2"/>
      <c r="AA485" s="4"/>
    </row>
    <row r="486" spans="1:27" s="3" customFormat="1" ht="16" customHeight="1" x14ac:dyDescent="0.25">
      <c r="E486" s="395"/>
      <c r="F486" s="396"/>
      <c r="G486" s="397"/>
      <c r="J486" s="6"/>
      <c r="K486" s="7"/>
      <c r="L486" s="5"/>
      <c r="M486" s="2"/>
      <c r="AA486" s="4"/>
    </row>
    <row r="487" spans="1:27" s="3" customFormat="1" ht="16" customHeight="1" x14ac:dyDescent="0.25">
      <c r="E487" s="395"/>
      <c r="F487" s="396"/>
      <c r="G487" s="397"/>
      <c r="J487" s="6"/>
      <c r="K487" s="7"/>
      <c r="L487" s="5"/>
      <c r="M487" s="2"/>
      <c r="AA487" s="4"/>
    </row>
    <row r="488" spans="1:27" s="3" customFormat="1" ht="16" customHeight="1" thickBot="1" x14ac:dyDescent="0.3">
      <c r="E488" s="398"/>
      <c r="F488" s="399"/>
      <c r="G488" s="400"/>
      <c r="J488" s="6"/>
      <c r="K488" s="7"/>
      <c r="L488" s="5"/>
      <c r="M488" s="2"/>
      <c r="AA488" s="4"/>
    </row>
    <row r="489" spans="1:27" s="3" customFormat="1" ht="16" customHeight="1" thickTop="1" x14ac:dyDescent="0.25">
      <c r="J489" s="6"/>
      <c r="K489" s="7"/>
      <c r="L489" s="5"/>
      <c r="M489" s="2"/>
      <c r="AA489" s="4"/>
    </row>
    <row r="490" spans="1:27" s="3" customFormat="1" ht="16" customHeight="1" x14ac:dyDescent="0.25">
      <c r="E490" s="461" t="s">
        <v>259</v>
      </c>
      <c r="F490" s="558"/>
      <c r="G490" s="559"/>
      <c r="J490" s="6"/>
      <c r="K490" s="7"/>
      <c r="L490" s="5"/>
      <c r="M490" s="2"/>
      <c r="AA490" s="4"/>
    </row>
    <row r="491" spans="1:27" s="3" customFormat="1" ht="16" customHeight="1" x14ac:dyDescent="0.25">
      <c r="J491" s="6"/>
      <c r="K491" s="7"/>
      <c r="L491" s="5"/>
      <c r="M491" s="2"/>
      <c r="AA491" s="4"/>
    </row>
    <row r="492" spans="1:27" s="3" customFormat="1" ht="16" customHeight="1" x14ac:dyDescent="0.25">
      <c r="C492" s="570" t="s">
        <v>1174</v>
      </c>
      <c r="D492" s="570"/>
      <c r="E492" s="570"/>
      <c r="F492" s="570"/>
      <c r="G492" s="570"/>
      <c r="H492" s="570"/>
      <c r="I492" s="570"/>
      <c r="J492" s="6"/>
      <c r="K492" s="7"/>
      <c r="L492" s="5"/>
      <c r="M492" s="2"/>
      <c r="AA492" s="4"/>
    </row>
    <row r="493" spans="1:27" s="3" customFormat="1" ht="16" customHeight="1" x14ac:dyDescent="0.25">
      <c r="C493" s="570"/>
      <c r="D493" s="570"/>
      <c r="E493" s="570"/>
      <c r="F493" s="570"/>
      <c r="G493" s="570"/>
      <c r="H493" s="570"/>
      <c r="I493" s="570"/>
      <c r="J493" s="6"/>
      <c r="K493" s="7"/>
      <c r="L493" s="5"/>
      <c r="M493" s="2"/>
      <c r="AA493" s="4"/>
    </row>
    <row r="494" spans="1:27" s="3" customFormat="1" ht="16" customHeight="1" x14ac:dyDescent="0.25">
      <c r="C494" s="570"/>
      <c r="D494" s="570"/>
      <c r="E494" s="570"/>
      <c r="F494" s="570"/>
      <c r="G494" s="570"/>
      <c r="H494" s="570"/>
      <c r="I494" s="570"/>
      <c r="J494" s="6"/>
      <c r="K494" s="7"/>
      <c r="L494" s="5"/>
      <c r="M494" s="2"/>
      <c r="AA494" s="4"/>
    </row>
    <row r="495" spans="1:27" s="3" customFormat="1" ht="16" customHeight="1" x14ac:dyDescent="0.25">
      <c r="C495" s="570"/>
      <c r="D495" s="570"/>
      <c r="E495" s="570"/>
      <c r="F495" s="570"/>
      <c r="G495" s="570"/>
      <c r="H495" s="570"/>
      <c r="I495" s="570"/>
      <c r="J495" s="6"/>
      <c r="K495" s="7"/>
      <c r="L495" s="5"/>
      <c r="M495" s="2"/>
      <c r="AA495" s="4"/>
    </row>
    <row r="496" spans="1:27" s="3" customFormat="1" ht="16" customHeight="1" x14ac:dyDescent="0.25">
      <c r="C496" s="570"/>
      <c r="D496" s="570"/>
      <c r="E496" s="570"/>
      <c r="F496" s="570"/>
      <c r="G496" s="570"/>
      <c r="H496" s="570"/>
      <c r="I496" s="570"/>
      <c r="J496" s="6"/>
      <c r="K496" s="7"/>
      <c r="L496" s="5"/>
      <c r="M496" s="2"/>
      <c r="AA496" s="4"/>
    </row>
    <row r="497" spans="2:27" s="3" customFormat="1" ht="16" customHeight="1" x14ac:dyDescent="0.25">
      <c r="C497" s="570"/>
      <c r="D497" s="570"/>
      <c r="E497" s="570"/>
      <c r="F497" s="570"/>
      <c r="G497" s="570"/>
      <c r="H497" s="570"/>
      <c r="I497" s="570"/>
      <c r="J497" s="6"/>
      <c r="K497" s="7"/>
      <c r="L497" s="5"/>
      <c r="M497" s="2"/>
      <c r="AA497" s="4"/>
    </row>
    <row r="498" spans="2:27" s="3" customFormat="1" ht="16" customHeight="1" x14ac:dyDescent="0.25">
      <c r="C498" s="570"/>
      <c r="D498" s="570"/>
      <c r="E498" s="570"/>
      <c r="F498" s="570"/>
      <c r="G498" s="570"/>
      <c r="H498" s="570"/>
      <c r="I498" s="570"/>
      <c r="J498" s="6"/>
      <c r="K498" s="7"/>
      <c r="L498" s="5"/>
      <c r="M498" s="2"/>
      <c r="AA498" s="4"/>
    </row>
    <row r="499" spans="2:27" s="3" customFormat="1" ht="16" customHeight="1" x14ac:dyDescent="0.25">
      <c r="C499" s="570"/>
      <c r="D499" s="570"/>
      <c r="E499" s="570"/>
      <c r="F499" s="570"/>
      <c r="G499" s="570"/>
      <c r="H499" s="570"/>
      <c r="I499" s="570"/>
      <c r="J499" s="6"/>
      <c r="K499" s="7"/>
      <c r="L499" s="5"/>
      <c r="M499" s="2"/>
      <c r="AA499" s="4"/>
    </row>
    <row r="500" spans="2:27" s="3" customFormat="1" ht="16" customHeight="1" x14ac:dyDescent="0.25">
      <c r="C500" s="570"/>
      <c r="D500" s="570"/>
      <c r="E500" s="570"/>
      <c r="F500" s="570"/>
      <c r="G500" s="570"/>
      <c r="H500" s="570"/>
      <c r="I500" s="570"/>
      <c r="J500" s="6"/>
      <c r="K500" s="7"/>
      <c r="L500" s="5"/>
      <c r="M500" s="2"/>
      <c r="AA500" s="4"/>
    </row>
    <row r="501" spans="2:27" s="3" customFormat="1" ht="16" customHeight="1" x14ac:dyDescent="0.25">
      <c r="C501" s="570"/>
      <c r="D501" s="570"/>
      <c r="E501" s="570"/>
      <c r="F501" s="570"/>
      <c r="G501" s="570"/>
      <c r="H501" s="570"/>
      <c r="I501" s="570"/>
      <c r="J501" s="6"/>
      <c r="K501" s="7"/>
      <c r="L501" s="5"/>
      <c r="M501" s="2"/>
      <c r="AA501" s="4"/>
    </row>
    <row r="502" spans="2:27" s="3" customFormat="1" ht="16" customHeight="1" x14ac:dyDescent="0.25">
      <c r="C502" s="570"/>
      <c r="D502" s="570"/>
      <c r="E502" s="570"/>
      <c r="F502" s="570"/>
      <c r="G502" s="570"/>
      <c r="H502" s="570"/>
      <c r="I502" s="570"/>
      <c r="J502" s="6"/>
      <c r="K502" s="7"/>
      <c r="L502" s="5"/>
      <c r="M502" s="2"/>
      <c r="AA502" s="4"/>
    </row>
    <row r="503" spans="2:27" s="3" customFormat="1" ht="16" customHeight="1" x14ac:dyDescent="0.25">
      <c r="J503" s="6"/>
      <c r="K503" s="7"/>
      <c r="L503" s="5"/>
      <c r="M503" s="2"/>
      <c r="AA503" s="4"/>
    </row>
    <row r="504" spans="2:27" s="3" customFormat="1" ht="16" customHeight="1" x14ac:dyDescent="0.4">
      <c r="C504" s="579" t="s">
        <v>84</v>
      </c>
      <c r="D504" s="580"/>
      <c r="E504" s="581"/>
      <c r="J504" s="6"/>
      <c r="K504" s="7"/>
      <c r="L504" s="5"/>
      <c r="M504" s="2"/>
      <c r="AA504" s="4"/>
    </row>
    <row r="505" spans="2:27" s="3" customFormat="1" ht="16" customHeight="1" x14ac:dyDescent="0.25">
      <c r="J505" s="6"/>
      <c r="K505" s="7"/>
      <c r="L505" s="5"/>
      <c r="M505" s="2"/>
      <c r="AA505" s="4"/>
    </row>
    <row r="506" spans="2:27" s="3" customFormat="1" ht="16" customHeight="1" x14ac:dyDescent="0.25">
      <c r="C506" s="43" t="s">
        <v>85</v>
      </c>
      <c r="D506" s="44" t="s">
        <v>86</v>
      </c>
      <c r="E506" s="45" t="s">
        <v>87</v>
      </c>
      <c r="F506" s="46" t="s">
        <v>88</v>
      </c>
      <c r="G506" s="45" t="s">
        <v>89</v>
      </c>
      <c r="H506" s="44" t="s">
        <v>86</v>
      </c>
      <c r="I506" s="47" t="s">
        <v>90</v>
      </c>
      <c r="J506" s="6"/>
      <c r="K506" s="7"/>
      <c r="L506" s="5"/>
      <c r="M506" s="2"/>
      <c r="AA506" s="4"/>
    </row>
    <row r="507" spans="2:27" s="3" customFormat="1" ht="16" customHeight="1" x14ac:dyDescent="0.25">
      <c r="B507" s="17" t="s">
        <v>91</v>
      </c>
      <c r="C507" s="92" t="s">
        <v>92</v>
      </c>
      <c r="D507" s="578" t="s">
        <v>86</v>
      </c>
      <c r="E507" s="582"/>
      <c r="F507" s="583" t="s">
        <v>88</v>
      </c>
      <c r="G507" s="577"/>
      <c r="H507" s="578" t="s">
        <v>86</v>
      </c>
      <c r="I507" s="577"/>
      <c r="J507" s="6"/>
      <c r="K507" s="7"/>
      <c r="L507" s="5"/>
      <c r="M507" s="2"/>
      <c r="AA507" s="4"/>
    </row>
    <row r="508" spans="2:27" s="3" customFormat="1" ht="16" customHeight="1" x14ac:dyDescent="0.25">
      <c r="B508" s="17" t="s">
        <v>93</v>
      </c>
      <c r="C508" s="100"/>
      <c r="D508" s="578"/>
      <c r="E508" s="582"/>
      <c r="F508" s="583"/>
      <c r="G508" s="577"/>
      <c r="H508" s="578"/>
      <c r="I508" s="577"/>
      <c r="J508" s="6"/>
      <c r="K508" s="7"/>
      <c r="L508" s="5"/>
      <c r="M508" s="2"/>
      <c r="AA508" s="4"/>
    </row>
    <row r="509" spans="2:27" s="3" customFormat="1" ht="16" customHeight="1" x14ac:dyDescent="0.25">
      <c r="B509" s="17" t="s">
        <v>94</v>
      </c>
      <c r="C509" s="48"/>
      <c r="D509" s="578"/>
      <c r="E509" s="582"/>
      <c r="F509" s="583"/>
      <c r="G509" s="100"/>
      <c r="H509" s="578"/>
      <c r="I509" s="100"/>
      <c r="J509" s="6"/>
      <c r="K509" s="7"/>
      <c r="L509" s="5"/>
      <c r="M509" s="2"/>
      <c r="AA509" s="4"/>
    </row>
    <row r="510" spans="2:27" s="3" customFormat="1" ht="16" customHeight="1" x14ac:dyDescent="0.25">
      <c r="B510" s="17" t="s">
        <v>95</v>
      </c>
      <c r="C510" s="92" t="s">
        <v>96</v>
      </c>
      <c r="D510" s="578"/>
      <c r="E510" s="582"/>
      <c r="F510" s="583"/>
      <c r="G510" s="100"/>
      <c r="H510" s="578"/>
      <c r="I510" s="100"/>
      <c r="J510" s="20" t="str">
        <f>IF(OR(C508="",G509="",I509="",G510="",I510=""),"",IF(AND(OR(C508="0,18M",C508="0,18Μ"),OR(G509="0,18M",G509="0,18Μ"),OR(I509="0,18M",I509="0,18Μ"),OR(G510="0,18M",G510="0,18Μ",G510="(0,18+x)M",G510="(x+0,18)M",G510="(χ+0,18)Μ",G510="(0,18+χ)Μ"),OR(I510="0,18M",I510="0,18Μ",I510="(0,18-x)M",I510="(0,18–x)M",I510="(0,18-χ)Μ",I510="(0,18–x)M")),"G","R"))</f>
        <v/>
      </c>
      <c r="K510" s="7"/>
      <c r="L510" s="5"/>
      <c r="M510" s="2"/>
      <c r="AA510" s="4"/>
    </row>
    <row r="511" spans="2:27" s="3" customFormat="1" ht="16" customHeight="1" x14ac:dyDescent="0.25">
      <c r="J511" s="6"/>
      <c r="K511" s="7"/>
      <c r="L511" s="5"/>
      <c r="M511" s="2"/>
      <c r="AA511" s="4"/>
    </row>
    <row r="512" spans="2:27" s="3" customFormat="1" ht="16" customHeight="1" x14ac:dyDescent="0.4">
      <c r="C512" s="579" t="s">
        <v>97</v>
      </c>
      <c r="D512" s="580"/>
      <c r="E512" s="581"/>
      <c r="J512" s="6"/>
      <c r="K512" s="7"/>
      <c r="L512" s="5"/>
      <c r="M512" s="2"/>
      <c r="AA512" s="4"/>
    </row>
    <row r="513" spans="1:27" s="3" customFormat="1" ht="16" customHeight="1" x14ac:dyDescent="0.25">
      <c r="J513" s="6"/>
      <c r="K513" s="7"/>
      <c r="L513" s="5"/>
      <c r="M513" s="2"/>
      <c r="AA513" s="4"/>
    </row>
    <row r="514" spans="1:27" s="3" customFormat="1" ht="16" customHeight="1" x14ac:dyDescent="0.25">
      <c r="C514" s="49" t="s">
        <v>90</v>
      </c>
      <c r="D514" s="50" t="s">
        <v>86</v>
      </c>
      <c r="E514" s="51" t="s">
        <v>87</v>
      </c>
      <c r="F514" s="52" t="s">
        <v>98</v>
      </c>
      <c r="G514" s="51" t="s">
        <v>89</v>
      </c>
      <c r="H514" s="50" t="s">
        <v>86</v>
      </c>
      <c r="I514" s="53" t="s">
        <v>99</v>
      </c>
      <c r="J514" s="6"/>
      <c r="K514" s="7"/>
      <c r="L514" s="5"/>
      <c r="M514" s="2"/>
      <c r="AA514" s="4"/>
    </row>
    <row r="515" spans="1:27" s="3" customFormat="1" ht="16" customHeight="1" x14ac:dyDescent="0.25">
      <c r="B515" s="17" t="s">
        <v>91</v>
      </c>
      <c r="C515" s="100"/>
      <c r="D515" s="578" t="s">
        <v>86</v>
      </c>
      <c r="E515" s="577"/>
      <c r="F515" s="583" t="s">
        <v>98</v>
      </c>
      <c r="G515" s="577"/>
      <c r="H515" s="578" t="s">
        <v>86</v>
      </c>
      <c r="I515" s="577"/>
      <c r="J515" s="6"/>
      <c r="K515" s="7"/>
      <c r="L515" s="5"/>
      <c r="M515" s="2"/>
      <c r="AA515" s="4"/>
    </row>
    <row r="516" spans="1:27" s="3" customFormat="1" ht="16" customHeight="1" x14ac:dyDescent="0.25">
      <c r="B516" s="17" t="s">
        <v>93</v>
      </c>
      <c r="C516" s="92" t="s">
        <v>100</v>
      </c>
      <c r="D516" s="578"/>
      <c r="E516" s="577"/>
      <c r="F516" s="583"/>
      <c r="G516" s="577"/>
      <c r="H516" s="578"/>
      <c r="I516" s="577"/>
      <c r="J516" s="6"/>
      <c r="K516" s="7"/>
      <c r="L516" s="5"/>
      <c r="M516" s="2"/>
      <c r="AA516" s="4"/>
    </row>
    <row r="517" spans="1:27" s="3" customFormat="1" ht="16" customHeight="1" x14ac:dyDescent="0.25">
      <c r="B517" s="17" t="s">
        <v>94</v>
      </c>
      <c r="C517" s="48"/>
      <c r="D517" s="578"/>
      <c r="E517" s="577"/>
      <c r="F517" s="583"/>
      <c r="G517" s="100"/>
      <c r="H517" s="578"/>
      <c r="I517" s="100"/>
      <c r="J517" s="6"/>
      <c r="K517" s="7"/>
      <c r="L517" s="5"/>
      <c r="M517" s="2"/>
      <c r="AA517" s="4"/>
    </row>
    <row r="518" spans="1:27" s="3" customFormat="1" ht="16" customHeight="1" x14ac:dyDescent="0.25">
      <c r="B518" s="17" t="s">
        <v>95</v>
      </c>
      <c r="C518" s="100"/>
      <c r="D518" s="578"/>
      <c r="E518" s="577"/>
      <c r="F518" s="583"/>
      <c r="G518" s="100"/>
      <c r="H518" s="578"/>
      <c r="I518" s="100"/>
      <c r="J518" s="20" t="str">
        <f>IF(OR(C515="",G517="",I517="",C518="",G518="",I518=""),"",IF(AND(OR(C515="0,18M",C515="0,18Μ"),OR(G517="xM",G517="χΜ"),OR(I517="xM",I517="χΜ"),OR(C518="(0,18-x)M",C518="(0,18–x)M",C518="(0,18–χ)Μ",C518="(0,18-χ)Μ"),OR(G518="xM",G518="χΜ",G518="(0,18+x)M",G518="(x+0,18)M",G518="(0,18+χ)Μ",G518="(χ+0,18)Μ"),OR(I518="xM",I518="χΜ")),"G","R"))</f>
        <v/>
      </c>
      <c r="K518" s="7"/>
      <c r="L518" s="5"/>
      <c r="M518" s="2"/>
      <c r="AA518" s="4"/>
    </row>
    <row r="519" spans="1:27" s="3" customFormat="1" ht="16" customHeight="1" x14ac:dyDescent="0.25">
      <c r="J519" s="6"/>
      <c r="K519" s="7"/>
      <c r="L519" s="5"/>
      <c r="M519" s="2"/>
      <c r="AA519" s="4"/>
    </row>
    <row r="520" spans="1:27" s="3" customFormat="1" ht="16" customHeight="1" x14ac:dyDescent="0.25">
      <c r="C520" s="584" t="s">
        <v>1038</v>
      </c>
      <c r="D520" s="585"/>
      <c r="E520" s="585"/>
      <c r="F520" s="585"/>
      <c r="G520" s="585"/>
      <c r="H520" s="586"/>
      <c r="I520" s="489"/>
      <c r="J520" s="20" t="str">
        <f>IF(I520="","",IF(I520=0.02,"G","R"))</f>
        <v/>
      </c>
      <c r="K520" s="7"/>
      <c r="L520" s="5"/>
      <c r="M520" s="2"/>
      <c r="AA520" s="4"/>
    </row>
    <row r="521" spans="1:27" s="3" customFormat="1" ht="16" customHeight="1" x14ac:dyDescent="0.25">
      <c r="C521" s="587"/>
      <c r="D521" s="588"/>
      <c r="E521" s="588"/>
      <c r="F521" s="588"/>
      <c r="G521" s="588"/>
      <c r="H521" s="589"/>
      <c r="I521" s="490"/>
      <c r="J521" s="20"/>
      <c r="K521" s="7"/>
      <c r="L521" s="5"/>
      <c r="M521" s="2"/>
      <c r="AA521" s="4"/>
    </row>
    <row r="522" spans="1:27" s="3" customFormat="1" ht="16" customHeight="1" thickBot="1" x14ac:dyDescent="0.3">
      <c r="J522" s="6"/>
      <c r="K522" s="7"/>
      <c r="L522" s="5"/>
      <c r="M522" s="2"/>
      <c r="AA522" s="4"/>
    </row>
    <row r="523" spans="1:27" s="111" customFormat="1" ht="16" customHeight="1" x14ac:dyDescent="0.25">
      <c r="C523" s="449" t="s">
        <v>1039</v>
      </c>
      <c r="D523" s="450"/>
      <c r="E523" s="450"/>
      <c r="F523" s="450"/>
      <c r="G523" s="450"/>
      <c r="H523" s="451"/>
      <c r="I523" s="195"/>
      <c r="J523" s="112" t="str">
        <f>IF(I523="","",IF(OR(I523="0,2M",I523="0,2Μ"),"G","R"))</f>
        <v/>
      </c>
      <c r="K523" s="377" t="str">
        <f>IF(L523="","",IF(L523=40,P37,P29))</f>
        <v/>
      </c>
      <c r="L523" s="367" t="str">
        <f>IF(OR(J510="",J518="",J520="",J523="",J525=""),"",SUM(C527:G527))</f>
        <v/>
      </c>
      <c r="M523" s="113"/>
      <c r="P523" s="370">
        <v>40</v>
      </c>
      <c r="AA523" s="114"/>
    </row>
    <row r="524" spans="1:27" s="3" customFormat="1" ht="16" customHeight="1" x14ac:dyDescent="0.25">
      <c r="J524" s="25"/>
      <c r="K524" s="378"/>
      <c r="L524" s="368"/>
      <c r="M524" s="2"/>
      <c r="P524" s="370"/>
      <c r="AA524" s="4"/>
    </row>
    <row r="525" spans="1:27" s="3" customFormat="1" ht="16" customHeight="1" thickBot="1" x14ac:dyDescent="0.3">
      <c r="C525" s="452" t="s">
        <v>1040</v>
      </c>
      <c r="D525" s="452"/>
      <c r="E525" s="452"/>
      <c r="F525" s="452"/>
      <c r="G525" s="452"/>
      <c r="H525" s="452"/>
      <c r="I525" s="195"/>
      <c r="J525" s="24" t="str">
        <f>IF(I525="","",IF(I525=0.7,"G","R"))</f>
        <v/>
      </c>
      <c r="K525" s="379"/>
      <c r="L525" s="369"/>
      <c r="M525" s="2"/>
      <c r="P525" s="370"/>
      <c r="AA525" s="4"/>
    </row>
    <row r="526" spans="1:27" s="3" customFormat="1" ht="16" customHeight="1" x14ac:dyDescent="0.25">
      <c r="J526" s="6"/>
      <c r="K526" s="7"/>
      <c r="L526" s="5"/>
      <c r="M526" s="371" t="str">
        <f>IF(AND(L523="",L478="",L443="",L420="",L395="",L366=""),"",SUM(L362:L523))</f>
        <v/>
      </c>
      <c r="P526" s="372">
        <v>240</v>
      </c>
      <c r="AA526" s="4"/>
    </row>
    <row r="527" spans="1:27" s="3" customFormat="1" ht="16" customHeight="1" x14ac:dyDescent="0.25">
      <c r="A527" s="86"/>
      <c r="B527" s="86"/>
      <c r="C527" s="87" t="str">
        <f>IF(J510&lt;&gt;"G","",5)</f>
        <v/>
      </c>
      <c r="D527" s="87" t="str">
        <f>IF(J518&lt;&gt;"G","",5)</f>
        <v/>
      </c>
      <c r="E527" s="87" t="str">
        <f>IF(J520&lt;&gt;"G","",15)</f>
        <v/>
      </c>
      <c r="F527" s="87" t="str">
        <f>IF(J523&lt;&gt;"G","",7)</f>
        <v/>
      </c>
      <c r="G527" s="87" t="str">
        <f>IF(J525&lt;&gt;"G","",8)</f>
        <v/>
      </c>
      <c r="H527" s="86"/>
      <c r="I527" s="86"/>
      <c r="J527" s="86"/>
      <c r="K527" s="5"/>
      <c r="L527" s="5"/>
      <c r="M527" s="371"/>
      <c r="P527" s="372"/>
      <c r="AA527" s="4"/>
    </row>
    <row r="528" spans="1:27" s="3" customFormat="1" ht="16" customHeight="1" x14ac:dyDescent="0.25">
      <c r="J528" s="6"/>
      <c r="K528" s="7"/>
      <c r="L528" s="5"/>
      <c r="M528" s="371"/>
      <c r="P528" s="372"/>
      <c r="AA528" s="4"/>
    </row>
    <row r="529" spans="1:27" s="3" customFormat="1" ht="16" customHeight="1" x14ac:dyDescent="0.25">
      <c r="A529" s="8" t="s">
        <v>101</v>
      </c>
      <c r="B529" s="590" t="s">
        <v>1175</v>
      </c>
      <c r="C529" s="590"/>
      <c r="D529" s="590"/>
      <c r="E529" s="590"/>
      <c r="F529" s="590"/>
      <c r="G529" s="590"/>
      <c r="H529" s="590"/>
      <c r="I529" s="590"/>
      <c r="J529" s="590"/>
      <c r="K529" s="7"/>
      <c r="L529" s="5"/>
      <c r="M529" s="2"/>
      <c r="AA529" s="4"/>
    </row>
    <row r="530" spans="1:27" s="3" customFormat="1" ht="16" customHeight="1" x14ac:dyDescent="0.25">
      <c r="B530" s="590"/>
      <c r="C530" s="590"/>
      <c r="D530" s="590"/>
      <c r="E530" s="590"/>
      <c r="F530" s="590"/>
      <c r="G530" s="590"/>
      <c r="H530" s="590"/>
      <c r="I530" s="590"/>
      <c r="J530" s="590"/>
      <c r="K530" s="7"/>
      <c r="L530" s="5"/>
      <c r="M530" s="2"/>
      <c r="AA530" s="4"/>
    </row>
    <row r="531" spans="1:27" s="3" customFormat="1" ht="16" customHeight="1" x14ac:dyDescent="0.25">
      <c r="B531" s="590"/>
      <c r="C531" s="590"/>
      <c r="D531" s="590"/>
      <c r="E531" s="590"/>
      <c r="F531" s="590"/>
      <c r="G531" s="590"/>
      <c r="H531" s="590"/>
      <c r="I531" s="590"/>
      <c r="J531" s="590"/>
      <c r="K531" s="7"/>
      <c r="L531" s="5"/>
      <c r="M531" s="2"/>
      <c r="AA531" s="4"/>
    </row>
    <row r="532" spans="1:27" s="3" customFormat="1" ht="16" customHeight="1" x14ac:dyDescent="0.25">
      <c r="J532" s="6"/>
      <c r="K532" s="7"/>
      <c r="L532" s="5"/>
      <c r="M532" s="2"/>
      <c r="AA532" s="4"/>
    </row>
    <row r="533" spans="1:27" s="3" customFormat="1" ht="16" customHeight="1" x14ac:dyDescent="0.25">
      <c r="B533" s="93" t="s">
        <v>178</v>
      </c>
      <c r="C533" s="442" t="s">
        <v>1176</v>
      </c>
      <c r="D533" s="442"/>
      <c r="E533" s="442"/>
      <c r="F533" s="442"/>
      <c r="G533" s="442"/>
      <c r="H533" s="442"/>
      <c r="I533" s="442"/>
      <c r="J533" s="442"/>
      <c r="K533" s="7"/>
      <c r="L533" s="5"/>
      <c r="M533" s="2"/>
      <c r="AA533" s="4"/>
    </row>
    <row r="534" spans="1:27" s="3" customFormat="1" ht="16" customHeight="1" x14ac:dyDescent="0.25">
      <c r="C534" s="442"/>
      <c r="D534" s="442"/>
      <c r="E534" s="442"/>
      <c r="F534" s="442"/>
      <c r="G534" s="442"/>
      <c r="H534" s="442"/>
      <c r="I534" s="442"/>
      <c r="J534" s="442"/>
      <c r="K534" s="7"/>
      <c r="L534" s="5"/>
      <c r="M534" s="2"/>
      <c r="AA534" s="4"/>
    </row>
    <row r="535" spans="1:27" s="3" customFormat="1" ht="16" customHeight="1" x14ac:dyDescent="0.25">
      <c r="C535" s="442"/>
      <c r="D535" s="442"/>
      <c r="E535" s="442"/>
      <c r="F535" s="442"/>
      <c r="G535" s="442"/>
      <c r="H535" s="442"/>
      <c r="I535" s="442"/>
      <c r="J535" s="442"/>
      <c r="K535" s="7"/>
      <c r="L535" s="5"/>
      <c r="M535" s="2"/>
      <c r="AA535" s="4"/>
    </row>
    <row r="536" spans="1:27" s="3" customFormat="1" ht="16" customHeight="1" x14ac:dyDescent="0.25">
      <c r="C536" s="442"/>
      <c r="D536" s="442"/>
      <c r="E536" s="442"/>
      <c r="F536" s="442"/>
      <c r="G536" s="442"/>
      <c r="H536" s="442"/>
      <c r="I536" s="442"/>
      <c r="J536" s="442"/>
      <c r="K536" s="7"/>
      <c r="L536" s="5"/>
      <c r="M536" s="2"/>
      <c r="AA536" s="4"/>
    </row>
    <row r="537" spans="1:27" s="3" customFormat="1" ht="16" customHeight="1" x14ac:dyDescent="0.25">
      <c r="C537" s="442"/>
      <c r="D537" s="442"/>
      <c r="E537" s="442"/>
      <c r="F537" s="442"/>
      <c r="G537" s="442"/>
      <c r="H537" s="442"/>
      <c r="I537" s="442"/>
      <c r="J537" s="442"/>
      <c r="K537" s="7"/>
      <c r="L537" s="5"/>
      <c r="M537" s="2"/>
      <c r="AA537" s="4"/>
    </row>
    <row r="538" spans="1:27" s="3" customFormat="1" ht="16" customHeight="1" x14ac:dyDescent="0.25">
      <c r="C538" s="442"/>
      <c r="D538" s="442"/>
      <c r="E538" s="442"/>
      <c r="F538" s="442"/>
      <c r="G538" s="442"/>
      <c r="H538" s="442"/>
      <c r="I538" s="442"/>
      <c r="J538" s="442"/>
      <c r="K538" s="7"/>
      <c r="L538" s="5"/>
      <c r="M538" s="2"/>
      <c r="AA538" s="4"/>
    </row>
    <row r="539" spans="1:27" s="3" customFormat="1" ht="16" customHeight="1" x14ac:dyDescent="0.25">
      <c r="C539" s="442"/>
      <c r="D539" s="442"/>
      <c r="E539" s="442"/>
      <c r="F539" s="442"/>
      <c r="G539" s="442"/>
      <c r="H539" s="442"/>
      <c r="I539" s="442"/>
      <c r="J539" s="442"/>
      <c r="K539" s="7"/>
      <c r="L539" s="5"/>
      <c r="M539" s="2"/>
      <c r="AA539" s="4"/>
    </row>
    <row r="540" spans="1:27" s="3" customFormat="1" ht="16" customHeight="1" x14ac:dyDescent="0.25">
      <c r="C540" s="442"/>
      <c r="D540" s="442"/>
      <c r="E540" s="442"/>
      <c r="F540" s="442"/>
      <c r="G540" s="442"/>
      <c r="H540" s="442"/>
      <c r="I540" s="442"/>
      <c r="J540" s="442"/>
      <c r="K540" s="7"/>
      <c r="L540" s="5"/>
      <c r="M540" s="2"/>
      <c r="AA540" s="4"/>
    </row>
    <row r="541" spans="1:27" s="3" customFormat="1" ht="16" customHeight="1" x14ac:dyDescent="0.25">
      <c r="J541" s="6"/>
      <c r="K541" s="7"/>
      <c r="L541" s="5"/>
      <c r="M541" s="2"/>
      <c r="AA541" s="4"/>
    </row>
    <row r="542" spans="1:27" s="3" customFormat="1" ht="16" customHeight="1" x14ac:dyDescent="0.25">
      <c r="D542" s="600" t="s">
        <v>23</v>
      </c>
      <c r="E542" s="595" t="s">
        <v>102</v>
      </c>
      <c r="F542" s="595"/>
      <c r="G542" s="595" t="s">
        <v>103</v>
      </c>
      <c r="H542" s="595"/>
      <c r="J542" s="6"/>
      <c r="K542" s="7"/>
      <c r="L542" s="5"/>
      <c r="M542" s="2"/>
      <c r="AA542" s="4"/>
    </row>
    <row r="543" spans="1:27" s="3" customFormat="1" ht="16" customHeight="1" x14ac:dyDescent="0.25">
      <c r="D543" s="601"/>
      <c r="E543" s="595"/>
      <c r="F543" s="595"/>
      <c r="G543" s="595"/>
      <c r="H543" s="595"/>
      <c r="J543" s="6"/>
      <c r="K543" s="7"/>
      <c r="L543" s="5"/>
      <c r="M543" s="2"/>
      <c r="AA543" s="4"/>
    </row>
    <row r="544" spans="1:27" s="3" customFormat="1" ht="16" customHeight="1" x14ac:dyDescent="0.25">
      <c r="D544" s="595" t="s">
        <v>104</v>
      </c>
      <c r="E544" s="597" t="s">
        <v>105</v>
      </c>
      <c r="F544" s="598"/>
      <c r="G544" s="602" t="s">
        <v>106</v>
      </c>
      <c r="H544" s="602"/>
      <c r="I544" s="591" t="s">
        <v>107</v>
      </c>
      <c r="J544" s="592"/>
      <c r="K544" s="5"/>
      <c r="L544" s="5"/>
      <c r="M544" s="2"/>
      <c r="AA544" s="4"/>
    </row>
    <row r="545" spans="4:27" s="3" customFormat="1" ht="16" customHeight="1" x14ac:dyDescent="0.25">
      <c r="D545" s="596"/>
      <c r="E545" s="598"/>
      <c r="F545" s="598"/>
      <c r="G545" s="602"/>
      <c r="H545" s="602"/>
      <c r="I545" s="593"/>
      <c r="J545" s="594"/>
      <c r="K545" s="5"/>
      <c r="L545" s="5"/>
      <c r="M545" s="2"/>
      <c r="AA545" s="4"/>
    </row>
    <row r="546" spans="4:27" s="3" customFormat="1" ht="16" customHeight="1" x14ac:dyDescent="0.25">
      <c r="D546" s="595" t="s">
        <v>108</v>
      </c>
      <c r="E546" s="597" t="s">
        <v>109</v>
      </c>
      <c r="F546" s="598"/>
      <c r="G546" s="599" t="s">
        <v>1</v>
      </c>
      <c r="H546" s="599"/>
      <c r="I546" s="9" t="str">
        <f>IF(G546="Επίδραση κοινού ιόντος;","",IF(G546="","G","R"))</f>
        <v/>
      </c>
      <c r="J546" s="6"/>
      <c r="K546" s="7"/>
      <c r="L546" s="5"/>
      <c r="M546" s="2"/>
      <c r="AA546" s="4"/>
    </row>
    <row r="547" spans="4:27" s="3" customFormat="1" ht="16" customHeight="1" x14ac:dyDescent="0.25">
      <c r="D547" s="596"/>
      <c r="E547" s="598"/>
      <c r="F547" s="598"/>
      <c r="G547" s="599"/>
      <c r="H547" s="599"/>
      <c r="J547" s="6"/>
      <c r="K547" s="7"/>
      <c r="L547" s="5"/>
      <c r="M547" s="2"/>
      <c r="AA547" s="4"/>
    </row>
    <row r="548" spans="4:27" s="3" customFormat="1" ht="16" customHeight="1" x14ac:dyDescent="0.25">
      <c r="D548" s="595" t="s">
        <v>110</v>
      </c>
      <c r="E548" s="597" t="s">
        <v>111</v>
      </c>
      <c r="F548" s="598"/>
      <c r="G548" s="599" t="s">
        <v>1</v>
      </c>
      <c r="H548" s="599"/>
      <c r="I548" s="9" t="str">
        <f>IF(G548="Επίδραση κοινού ιόντος;","",IF(G548="EKI, NH4+","G","R"))</f>
        <v/>
      </c>
      <c r="J548" s="6"/>
      <c r="K548" s="7"/>
      <c r="L548" s="5"/>
      <c r="M548" s="2"/>
      <c r="AA548" s="4"/>
    </row>
    <row r="549" spans="4:27" s="3" customFormat="1" ht="16" customHeight="1" x14ac:dyDescent="0.25">
      <c r="D549" s="596"/>
      <c r="E549" s="598"/>
      <c r="F549" s="598"/>
      <c r="G549" s="599"/>
      <c r="H549" s="599"/>
      <c r="J549" s="6"/>
      <c r="K549" s="7"/>
      <c r="L549" s="5"/>
      <c r="M549" s="2"/>
      <c r="AA549" s="4"/>
    </row>
    <row r="550" spans="4:27" s="3" customFormat="1" ht="16" customHeight="1" x14ac:dyDescent="0.25">
      <c r="D550" s="595" t="s">
        <v>112</v>
      </c>
      <c r="E550" s="597" t="s">
        <v>113</v>
      </c>
      <c r="F550" s="598"/>
      <c r="G550" s="599" t="s">
        <v>1</v>
      </c>
      <c r="H550" s="599"/>
      <c r="I550" s="9" t="str">
        <f>IF(G550="Επίδραση κοινού ιόντος;","",IF(OR(G550="EKI, H3O+",G550="EKI, H+"),"G","R"))</f>
        <v/>
      </c>
      <c r="J550" s="6"/>
      <c r="K550" s="7"/>
      <c r="L550" s="5"/>
      <c r="M550" s="2"/>
      <c r="AA550" s="4"/>
    </row>
    <row r="551" spans="4:27" s="3" customFormat="1" ht="16" customHeight="1" x14ac:dyDescent="0.25">
      <c r="D551" s="596"/>
      <c r="E551" s="598"/>
      <c r="F551" s="598"/>
      <c r="G551" s="599"/>
      <c r="H551" s="599"/>
      <c r="J551" s="6"/>
      <c r="K551" s="7"/>
      <c r="L551" s="5"/>
      <c r="M551" s="2"/>
      <c r="AA551" s="4"/>
    </row>
    <row r="552" spans="4:27" s="3" customFormat="1" ht="16" customHeight="1" x14ac:dyDescent="0.25">
      <c r="D552" s="595" t="s">
        <v>114</v>
      </c>
      <c r="E552" s="597" t="s">
        <v>115</v>
      </c>
      <c r="F552" s="598"/>
      <c r="G552" s="599" t="s">
        <v>1</v>
      </c>
      <c r="H552" s="599"/>
      <c r="I552" s="9" t="str">
        <f>IF(G552="Επίδραση κοινού ιόντος;","",IF(OR(G552="EKI, OH-",G552="EKI, OH–"),"G","R"))</f>
        <v/>
      </c>
      <c r="J552" s="6"/>
      <c r="K552" s="7"/>
      <c r="L552" s="5"/>
      <c r="M552" s="2"/>
      <c r="AA552" s="4"/>
    </row>
    <row r="553" spans="4:27" s="3" customFormat="1" ht="16" customHeight="1" x14ac:dyDescent="0.25">
      <c r="D553" s="596"/>
      <c r="E553" s="598"/>
      <c r="F553" s="598"/>
      <c r="G553" s="599"/>
      <c r="H553" s="599"/>
      <c r="J553" s="6"/>
      <c r="K553" s="7"/>
      <c r="L553" s="5"/>
      <c r="M553" s="2"/>
      <c r="AA553" s="4"/>
    </row>
    <row r="554" spans="4:27" s="3" customFormat="1" ht="16" customHeight="1" x14ac:dyDescent="0.25">
      <c r="D554" s="595" t="s">
        <v>116</v>
      </c>
      <c r="E554" s="597" t="s">
        <v>117</v>
      </c>
      <c r="F554" s="598"/>
      <c r="G554" s="599" t="s">
        <v>1</v>
      </c>
      <c r="H554" s="599"/>
      <c r="I554" s="9" t="str">
        <f>IF(G554="Επίδραση κοινού ιόντος;","",IF(OR(G554="EKI, H3O+",G554="EKI, H+"),"G","R"))</f>
        <v/>
      </c>
      <c r="J554" s="6"/>
      <c r="K554" s="7"/>
      <c r="L554" s="5"/>
      <c r="M554" s="2"/>
      <c r="AA554" s="4"/>
    </row>
    <row r="555" spans="4:27" s="3" customFormat="1" ht="16" customHeight="1" x14ac:dyDescent="0.25">
      <c r="D555" s="596"/>
      <c r="E555" s="598"/>
      <c r="F555" s="598"/>
      <c r="G555" s="599"/>
      <c r="H555" s="599"/>
      <c r="I555" s="9"/>
      <c r="J555" s="6"/>
      <c r="K555" s="7"/>
      <c r="L555" s="5"/>
      <c r="M555" s="2"/>
      <c r="AA555" s="4"/>
    </row>
    <row r="556" spans="4:27" s="3" customFormat="1" ht="16" customHeight="1" x14ac:dyDescent="0.25">
      <c r="D556" s="595" t="s">
        <v>118</v>
      </c>
      <c r="E556" s="597" t="s">
        <v>119</v>
      </c>
      <c r="F556" s="598"/>
      <c r="G556" s="599" t="s">
        <v>1</v>
      </c>
      <c r="H556" s="599"/>
      <c r="I556" s="9" t="str">
        <f>IF(G556="Επίδραση κοινού ιόντος;","",IF(G556="","G","R"))</f>
        <v/>
      </c>
      <c r="J556" s="6"/>
      <c r="K556" s="7"/>
      <c r="L556" s="5"/>
      <c r="M556" s="2"/>
      <c r="AA556" s="4"/>
    </row>
    <row r="557" spans="4:27" s="3" customFormat="1" ht="16" customHeight="1" x14ac:dyDescent="0.25">
      <c r="D557" s="596"/>
      <c r="E557" s="598"/>
      <c r="F557" s="598"/>
      <c r="G557" s="599"/>
      <c r="H557" s="599"/>
      <c r="J557" s="6"/>
      <c r="K557" s="7"/>
      <c r="L557" s="5"/>
      <c r="M557" s="2"/>
      <c r="AA557" s="4"/>
    </row>
    <row r="558" spans="4:27" s="3" customFormat="1" ht="16" customHeight="1" thickBot="1" x14ac:dyDescent="0.3">
      <c r="D558" s="595" t="s">
        <v>120</v>
      </c>
      <c r="E558" s="597" t="s">
        <v>121</v>
      </c>
      <c r="F558" s="598"/>
      <c r="G558" s="599" t="s">
        <v>1</v>
      </c>
      <c r="H558" s="599"/>
      <c r="I558" s="9" t="str">
        <f>IF(G558="Επίδραση κοινού ιόντος;","",IF(OR(G558="EKI, OH-",G558="EKI, OH–"),"G","R"))</f>
        <v/>
      </c>
      <c r="J558" s="6"/>
      <c r="K558" s="7"/>
      <c r="L558" s="5"/>
      <c r="M558" s="2"/>
      <c r="AA558" s="4"/>
    </row>
    <row r="559" spans="4:27" s="3" customFormat="1" ht="16" customHeight="1" x14ac:dyDescent="0.25">
      <c r="D559" s="596"/>
      <c r="E559" s="598"/>
      <c r="F559" s="598"/>
      <c r="G559" s="599"/>
      <c r="H559" s="599"/>
      <c r="I559" s="9"/>
      <c r="J559" s="25"/>
      <c r="K559" s="377" t="str">
        <f>IF(L559="","",IF(L559=40,P37,P29))</f>
        <v/>
      </c>
      <c r="L559" s="367" t="str">
        <f>IF(OR(I546="",I548="",I550="",I552="",I554="",I556="",I558="",I560=""),"",SUM(C563:J563))</f>
        <v/>
      </c>
      <c r="M559" s="2"/>
      <c r="P559" s="370">
        <v>40</v>
      </c>
      <c r="AA559" s="4"/>
    </row>
    <row r="560" spans="4:27" s="3" customFormat="1" ht="16" customHeight="1" x14ac:dyDescent="0.25">
      <c r="D560" s="595" t="s">
        <v>122</v>
      </c>
      <c r="E560" s="597" t="s">
        <v>123</v>
      </c>
      <c r="F560" s="598"/>
      <c r="G560" s="599" t="s">
        <v>1</v>
      </c>
      <c r="H560" s="599"/>
      <c r="I560" s="9" t="str">
        <f>IF(G560="Επίδραση κοινού ιόντος;","",IF(OR(G560="EKI, OH-",G560="EKI, OH–"),"G","R"))</f>
        <v/>
      </c>
      <c r="J560" s="25"/>
      <c r="K560" s="378"/>
      <c r="L560" s="368"/>
      <c r="M560" s="2"/>
      <c r="P560" s="370"/>
      <c r="AA560" s="4"/>
    </row>
    <row r="561" spans="1:27" s="3" customFormat="1" ht="16" customHeight="1" thickBot="1" x14ac:dyDescent="0.3">
      <c r="D561" s="596"/>
      <c r="E561" s="598"/>
      <c r="F561" s="598"/>
      <c r="G561" s="599"/>
      <c r="H561" s="599"/>
      <c r="J561" s="25"/>
      <c r="K561" s="379"/>
      <c r="L561" s="369"/>
      <c r="M561" s="2"/>
      <c r="P561" s="370"/>
      <c r="AA561" s="4"/>
    </row>
    <row r="562" spans="1:27" s="3" customFormat="1" ht="16" customHeight="1" thickBot="1" x14ac:dyDescent="0.3">
      <c r="J562" s="6"/>
      <c r="K562" s="7"/>
      <c r="L562" s="5"/>
      <c r="M562" s="2"/>
      <c r="AA562" s="4"/>
    </row>
    <row r="563" spans="1:27" s="3" customFormat="1" ht="16" customHeight="1" x14ac:dyDescent="0.25">
      <c r="A563" s="22"/>
      <c r="B563" s="22"/>
      <c r="C563" s="42" t="str">
        <f>IF(I546&lt;&gt;"G","",5)</f>
        <v/>
      </c>
      <c r="D563" s="42" t="str">
        <f>IF(I548&lt;&gt;"G","",5)</f>
        <v/>
      </c>
      <c r="E563" s="42" t="str">
        <f>IF(I550&lt;&gt;"G","",5)</f>
        <v/>
      </c>
      <c r="F563" s="42" t="str">
        <f>IF(I552&lt;&gt;"G","",5)</f>
        <v/>
      </c>
      <c r="G563" s="42" t="str">
        <f>IF(I554&lt;&gt;"G","",5)</f>
        <v/>
      </c>
      <c r="H563" s="42" t="str">
        <f>IF(I556&lt;&gt;"G","",5)</f>
        <v/>
      </c>
      <c r="I563" s="42" t="str">
        <f>IF(I558&lt;&gt;"G","",5)</f>
        <v/>
      </c>
      <c r="J563" s="54" t="str">
        <f>IF(I560&lt;&gt;"G","",5)</f>
        <v/>
      </c>
      <c r="K563" s="5"/>
      <c r="L563" s="5"/>
      <c r="M563" s="2"/>
      <c r="AA563" s="4"/>
    </row>
    <row r="564" spans="1:27" s="3" customFormat="1" ht="16" customHeight="1" x14ac:dyDescent="0.25">
      <c r="B564" s="93" t="s">
        <v>179</v>
      </c>
      <c r="C564" s="442" t="s">
        <v>1177</v>
      </c>
      <c r="D564" s="442"/>
      <c r="E564" s="442"/>
      <c r="F564" s="442"/>
      <c r="G564" s="442"/>
      <c r="H564" s="442"/>
      <c r="I564" s="442"/>
      <c r="J564" s="443"/>
      <c r="K564" s="5"/>
      <c r="L564" s="5"/>
      <c r="M564" s="2"/>
      <c r="AA564" s="4"/>
    </row>
    <row r="565" spans="1:27" s="3" customFormat="1" ht="16" customHeight="1" x14ac:dyDescent="0.25">
      <c r="C565" s="442"/>
      <c r="D565" s="442"/>
      <c r="E565" s="442"/>
      <c r="F565" s="442"/>
      <c r="G565" s="442"/>
      <c r="H565" s="442"/>
      <c r="I565" s="442"/>
      <c r="J565" s="443"/>
      <c r="K565" s="5"/>
      <c r="L565" s="5"/>
      <c r="M565" s="2"/>
      <c r="AA565" s="4"/>
    </row>
    <row r="566" spans="1:27" s="3" customFormat="1" ht="16" customHeight="1" x14ac:dyDescent="0.25">
      <c r="C566" s="442"/>
      <c r="D566" s="442"/>
      <c r="E566" s="442"/>
      <c r="F566" s="442"/>
      <c r="G566" s="442"/>
      <c r="H566" s="442"/>
      <c r="I566" s="442"/>
      <c r="J566" s="443"/>
      <c r="K566" s="5"/>
      <c r="L566" s="5"/>
      <c r="M566" s="2"/>
      <c r="AA566" s="4"/>
    </row>
    <row r="567" spans="1:27" s="3" customFormat="1" ht="16" customHeight="1" x14ac:dyDescent="0.25">
      <c r="C567" s="442"/>
      <c r="D567" s="442"/>
      <c r="E567" s="442"/>
      <c r="F567" s="442"/>
      <c r="G567" s="442"/>
      <c r="H567" s="442"/>
      <c r="I567" s="442"/>
      <c r="J567" s="443"/>
      <c r="K567" s="5"/>
      <c r="L567" s="5"/>
      <c r="M567" s="2"/>
      <c r="AA567" s="4"/>
    </row>
    <row r="568" spans="1:27" s="3" customFormat="1" ht="16" customHeight="1" x14ac:dyDescent="0.25">
      <c r="C568" s="442"/>
      <c r="D568" s="442"/>
      <c r="E568" s="442"/>
      <c r="F568" s="442"/>
      <c r="G568" s="442"/>
      <c r="H568" s="442"/>
      <c r="I568" s="442"/>
      <c r="J568" s="443"/>
      <c r="K568" s="5"/>
      <c r="L568" s="5"/>
      <c r="M568" s="2"/>
      <c r="AA568" s="4"/>
    </row>
    <row r="569" spans="1:27" s="3" customFormat="1" ht="16" customHeight="1" x14ac:dyDescent="0.25">
      <c r="J569" s="6"/>
      <c r="K569" s="7"/>
      <c r="L569" s="5"/>
      <c r="M569" s="2"/>
      <c r="AA569" s="4"/>
    </row>
    <row r="570" spans="1:27" s="3" customFormat="1" ht="16" customHeight="1" x14ac:dyDescent="0.25">
      <c r="D570" s="604"/>
      <c r="E570" s="605" t="s">
        <v>124</v>
      </c>
      <c r="F570" s="517" t="s">
        <v>125</v>
      </c>
      <c r="G570" s="605" t="s">
        <v>124</v>
      </c>
      <c r="H570" s="199" t="s">
        <v>125</v>
      </c>
      <c r="J570" s="6"/>
      <c r="K570" s="7"/>
      <c r="L570" s="5"/>
      <c r="M570" s="2"/>
      <c r="AA570" s="4"/>
    </row>
    <row r="571" spans="1:27" s="3" customFormat="1" ht="16" customHeight="1" x14ac:dyDescent="0.25">
      <c r="D571" s="604"/>
      <c r="E571" s="605"/>
      <c r="F571" s="517"/>
      <c r="G571" s="605"/>
      <c r="H571" s="199" t="s">
        <v>126</v>
      </c>
      <c r="J571" s="6"/>
      <c r="K571" s="7"/>
      <c r="L571" s="5"/>
      <c r="M571" s="2"/>
      <c r="AA571" s="4"/>
    </row>
    <row r="572" spans="1:27" s="3" customFormat="1" ht="16" customHeight="1" x14ac:dyDescent="0.25">
      <c r="D572" s="196" t="s">
        <v>127</v>
      </c>
      <c r="E572" s="603"/>
      <c r="F572" s="603"/>
      <c r="G572" s="603"/>
      <c r="H572" s="603"/>
      <c r="I572" s="190" t="str">
        <f>IF(E572="","",IF(OR(E572="0,002",E572="2·10^-3",E572="2·10^–3",E572="2x10^-3",E572="2x10^–3"),"G","R"))</f>
        <v/>
      </c>
      <c r="J572" s="190" t="str">
        <f>IF(G572="","",IF(OR(G572="0,00004",G572="4·10^-5",G572="4·10^–5",G572="4x10^-5",G572="4x10^–5"),"G","R"))</f>
        <v/>
      </c>
      <c r="K572" s="7"/>
      <c r="L572" s="5"/>
      <c r="M572" s="2"/>
      <c r="AA572" s="4"/>
    </row>
    <row r="573" spans="1:27" s="3" customFormat="1" ht="16" customHeight="1" x14ac:dyDescent="0.25">
      <c r="D573" s="196" t="s">
        <v>128</v>
      </c>
      <c r="E573" s="603"/>
      <c r="F573" s="603"/>
      <c r="G573" s="603"/>
      <c r="H573" s="603"/>
      <c r="I573" s="190" t="str">
        <f>IF(E573="","",IF(OR(E573="0,0002M",E573="0,0002Μ"),"G","R"))</f>
        <v/>
      </c>
      <c r="J573" s="190" t="str">
        <f>IF(G573="","",IF(OR(G573="0,01M",G573="0,01Μ"),"G","R"))</f>
        <v/>
      </c>
      <c r="K573" s="7"/>
      <c r="L573" s="5"/>
      <c r="M573" s="2"/>
      <c r="AA573" s="4"/>
    </row>
    <row r="574" spans="1:27" s="3" customFormat="1" ht="16" customHeight="1" x14ac:dyDescent="0.25">
      <c r="D574" s="196" t="s">
        <v>129</v>
      </c>
      <c r="E574" s="606"/>
      <c r="F574" s="606"/>
      <c r="G574" s="606"/>
      <c r="H574" s="606"/>
      <c r="I574" s="190" t="str">
        <f>IF(E574="","",IF(E574=3.7,"G","R"))</f>
        <v/>
      </c>
      <c r="J574" s="190" t="str">
        <f>IF(G574="","",IF(G574=2,"G","R"))</f>
        <v/>
      </c>
      <c r="K574" s="7"/>
      <c r="L574" s="5"/>
      <c r="M574" s="2"/>
      <c r="AA574" s="4"/>
    </row>
    <row r="575" spans="1:27" s="3" customFormat="1" ht="16" customHeight="1" x14ac:dyDescent="0.25">
      <c r="C575" s="6"/>
      <c r="D575" s="6"/>
      <c r="E575" s="6"/>
      <c r="F575" s="6"/>
      <c r="G575" s="6"/>
      <c r="H575" s="6"/>
      <c r="J575" s="6"/>
      <c r="K575" s="7"/>
      <c r="L575" s="5"/>
      <c r="M575" s="2"/>
      <c r="AA575" s="4"/>
    </row>
    <row r="576" spans="1:27" s="3" customFormat="1" ht="16" customHeight="1" thickBot="1" x14ac:dyDescent="0.3">
      <c r="C576" s="607" t="s">
        <v>1041</v>
      </c>
      <c r="D576" s="607"/>
      <c r="E576" s="607"/>
      <c r="F576" s="607"/>
      <c r="G576" s="607"/>
      <c r="H576" s="607"/>
      <c r="I576" s="607"/>
      <c r="J576" s="6"/>
      <c r="K576" s="7"/>
      <c r="L576" s="5"/>
      <c r="M576" s="2"/>
      <c r="AA576" s="4"/>
    </row>
    <row r="577" spans="1:27" s="3" customFormat="1" ht="16" customHeight="1" x14ac:dyDescent="0.25">
      <c r="C577" s="607"/>
      <c r="D577" s="607"/>
      <c r="E577" s="607"/>
      <c r="F577" s="607"/>
      <c r="G577" s="607"/>
      <c r="H577" s="607"/>
      <c r="I577" s="607"/>
      <c r="J577" s="25"/>
      <c r="K577" s="377" t="str">
        <f>IF(L577="","",IF(L577=40,P37,P29))</f>
        <v/>
      </c>
      <c r="L577" s="367" t="str">
        <f>IF(OR(I572="",J572="",I573="",J573="",I574="",J574=""),"",SUM(D581:I581))</f>
        <v/>
      </c>
      <c r="M577" s="2"/>
      <c r="P577" s="370">
        <v>40</v>
      </c>
      <c r="AA577" s="4"/>
    </row>
    <row r="578" spans="1:27" s="3" customFormat="1" ht="16" customHeight="1" x14ac:dyDescent="0.25">
      <c r="C578" s="607"/>
      <c r="D578" s="607"/>
      <c r="E578" s="607"/>
      <c r="F578" s="607"/>
      <c r="G578" s="607"/>
      <c r="H578" s="607"/>
      <c r="I578" s="607"/>
      <c r="J578" s="25"/>
      <c r="K578" s="378"/>
      <c r="L578" s="368"/>
      <c r="M578" s="2"/>
      <c r="P578" s="370"/>
      <c r="AA578" s="4"/>
    </row>
    <row r="579" spans="1:27" s="3" customFormat="1" ht="16" customHeight="1" thickBot="1" x14ac:dyDescent="0.3">
      <c r="C579" s="607"/>
      <c r="D579" s="607"/>
      <c r="E579" s="607"/>
      <c r="F579" s="607"/>
      <c r="G579" s="607"/>
      <c r="H579" s="607"/>
      <c r="I579" s="607"/>
      <c r="J579" s="25"/>
      <c r="K579" s="379"/>
      <c r="L579" s="369"/>
      <c r="M579" s="2"/>
      <c r="P579" s="370"/>
      <c r="AA579" s="4"/>
    </row>
    <row r="580" spans="1:27" s="3" customFormat="1" ht="16" customHeight="1" thickBot="1" x14ac:dyDescent="0.3">
      <c r="J580" s="6"/>
      <c r="K580" s="7"/>
      <c r="L580" s="5"/>
      <c r="M580" s="2"/>
      <c r="AA580" s="4"/>
    </row>
    <row r="581" spans="1:27" s="3" customFormat="1" ht="16" customHeight="1" x14ac:dyDescent="0.25">
      <c r="A581" s="22"/>
      <c r="B581" s="22"/>
      <c r="C581" s="22"/>
      <c r="D581" s="42" t="str">
        <f>IF(I572&lt;&gt;"G","",5)</f>
        <v/>
      </c>
      <c r="E581" s="42" t="str">
        <f>IF(J572&lt;&gt;"G","",10)</f>
        <v/>
      </c>
      <c r="F581" s="42" t="str">
        <f>IF(I573&lt;&gt;"G","",5)</f>
        <v/>
      </c>
      <c r="G581" s="42" t="str">
        <f>IF(J573&lt;&gt;"G","",5)</f>
        <v/>
      </c>
      <c r="H581" s="42" t="str">
        <f>IF(I574&lt;&gt;"G","",10)</f>
        <v/>
      </c>
      <c r="I581" s="42" t="str">
        <f>IF(J574&lt;&gt;"G","",5)</f>
        <v/>
      </c>
      <c r="J581" s="23"/>
      <c r="K581" s="5"/>
      <c r="L581" s="5"/>
      <c r="M581" s="2"/>
      <c r="AA581" s="4"/>
    </row>
    <row r="582" spans="1:27" s="3" customFormat="1" ht="16" customHeight="1" x14ac:dyDescent="0.25">
      <c r="B582" s="93" t="s">
        <v>180</v>
      </c>
      <c r="J582" s="6"/>
      <c r="K582" s="7"/>
      <c r="L582" s="5"/>
      <c r="M582" s="2"/>
      <c r="AA582" s="4"/>
    </row>
    <row r="583" spans="1:27" s="3" customFormat="1" ht="16" customHeight="1" x14ac:dyDescent="0.25">
      <c r="J583" s="6"/>
      <c r="K583" s="7"/>
      <c r="L583" s="5"/>
      <c r="M583" s="2"/>
      <c r="AA583" s="4"/>
    </row>
    <row r="584" spans="1:27" s="3" customFormat="1" ht="16" customHeight="1" x14ac:dyDescent="0.25">
      <c r="J584" s="6"/>
      <c r="K584" s="7"/>
      <c r="L584" s="5"/>
      <c r="M584" s="2"/>
      <c r="AA584" s="4"/>
    </row>
    <row r="585" spans="1:27" s="3" customFormat="1" ht="16" customHeight="1" x14ac:dyDescent="0.25">
      <c r="J585" s="6"/>
      <c r="K585" s="7"/>
      <c r="L585" s="5"/>
      <c r="M585" s="2"/>
      <c r="AA585" s="4"/>
    </row>
    <row r="586" spans="1:27" s="3" customFormat="1" ht="16" customHeight="1" x14ac:dyDescent="0.25">
      <c r="J586" s="6"/>
      <c r="K586" s="7"/>
      <c r="L586" s="5"/>
      <c r="M586" s="2"/>
      <c r="AA586" s="4"/>
    </row>
    <row r="587" spans="1:27" s="3" customFormat="1" ht="16" customHeight="1" x14ac:dyDescent="0.25">
      <c r="J587" s="6"/>
      <c r="K587" s="7"/>
      <c r="L587" s="5"/>
      <c r="M587" s="2"/>
      <c r="AA587" s="4"/>
    </row>
    <row r="588" spans="1:27" s="3" customFormat="1" ht="16" customHeight="1" x14ac:dyDescent="0.25">
      <c r="J588" s="6"/>
      <c r="K588" s="7"/>
      <c r="L588" s="5"/>
      <c r="M588" s="2"/>
      <c r="AA588" s="4"/>
    </row>
    <row r="589" spans="1:27" s="3" customFormat="1" ht="16" customHeight="1" x14ac:dyDescent="0.25">
      <c r="D589" s="418" t="s">
        <v>130</v>
      </c>
      <c r="E589" s="428"/>
      <c r="F589" s="419"/>
      <c r="J589" s="6"/>
      <c r="K589" s="7"/>
      <c r="L589" s="5"/>
      <c r="M589" s="2"/>
      <c r="AA589" s="4"/>
    </row>
    <row r="590" spans="1:27" s="3" customFormat="1" ht="16" customHeight="1" x14ac:dyDescent="0.25">
      <c r="D590" s="30"/>
      <c r="E590" s="40"/>
      <c r="F590" s="31"/>
      <c r="J590" s="6"/>
      <c r="K590" s="7"/>
      <c r="L590" s="5"/>
      <c r="M590" s="2"/>
      <c r="AA590" s="4"/>
    </row>
    <row r="591" spans="1:27" s="3" customFormat="1" ht="16" customHeight="1" x14ac:dyDescent="0.25">
      <c r="D591" s="32"/>
      <c r="E591" s="40" t="s">
        <v>131</v>
      </c>
      <c r="F591" s="31"/>
      <c r="J591" s="6"/>
      <c r="K591" s="7"/>
      <c r="L591" s="5"/>
      <c r="M591" s="2"/>
      <c r="AA591" s="4"/>
    </row>
    <row r="592" spans="1:27" s="3" customFormat="1" ht="16" customHeight="1" x14ac:dyDescent="0.25">
      <c r="D592" s="32"/>
      <c r="E592" s="40" t="s">
        <v>132</v>
      </c>
      <c r="F592" s="31"/>
      <c r="J592" s="6"/>
      <c r="K592" s="7"/>
      <c r="L592" s="5"/>
      <c r="M592" s="2"/>
      <c r="AA592" s="4"/>
    </row>
    <row r="593" spans="3:27" s="3" customFormat="1" ht="16" customHeight="1" x14ac:dyDescent="0.25">
      <c r="D593" s="32"/>
      <c r="E593" s="40" t="s">
        <v>77</v>
      </c>
      <c r="F593" s="31"/>
      <c r="J593" s="6"/>
      <c r="K593" s="7"/>
      <c r="L593" s="5"/>
      <c r="M593" s="2"/>
      <c r="AA593" s="4"/>
    </row>
    <row r="594" spans="3:27" s="3" customFormat="1" ht="16" customHeight="1" thickBot="1" x14ac:dyDescent="0.3">
      <c r="D594" s="33"/>
      <c r="E594" s="41"/>
      <c r="F594" s="34"/>
      <c r="J594" s="6"/>
      <c r="K594" s="7"/>
      <c r="L594" s="5"/>
      <c r="M594" s="2"/>
      <c r="AA594" s="4"/>
    </row>
    <row r="595" spans="3:27" s="3" customFormat="1" ht="16" customHeight="1" thickTop="1" x14ac:dyDescent="0.25">
      <c r="J595" s="6"/>
      <c r="K595" s="7"/>
      <c r="L595" s="5"/>
      <c r="M595" s="2"/>
      <c r="AA595" s="4"/>
    </row>
    <row r="596" spans="3:27" s="3" customFormat="1" ht="16" customHeight="1" x14ac:dyDescent="0.25">
      <c r="E596" s="461" t="s">
        <v>259</v>
      </c>
      <c r="F596" s="558"/>
      <c r="G596" s="559"/>
      <c r="J596" s="6"/>
      <c r="K596" s="7"/>
      <c r="L596" s="5"/>
      <c r="M596" s="2"/>
      <c r="AA596" s="4"/>
    </row>
    <row r="597" spans="3:27" s="3" customFormat="1" ht="16" customHeight="1" x14ac:dyDescent="0.25">
      <c r="J597" s="6"/>
      <c r="K597" s="7"/>
      <c r="L597" s="5"/>
      <c r="M597" s="2"/>
      <c r="AA597" s="4"/>
    </row>
    <row r="598" spans="3:27" s="3" customFormat="1" ht="16" customHeight="1" x14ac:dyDescent="0.25">
      <c r="C598" s="570" t="s">
        <v>1042</v>
      </c>
      <c r="D598" s="570"/>
      <c r="E598" s="570"/>
      <c r="F598" s="570"/>
      <c r="G598" s="570"/>
      <c r="H598" s="570"/>
      <c r="I598" s="570"/>
      <c r="J598" s="6"/>
      <c r="K598" s="7"/>
      <c r="L598" s="5"/>
      <c r="M598" s="2"/>
      <c r="AA598" s="4"/>
    </row>
    <row r="599" spans="3:27" s="3" customFormat="1" ht="16" customHeight="1" x14ac:dyDescent="0.25">
      <c r="C599" s="570"/>
      <c r="D599" s="570"/>
      <c r="E599" s="570"/>
      <c r="F599" s="570"/>
      <c r="G599" s="570"/>
      <c r="H599" s="570"/>
      <c r="I599" s="570"/>
      <c r="J599" s="6"/>
      <c r="K599" s="7"/>
      <c r="L599" s="5"/>
      <c r="M599" s="2"/>
      <c r="AA599" s="4"/>
    </row>
    <row r="600" spans="3:27" s="3" customFormat="1" ht="16" customHeight="1" x14ac:dyDescent="0.25">
      <c r="C600" s="570"/>
      <c r="D600" s="570"/>
      <c r="E600" s="570"/>
      <c r="F600" s="570"/>
      <c r="G600" s="570"/>
      <c r="H600" s="570"/>
      <c r="I600" s="570"/>
      <c r="J600" s="6"/>
      <c r="K600" s="7"/>
      <c r="L600" s="5"/>
      <c r="M600" s="2"/>
      <c r="AA600" s="4"/>
    </row>
    <row r="601" spans="3:27" s="3" customFormat="1" ht="16" customHeight="1" x14ac:dyDescent="0.25">
      <c r="J601" s="6"/>
      <c r="K601" s="7"/>
      <c r="L601" s="5"/>
      <c r="M601" s="2"/>
      <c r="AA601" s="4"/>
    </row>
    <row r="602" spans="3:27" s="3" customFormat="1" ht="16" customHeight="1" x14ac:dyDescent="0.25">
      <c r="C602" s="498" t="s">
        <v>1043</v>
      </c>
      <c r="D602" s="498"/>
      <c r="E602" s="498"/>
      <c r="F602" s="498"/>
      <c r="G602" s="498"/>
      <c r="H602" s="498"/>
      <c r="I602" s="99"/>
      <c r="J602" s="20" t="str">
        <f>IF(I602="","",IF(OR(I602="0,0002",I602="2·10^-4",I602="2·10^–4",I602="2x10^-4",I602="2x10^–4"),"G","R"))</f>
        <v/>
      </c>
      <c r="K602" s="7"/>
      <c r="L602" s="5"/>
      <c r="M602" s="2"/>
      <c r="AA602" s="4"/>
    </row>
    <row r="603" spans="3:27" s="3" customFormat="1" ht="16" customHeight="1" x14ac:dyDescent="0.25">
      <c r="J603" s="6"/>
      <c r="K603" s="7"/>
      <c r="L603" s="5"/>
      <c r="M603" s="2"/>
      <c r="AA603" s="4"/>
    </row>
    <row r="604" spans="3:27" s="3" customFormat="1" ht="16" customHeight="1" x14ac:dyDescent="0.25">
      <c r="C604" s="498" t="s">
        <v>1044</v>
      </c>
      <c r="D604" s="498"/>
      <c r="E604" s="498"/>
      <c r="F604" s="498"/>
      <c r="G604" s="498"/>
      <c r="H604" s="498"/>
      <c r="I604" s="197"/>
      <c r="J604" s="20" t="str">
        <f>IF(I604="","",IF(I604=8.3,"G","R"))</f>
        <v/>
      </c>
      <c r="K604" s="7"/>
      <c r="L604" s="5"/>
      <c r="M604" s="2"/>
      <c r="AA604" s="4"/>
    </row>
    <row r="605" spans="3:27" s="3" customFormat="1" ht="16" customHeight="1" x14ac:dyDescent="0.25">
      <c r="J605" s="6"/>
      <c r="K605" s="7"/>
      <c r="L605" s="5"/>
      <c r="M605" s="2"/>
      <c r="AA605" s="4"/>
    </row>
    <row r="606" spans="3:27" s="3" customFormat="1" ht="16" customHeight="1" thickBot="1" x14ac:dyDescent="0.3">
      <c r="C606" s="494" t="s">
        <v>1045</v>
      </c>
      <c r="D606" s="494"/>
      <c r="E606" s="494"/>
      <c r="F606" s="494"/>
      <c r="G606" s="494"/>
      <c r="H606" s="494"/>
      <c r="I606" s="416"/>
      <c r="J606" s="24" t="str">
        <f>IF(I606="","",IF(OR(I606="4·10^-7",I606="4·10^–7",I606="4x10^-7",I606="4x10^–7"),"G","R"))</f>
        <v/>
      </c>
      <c r="K606" s="7"/>
      <c r="L606" s="5"/>
      <c r="M606" s="2"/>
      <c r="P606" s="370">
        <v>30</v>
      </c>
      <c r="AA606" s="4"/>
    </row>
    <row r="607" spans="3:27" s="3" customFormat="1" ht="16" customHeight="1" x14ac:dyDescent="0.25">
      <c r="C607" s="495"/>
      <c r="D607" s="495"/>
      <c r="E607" s="495"/>
      <c r="F607" s="495"/>
      <c r="G607" s="495"/>
      <c r="H607" s="495"/>
      <c r="I607" s="417"/>
      <c r="J607" s="24"/>
      <c r="K607" s="377" t="str">
        <f>IF(L607="","",IF(L607=30,P37,P29))</f>
        <v/>
      </c>
      <c r="L607" s="367" t="str">
        <f>IF(OR(J602="",J604="",J606="",J609=""),"",SUM(C611:F611))</f>
        <v/>
      </c>
      <c r="M607" s="2"/>
      <c r="P607" s="370"/>
      <c r="AA607" s="4"/>
    </row>
    <row r="608" spans="3:27" s="3" customFormat="1" ht="16" customHeight="1" x14ac:dyDescent="0.3">
      <c r="C608" s="121"/>
      <c r="D608" s="121"/>
      <c r="E608" s="121"/>
      <c r="F608" s="121"/>
      <c r="G608" s="121"/>
      <c r="H608" s="121"/>
      <c r="J608" s="25"/>
      <c r="K608" s="378"/>
      <c r="L608" s="368"/>
      <c r="M608" s="2"/>
      <c r="P608" s="370"/>
      <c r="AA608" s="4"/>
    </row>
    <row r="609" spans="1:27" s="3" customFormat="1" ht="16" customHeight="1" thickBot="1" x14ac:dyDescent="0.3">
      <c r="C609" s="498" t="s">
        <v>1046</v>
      </c>
      <c r="D609" s="498"/>
      <c r="E609" s="498"/>
      <c r="F609" s="498"/>
      <c r="G609" s="498"/>
      <c r="H609" s="498"/>
      <c r="I609" s="197"/>
      <c r="J609" s="24" t="str">
        <f>IF(I609="","",IF(I609=11,"G","R"))</f>
        <v/>
      </c>
      <c r="K609" s="379"/>
      <c r="L609" s="369"/>
      <c r="M609" s="2"/>
      <c r="N609" s="608" t="s">
        <v>155</v>
      </c>
      <c r="O609" s="609"/>
      <c r="P609" s="370"/>
      <c r="AA609" s="4"/>
    </row>
    <row r="610" spans="1:27" s="3" customFormat="1" ht="16" customHeight="1" thickBot="1" x14ac:dyDescent="0.3">
      <c r="J610" s="6"/>
      <c r="K610" s="7"/>
      <c r="L610" s="5"/>
      <c r="M610" s="2"/>
      <c r="N610" s="610"/>
      <c r="O610" s="611"/>
      <c r="AA610" s="4"/>
    </row>
    <row r="611" spans="1:27" s="3" customFormat="1" ht="16" customHeight="1" x14ac:dyDescent="0.25">
      <c r="A611" s="22"/>
      <c r="B611" s="22"/>
      <c r="C611" s="42" t="str">
        <f>IF(J602&lt;&gt;"G","",5)</f>
        <v/>
      </c>
      <c r="D611" s="42" t="str">
        <f>IF(J604&lt;&gt;"G","",10)</f>
        <v/>
      </c>
      <c r="E611" s="42" t="str">
        <f>IF(J606&lt;&gt;"G","",10)</f>
        <v/>
      </c>
      <c r="F611" s="42" t="str">
        <f>IF(J609&lt;&gt;"G","",5)</f>
        <v/>
      </c>
      <c r="G611" s="22"/>
      <c r="H611" s="22"/>
      <c r="I611" s="22"/>
      <c r="J611" s="23"/>
      <c r="K611" s="5"/>
      <c r="L611" s="5"/>
      <c r="M611" s="2"/>
      <c r="N611" s="612"/>
      <c r="O611" s="613"/>
      <c r="AA611" s="4"/>
    </row>
    <row r="612" spans="1:27" s="3" customFormat="1" ht="16" customHeight="1" x14ac:dyDescent="0.25">
      <c r="B612" s="93" t="s">
        <v>182</v>
      </c>
      <c r="J612" s="6"/>
      <c r="K612" s="7"/>
      <c r="L612" s="5"/>
      <c r="M612" s="2"/>
      <c r="N612" s="614"/>
      <c r="O612" s="615"/>
      <c r="AA612" s="4"/>
    </row>
    <row r="613" spans="1:27" s="3" customFormat="1" ht="16" customHeight="1" x14ac:dyDescent="0.3">
      <c r="E613" s="434" t="s">
        <v>154</v>
      </c>
      <c r="F613" s="435"/>
      <c r="G613" s="436"/>
      <c r="J613" s="6"/>
      <c r="K613" s="7"/>
      <c r="L613" s="5"/>
      <c r="M613" s="2"/>
      <c r="N613" s="614"/>
      <c r="O613" s="615"/>
      <c r="AA613" s="4"/>
    </row>
    <row r="614" spans="1:27" s="3" customFormat="1" ht="16" customHeight="1" x14ac:dyDescent="0.25">
      <c r="E614" s="420" t="s">
        <v>257</v>
      </c>
      <c r="F614" s="568"/>
      <c r="G614" s="421"/>
      <c r="J614" s="6"/>
      <c r="K614" s="7"/>
      <c r="L614" s="5"/>
      <c r="M614" s="2"/>
      <c r="O614" s="616" t="str">
        <f>IF(N612&lt;&gt;"ναι","","↓")</f>
        <v/>
      </c>
      <c r="AA614" s="4"/>
    </row>
    <row r="615" spans="1:27" s="3" customFormat="1" ht="16" customHeight="1" x14ac:dyDescent="0.25">
      <c r="E615" s="420"/>
      <c r="F615" s="568"/>
      <c r="G615" s="421"/>
      <c r="J615" s="6"/>
      <c r="K615" s="7"/>
      <c r="L615" s="5"/>
      <c r="M615" s="2"/>
      <c r="O615" s="617"/>
      <c r="AA615" s="4"/>
    </row>
    <row r="616" spans="1:27" s="3" customFormat="1" ht="16" customHeight="1" x14ac:dyDescent="0.25">
      <c r="E616" s="422"/>
      <c r="F616" s="568"/>
      <c r="G616" s="421"/>
      <c r="J616" s="6"/>
      <c r="K616" s="7"/>
      <c r="L616" s="5"/>
      <c r="M616" s="2"/>
      <c r="O616" s="213" t="str">
        <f>IF(N612&lt;&gt;"ναι","","Λύση του προβλήματος 7δ.")</f>
        <v/>
      </c>
      <c r="P616" s="213"/>
      <c r="Q616" s="213"/>
      <c r="R616" s="213"/>
      <c r="AA616" s="4"/>
    </row>
    <row r="617" spans="1:27" s="3" customFormat="1" ht="16" customHeight="1" x14ac:dyDescent="0.25">
      <c r="E617" s="422"/>
      <c r="F617" s="568"/>
      <c r="G617" s="421"/>
      <c r="J617" s="6"/>
      <c r="K617" s="7"/>
      <c r="L617" s="5"/>
      <c r="M617" s="2"/>
      <c r="O617" s="212" t="str">
        <f>IF(N612&lt;&gt;"ναι","","Οι χημικές εξισώσεις ιοντισμού των δύο ασθενών οξέων και οι αντίστοιχες καταστρώσεις φαίνονται παρακάτω.")</f>
        <v/>
      </c>
      <c r="P617" s="212"/>
      <c r="Q617" s="212"/>
      <c r="R617" s="212"/>
      <c r="S617" s="212"/>
      <c r="T617" s="212"/>
      <c r="U617" s="212"/>
      <c r="V617" s="212"/>
      <c r="W617" s="212"/>
      <c r="X617" s="212"/>
      <c r="Y617" s="212"/>
      <c r="AA617" s="4"/>
    </row>
    <row r="618" spans="1:27" s="3" customFormat="1" ht="16" customHeight="1" x14ac:dyDescent="0.25">
      <c r="E618" s="422"/>
      <c r="F618" s="568"/>
      <c r="G618" s="421"/>
      <c r="J618" s="6"/>
      <c r="K618" s="7"/>
      <c r="L618" s="5"/>
      <c r="M618" s="2"/>
      <c r="O618" s="618" t="str">
        <f>IF(N612&lt;&gt;"ναι","","Για το οξύ ΗΑ…")</f>
        <v/>
      </c>
      <c r="P618" s="618"/>
      <c r="Q618" s="618"/>
      <c r="R618" s="618"/>
      <c r="S618" s="618"/>
      <c r="T618" s="618"/>
      <c r="U618" s="618"/>
      <c r="V618" s="618"/>
      <c r="W618" s="618"/>
      <c r="X618" s="618"/>
      <c r="Y618" s="618"/>
      <c r="AA618" s="4"/>
    </row>
    <row r="619" spans="1:27" s="3" customFormat="1" ht="16" customHeight="1" x14ac:dyDescent="0.25">
      <c r="E619" s="422"/>
      <c r="F619" s="568"/>
      <c r="G619" s="421"/>
      <c r="J619" s="6"/>
      <c r="K619" s="7"/>
      <c r="L619" s="5"/>
      <c r="M619" s="2"/>
      <c r="Q619" s="619" t="str">
        <f>IF(N612&lt;&gt;"ναι","","   ΗΑ           +           Η2Ο            ")</f>
        <v/>
      </c>
      <c r="R619" s="619"/>
      <c r="S619" s="619"/>
      <c r="T619" s="55" t="str">
        <f>IF($N$612&lt;&gt;"ναι","","D")</f>
        <v/>
      </c>
      <c r="U619" s="619" t="str">
        <f>IF(N612&lt;&gt;"ναι","","            Η3Ο+          +          Α–")</f>
        <v/>
      </c>
      <c r="V619" s="619"/>
      <c r="W619" s="619"/>
      <c r="AA619" s="4"/>
    </row>
    <row r="620" spans="1:27" s="3" customFormat="1" ht="16" customHeight="1" thickBot="1" x14ac:dyDescent="0.3">
      <c r="E620" s="423"/>
      <c r="F620" s="569"/>
      <c r="G620" s="424"/>
      <c r="J620" s="6"/>
      <c r="K620" s="7"/>
      <c r="L620" s="5"/>
      <c r="M620" s="2"/>
      <c r="O620" s="56" t="str">
        <f>IF(N612&lt;&gt;"ναι","","ΚΧΙ:")</f>
        <v/>
      </c>
      <c r="Q620" s="213" t="str">
        <f>IF(N612&lt;&gt;"ναι","","(C1–x)M                                                                   xM                       xM")</f>
        <v/>
      </c>
      <c r="R620" s="213"/>
      <c r="S620" s="213"/>
      <c r="T620" s="213"/>
      <c r="U620" s="213"/>
      <c r="V620" s="213"/>
      <c r="W620" s="213"/>
      <c r="AA620" s="4"/>
    </row>
    <row r="621" spans="1:27" s="3" customFormat="1" ht="16" customHeight="1" thickTop="1" x14ac:dyDescent="0.25">
      <c r="J621" s="6"/>
      <c r="K621" s="7"/>
      <c r="L621" s="5"/>
      <c r="M621" s="2"/>
      <c r="O621" s="618" t="str">
        <f>IF(N612&lt;&gt;"ναι","","Για το οξύ ΗB…")</f>
        <v/>
      </c>
      <c r="P621" s="618"/>
      <c r="Q621" s="618"/>
      <c r="R621" s="618"/>
      <c r="S621" s="618"/>
      <c r="T621" s="618"/>
      <c r="U621" s="618"/>
      <c r="V621" s="618"/>
      <c r="W621" s="618"/>
      <c r="X621" s="618"/>
      <c r="Y621" s="618"/>
      <c r="AA621" s="4"/>
    </row>
    <row r="622" spans="1:27" s="3" customFormat="1" ht="16" customHeight="1" x14ac:dyDescent="0.25">
      <c r="E622" s="461" t="s">
        <v>259</v>
      </c>
      <c r="F622" s="558"/>
      <c r="G622" s="559"/>
      <c r="J622" s="6"/>
      <c r="K622" s="7"/>
      <c r="L622" s="5"/>
      <c r="M622" s="2"/>
      <c r="Q622" s="619" t="str">
        <f>IF(N612&lt;&gt;"ναι","","   ΗB           +            Η2Ο")</f>
        <v/>
      </c>
      <c r="R622" s="619"/>
      <c r="S622" s="619"/>
      <c r="T622" s="55" t="str">
        <f>IF($N$612&lt;&gt;"ναι","","D")</f>
        <v/>
      </c>
      <c r="U622" s="619" t="str">
        <f>IF(N612&lt;&gt;"ναι","","            Η3Ο+          +          B–")</f>
        <v/>
      </c>
      <c r="V622" s="619"/>
      <c r="W622" s="619"/>
      <c r="AA622" s="4"/>
    </row>
    <row r="623" spans="1:27" s="3" customFormat="1" ht="16" customHeight="1" x14ac:dyDescent="0.25">
      <c r="J623" s="6"/>
      <c r="K623" s="7"/>
      <c r="L623" s="5"/>
      <c r="M623" s="2"/>
      <c r="O623" s="56" t="str">
        <f>IF(N612&lt;&gt;"ναι","","ΚΧΙ:")</f>
        <v/>
      </c>
      <c r="Q623" s="213" t="str">
        <f>IF(N612&lt;&gt;"ναι","","(C2–y)M                                                                   yM                       yM")</f>
        <v/>
      </c>
      <c r="R623" s="213"/>
      <c r="S623" s="213"/>
      <c r="T623" s="213"/>
      <c r="U623" s="213"/>
      <c r="V623" s="213"/>
      <c r="W623" s="213"/>
      <c r="AA623" s="4"/>
    </row>
    <row r="624" spans="1:27" s="3" customFormat="1" ht="16" customHeight="1" x14ac:dyDescent="0.25">
      <c r="J624" s="6"/>
      <c r="K624" s="7"/>
      <c r="L624" s="5"/>
      <c r="M624" s="2"/>
      <c r="O624" s="212" t="str">
        <f>IF(N612&lt;&gt;"ναι","","Αφού το διάλυμα έχει pH=2, θα είναι [Η3Ο+]=10^(–2)=0,01Μ, δηλαδή... x+y=0,01.")</f>
        <v/>
      </c>
      <c r="P624" s="212"/>
      <c r="Q624" s="212"/>
      <c r="R624" s="212"/>
      <c r="S624" s="212"/>
      <c r="T624" s="212"/>
      <c r="U624" s="212"/>
      <c r="V624" s="212"/>
      <c r="W624" s="212"/>
      <c r="X624" s="212"/>
      <c r="Y624" s="212"/>
      <c r="AA624" s="4"/>
    </row>
    <row r="625" spans="1:27" s="3" customFormat="1" ht="16" customHeight="1" x14ac:dyDescent="0.25">
      <c r="C625" s="452" t="s">
        <v>1178</v>
      </c>
      <c r="D625" s="452"/>
      <c r="E625" s="452"/>
      <c r="F625" s="452"/>
      <c r="G625" s="452"/>
      <c r="H625" s="452"/>
      <c r="I625" s="198"/>
      <c r="J625" s="20" t="str">
        <f>IF(I625="","",IF(I625=0.014,"G","R"))</f>
        <v/>
      </c>
      <c r="K625" s="7"/>
      <c r="L625" s="5"/>
      <c r="M625" s="2"/>
      <c r="O625" s="212" t="str">
        <f>IF(N612&lt;&gt;"ναι","","Εφαρμόζοντας το νόμο της χημικής ισορροπίας στον ιοντισμό του ΗΑ, παίρνουμε…")</f>
        <v/>
      </c>
      <c r="P625" s="212"/>
      <c r="Q625" s="212"/>
      <c r="R625" s="212"/>
      <c r="S625" s="212"/>
      <c r="T625" s="212"/>
      <c r="U625" s="212"/>
      <c r="V625" s="212"/>
      <c r="W625" s="212"/>
      <c r="X625" s="212"/>
      <c r="Y625" s="212"/>
      <c r="AA625" s="4"/>
    </row>
    <row r="626" spans="1:27" s="3" customFormat="1" ht="16" customHeight="1" x14ac:dyDescent="0.25">
      <c r="J626" s="6"/>
      <c r="K626" s="7"/>
      <c r="L626" s="5"/>
      <c r="M626" s="2"/>
      <c r="O626" s="293" t="str">
        <f>IF(N612&lt;&gt;"ναι","","Ka1=[H3O+]·[A–]/[HA]  ή  1,4·10^(–4)=0,01·x/(0,5–x)  ή μετά από τις επιτρεπόμενες προσεγγίσεις…")</f>
        <v/>
      </c>
      <c r="P626" s="293"/>
      <c r="Q626" s="293"/>
      <c r="R626" s="293"/>
      <c r="S626" s="293"/>
      <c r="T626" s="293"/>
      <c r="U626" s="293"/>
      <c r="V626" s="293"/>
      <c r="W626" s="293"/>
      <c r="X626" s="293"/>
      <c r="Y626" s="293"/>
      <c r="AA626" s="4"/>
    </row>
    <row r="627" spans="1:27" s="3" customFormat="1" ht="16" customHeight="1" x14ac:dyDescent="0.25">
      <c r="C627" s="452" t="s">
        <v>1179</v>
      </c>
      <c r="D627" s="452"/>
      <c r="E627" s="452"/>
      <c r="F627" s="452"/>
      <c r="G627" s="452"/>
      <c r="H627" s="452"/>
      <c r="I627" s="198"/>
      <c r="J627" s="20" t="str">
        <f>IF(I627="","",IF(I627=0.005,"G","R"))</f>
        <v/>
      </c>
      <c r="K627" s="7"/>
      <c r="L627" s="5"/>
      <c r="M627" s="2"/>
      <c r="O627" s="293"/>
      <c r="P627" s="293"/>
      <c r="Q627" s="293"/>
      <c r="R627" s="293"/>
      <c r="S627" s="293"/>
      <c r="T627" s="293"/>
      <c r="U627" s="293"/>
      <c r="V627" s="293"/>
      <c r="W627" s="293"/>
      <c r="X627" s="293"/>
      <c r="Y627" s="293"/>
      <c r="AA627" s="4"/>
    </row>
    <row r="628" spans="1:27" s="3" customFormat="1" ht="16" customHeight="1" x14ac:dyDescent="0.25">
      <c r="J628" s="6"/>
      <c r="K628" s="7"/>
      <c r="L628" s="5"/>
      <c r="M628" s="2"/>
      <c r="O628" s="293" t="str">
        <f>IF(N612&lt;&gt;"ναι","","…1,4·10^(–4)=0,01·x/0,5  ή  x=0,007... άρα θα είναι και... y=0,01–x=0,01–0,007=0,003.")</f>
        <v/>
      </c>
      <c r="P628" s="293"/>
      <c r="Q628" s="293"/>
      <c r="R628" s="293"/>
      <c r="S628" s="293"/>
      <c r="T628" s="293"/>
      <c r="U628" s="293"/>
      <c r="V628" s="293"/>
      <c r="W628" s="293"/>
      <c r="X628" s="293"/>
      <c r="Y628" s="293"/>
      <c r="AA628" s="4"/>
    </row>
    <row r="629" spans="1:27" s="3" customFormat="1" ht="16" customHeight="1" thickBot="1" x14ac:dyDescent="0.3">
      <c r="C629" s="524" t="s">
        <v>1180</v>
      </c>
      <c r="D629" s="524"/>
      <c r="E629" s="524"/>
      <c r="F629" s="524"/>
      <c r="G629" s="524"/>
      <c r="H629" s="524"/>
      <c r="I629" s="496"/>
      <c r="J629" s="20" t="str">
        <f>IF(I629="","",IF(OR(I629="5·10^-5",I629="5·10^–5",I629="5x10^-5",I629="5x10^–5"),"G","R"))</f>
        <v/>
      </c>
      <c r="K629" s="7"/>
      <c r="L629" s="5"/>
      <c r="M629" s="2"/>
      <c r="O629" s="293"/>
      <c r="P629" s="293"/>
      <c r="Q629" s="293"/>
      <c r="R629" s="293"/>
      <c r="S629" s="293"/>
      <c r="T629" s="293"/>
      <c r="U629" s="293"/>
      <c r="V629" s="293"/>
      <c r="W629" s="293"/>
      <c r="X629" s="293"/>
      <c r="Y629" s="293"/>
      <c r="AA629" s="4"/>
    </row>
    <row r="630" spans="1:27" s="3" customFormat="1" ht="16" customHeight="1" x14ac:dyDescent="0.25">
      <c r="C630" s="526"/>
      <c r="D630" s="526"/>
      <c r="E630" s="526"/>
      <c r="F630" s="526"/>
      <c r="G630" s="526"/>
      <c r="H630" s="526"/>
      <c r="I630" s="497"/>
      <c r="J630" s="57"/>
      <c r="K630" s="377" t="str">
        <f>IF(L630="","",IF(L630=30,P37,P29))</f>
        <v/>
      </c>
      <c r="L630" s="367" t="str">
        <f>IF(OR(J625="",J627="",J629="",J632="",N612="ναι"),"",SUM(C635:F635))</f>
        <v/>
      </c>
      <c r="M630" s="2"/>
      <c r="O630" s="620" t="str">
        <f>IF(N612&lt;&gt;"ναι","","Προφανώς ο βαθμός ιοντισμού του ΗΑ στο διάλυμα θα είναι… a1=x/C1=0,007/0,5=0,014.")</f>
        <v/>
      </c>
      <c r="P630" s="620"/>
      <c r="Q630" s="620"/>
      <c r="R630" s="620"/>
      <c r="S630" s="620"/>
      <c r="T630" s="620"/>
      <c r="U630" s="620"/>
      <c r="V630" s="620"/>
      <c r="W630" s="620"/>
      <c r="X630" s="620"/>
      <c r="Y630" s="620"/>
      <c r="AA630" s="4"/>
    </row>
    <row r="631" spans="1:27" s="3" customFormat="1" ht="16" customHeight="1" x14ac:dyDescent="0.3">
      <c r="C631" s="182"/>
      <c r="D631" s="182"/>
      <c r="E631" s="182"/>
      <c r="F631" s="182"/>
      <c r="G631" s="182"/>
      <c r="H631" s="182"/>
      <c r="J631" s="25"/>
      <c r="K631" s="378"/>
      <c r="L631" s="368"/>
      <c r="M631" s="2"/>
      <c r="O631" s="621" t="str">
        <f>IF(N612&lt;&gt;"ναι","","Ανάλογα ο βαθμός ιοντισμού του ΗΒ στο διάλυμα θα είναι… a2=y/C2=0,003/0,6=0,005.")</f>
        <v/>
      </c>
      <c r="P631" s="621"/>
      <c r="Q631" s="621"/>
      <c r="R631" s="621"/>
      <c r="S631" s="621"/>
      <c r="T631" s="621"/>
      <c r="U631" s="621"/>
      <c r="V631" s="621"/>
      <c r="W631" s="621"/>
      <c r="X631" s="621"/>
      <c r="Y631" s="621"/>
      <c r="AA631" s="4"/>
    </row>
    <row r="632" spans="1:27" s="3" customFormat="1" ht="16" customHeight="1" thickBot="1" x14ac:dyDescent="0.3">
      <c r="C632" s="452" t="s">
        <v>1047</v>
      </c>
      <c r="D632" s="452"/>
      <c r="E632" s="452"/>
      <c r="F632" s="452"/>
      <c r="G632" s="452"/>
      <c r="H632" s="452"/>
      <c r="I632" s="198"/>
      <c r="J632" s="24" t="str">
        <f>IF(I632="","",IF(OR(I632="HA",I632="ΗΑ"),"G","R"))</f>
        <v/>
      </c>
      <c r="K632" s="379"/>
      <c r="L632" s="369"/>
      <c r="M632" s="2"/>
      <c r="O632" s="621"/>
      <c r="P632" s="621"/>
      <c r="Q632" s="621"/>
      <c r="R632" s="621"/>
      <c r="S632" s="621"/>
      <c r="T632" s="621"/>
      <c r="U632" s="621"/>
      <c r="V632" s="621"/>
      <c r="W632" s="621"/>
      <c r="X632" s="621"/>
      <c r="Y632" s="621"/>
      <c r="AA632" s="4"/>
    </row>
    <row r="633" spans="1:27" s="3" customFormat="1" ht="16" customHeight="1" x14ac:dyDescent="0.25">
      <c r="J633" s="6"/>
      <c r="K633" s="7"/>
      <c r="L633" s="5"/>
      <c r="M633" s="371" t="str">
        <f>IF(AND(L630="",L607="",L577="",L559=""),"",SUM(L557:L630))</f>
        <v/>
      </c>
      <c r="O633" s="293" t="str">
        <f>IF(N612&lt;&gt;"ναι","","Για τον υπολογισμό της τιμής της σταθεράς ιοντισμού Ka2, του ΗΒ, έχουμε…")</f>
        <v/>
      </c>
      <c r="P633" s="293"/>
      <c r="Q633" s="293"/>
      <c r="R633" s="293"/>
      <c r="S633" s="293"/>
      <c r="T633" s="293"/>
      <c r="U633" s="293"/>
      <c r="V633" s="293"/>
      <c r="W633" s="293"/>
      <c r="X633" s="293"/>
      <c r="Y633" s="293"/>
      <c r="AA633" s="4"/>
    </row>
    <row r="634" spans="1:27" s="3" customFormat="1" ht="16" customHeight="1" x14ac:dyDescent="0.25">
      <c r="A634" s="18"/>
      <c r="B634" s="18"/>
      <c r="C634" s="18"/>
      <c r="D634" s="18"/>
      <c r="E634" s="18"/>
      <c r="F634" s="18"/>
      <c r="G634" s="18"/>
      <c r="H634" s="18"/>
      <c r="I634" s="18"/>
      <c r="J634" s="18"/>
      <c r="K634" s="5"/>
      <c r="L634" s="5"/>
      <c r="M634" s="371"/>
      <c r="O634" s="293" t="str">
        <f>IF(N612&lt;&gt;"ναι","","Ka2=[H3O+]·[B–]/[HB]=0,01·y/(0,6–y)=0,01·0,003/(0,6–0,003)... που μετά από τις επιτρεπόμενες προσεγγίσεις γίνεται…")</f>
        <v/>
      </c>
      <c r="P634" s="293"/>
      <c r="Q634" s="293"/>
      <c r="R634" s="293"/>
      <c r="S634" s="293"/>
      <c r="T634" s="293"/>
      <c r="U634" s="293"/>
      <c r="V634" s="293"/>
      <c r="W634" s="293"/>
      <c r="X634" s="293"/>
      <c r="Y634" s="293"/>
      <c r="AA634" s="4"/>
    </row>
    <row r="635" spans="1:27" s="3" customFormat="1" ht="16" customHeight="1" x14ac:dyDescent="0.25">
      <c r="A635" s="6"/>
      <c r="B635" s="6"/>
      <c r="C635" s="20" t="str">
        <f>IF(J625&lt;&gt;"G","",12)</f>
        <v/>
      </c>
      <c r="D635" s="20" t="str">
        <f>IF(J627&lt;&gt;"G","",8)</f>
        <v/>
      </c>
      <c r="E635" s="20" t="str">
        <f>IF(J629&lt;&gt;"G","",6)</f>
        <v/>
      </c>
      <c r="F635" s="20" t="str">
        <f>IF(J632&lt;&gt;"G","",4)</f>
        <v/>
      </c>
      <c r="G635" s="6"/>
      <c r="H635" s="6"/>
      <c r="I635" s="6"/>
      <c r="J635" s="6"/>
      <c r="K635" s="7"/>
      <c r="L635" s="5"/>
      <c r="M635" s="371"/>
      <c r="O635" s="293"/>
      <c r="P635" s="293"/>
      <c r="Q635" s="293"/>
      <c r="R635" s="293"/>
      <c r="S635" s="293"/>
      <c r="T635" s="293"/>
      <c r="U635" s="293"/>
      <c r="V635" s="293"/>
      <c r="W635" s="293"/>
      <c r="X635" s="293"/>
      <c r="Y635" s="293"/>
      <c r="AA635" s="4"/>
    </row>
    <row r="636" spans="1:27" s="3" customFormat="1" ht="16" customHeight="1" x14ac:dyDescent="0.25">
      <c r="A636" s="8" t="s">
        <v>156</v>
      </c>
      <c r="B636" s="624" t="s">
        <v>1048</v>
      </c>
      <c r="C636" s="624"/>
      <c r="D636" s="624"/>
      <c r="E636" s="624"/>
      <c r="F636" s="624"/>
      <c r="G636" s="624"/>
      <c r="H636" s="624"/>
      <c r="I636" s="624"/>
      <c r="J636" s="625"/>
      <c r="K636" s="7"/>
      <c r="L636" s="5"/>
      <c r="M636" s="2"/>
      <c r="O636" s="346" t="str">
        <f>IF(N612&lt;&gt;"ναι","","Ka2=0,01·0,003/0,6=5·10^(–5).")</f>
        <v/>
      </c>
      <c r="P636" s="346"/>
      <c r="Q636" s="346"/>
      <c r="R636" s="346"/>
      <c r="S636" s="346"/>
      <c r="T636" s="346"/>
      <c r="U636" s="346"/>
      <c r="V636" s="346"/>
      <c r="W636" s="346"/>
      <c r="X636" s="346"/>
      <c r="Y636" s="346"/>
      <c r="AA636" s="4"/>
    </row>
    <row r="637" spans="1:27" s="3" customFormat="1" ht="16" customHeight="1" x14ac:dyDescent="0.25">
      <c r="B637" s="624"/>
      <c r="C637" s="624"/>
      <c r="D637" s="624"/>
      <c r="E637" s="624"/>
      <c r="F637" s="624"/>
      <c r="G637" s="624"/>
      <c r="H637" s="624"/>
      <c r="I637" s="624"/>
      <c r="J637" s="625"/>
      <c r="K637" s="7"/>
      <c r="L637" s="5"/>
      <c r="M637" s="2"/>
      <c r="O637" s="622" t="str">
        <f>IF(N612&lt;&gt;"ναι","","Από τα δύο οξέα, σαφώς ισχυρότερο είναι το ΗΑ αφού στην ίδια θερμοκρασία και στον ίδιο διαλύτη, εμφανίζει σταθερά ιοντισμού μεγαλύτερη από τη σταθερά ιοντισμού του HB.")</f>
        <v/>
      </c>
      <c r="P637" s="622"/>
      <c r="Q637" s="622"/>
      <c r="R637" s="622"/>
      <c r="S637" s="622"/>
      <c r="T637" s="622"/>
      <c r="U637" s="622"/>
      <c r="V637" s="622"/>
      <c r="W637" s="622"/>
      <c r="X637" s="622"/>
      <c r="Y637" s="622"/>
      <c r="AA637" s="4"/>
    </row>
    <row r="638" spans="1:27" s="3" customFormat="1" ht="16" customHeight="1" x14ac:dyDescent="0.25">
      <c r="B638" s="624"/>
      <c r="C638" s="624"/>
      <c r="D638" s="624"/>
      <c r="E638" s="624"/>
      <c r="F638" s="624"/>
      <c r="G638" s="624"/>
      <c r="H638" s="624"/>
      <c r="I638" s="624"/>
      <c r="J638" s="625"/>
      <c r="K638" s="7"/>
      <c r="L638" s="5"/>
      <c r="M638" s="2"/>
      <c r="O638" s="622"/>
      <c r="P638" s="622"/>
      <c r="Q638" s="622"/>
      <c r="R638" s="622"/>
      <c r="S638" s="622"/>
      <c r="T638" s="622"/>
      <c r="U638" s="622"/>
      <c r="V638" s="622"/>
      <c r="W638" s="622"/>
      <c r="X638" s="622"/>
      <c r="Y638" s="622"/>
      <c r="AA638" s="4"/>
    </row>
    <row r="639" spans="1:27" s="3" customFormat="1" ht="16" customHeight="1" x14ac:dyDescent="0.25">
      <c r="B639" s="624"/>
      <c r="C639" s="624"/>
      <c r="D639" s="624"/>
      <c r="E639" s="624"/>
      <c r="F639" s="624"/>
      <c r="G639" s="624"/>
      <c r="H639" s="624"/>
      <c r="I639" s="624"/>
      <c r="J639" s="625"/>
      <c r="K639" s="7"/>
      <c r="L639" s="5"/>
      <c r="M639" s="2"/>
      <c r="AA639" s="4"/>
    </row>
    <row r="640" spans="1:27" s="3" customFormat="1" ht="16" customHeight="1" x14ac:dyDescent="0.25">
      <c r="B640" s="624"/>
      <c r="C640" s="624"/>
      <c r="D640" s="624"/>
      <c r="E640" s="624"/>
      <c r="F640" s="624"/>
      <c r="G640" s="624"/>
      <c r="H640" s="624"/>
      <c r="I640" s="624"/>
      <c r="J640" s="625"/>
      <c r="K640" s="7"/>
      <c r="L640" s="5"/>
      <c r="M640" s="2"/>
      <c r="AA640" s="4"/>
    </row>
    <row r="641" spans="1:27" s="3" customFormat="1" ht="16" customHeight="1" x14ac:dyDescent="0.25">
      <c r="B641" s="93" t="s">
        <v>178</v>
      </c>
      <c r="C641" s="442" t="s">
        <v>1181</v>
      </c>
      <c r="D641" s="442"/>
      <c r="E641" s="442"/>
      <c r="F641" s="442"/>
      <c r="G641" s="442"/>
      <c r="H641" s="442"/>
      <c r="I641" s="442"/>
      <c r="J641" s="442"/>
      <c r="K641" s="7"/>
      <c r="L641" s="5"/>
      <c r="M641" s="2"/>
      <c r="AA641" s="4"/>
    </row>
    <row r="642" spans="1:27" s="3" customFormat="1" ht="16" customHeight="1" x14ac:dyDescent="0.25">
      <c r="C642" s="442"/>
      <c r="D642" s="442"/>
      <c r="E642" s="442"/>
      <c r="F642" s="442"/>
      <c r="G642" s="442"/>
      <c r="H642" s="442"/>
      <c r="I642" s="442"/>
      <c r="J642" s="442"/>
      <c r="K642" s="7"/>
      <c r="L642" s="5"/>
      <c r="M642" s="2"/>
      <c r="AA642" s="4"/>
    </row>
    <row r="643" spans="1:27" s="3" customFormat="1" ht="16" customHeight="1" x14ac:dyDescent="0.25">
      <c r="C643" s="442"/>
      <c r="D643" s="442"/>
      <c r="E643" s="442"/>
      <c r="F643" s="442"/>
      <c r="G643" s="442"/>
      <c r="H643" s="442"/>
      <c r="I643" s="442"/>
      <c r="J643" s="442"/>
      <c r="K643" s="7"/>
      <c r="L643" s="5"/>
      <c r="M643" s="2"/>
      <c r="AA643" s="4"/>
    </row>
    <row r="644" spans="1:27" s="3" customFormat="1" ht="16" customHeight="1" x14ac:dyDescent="0.25">
      <c r="C644" s="442"/>
      <c r="D644" s="442"/>
      <c r="E644" s="442"/>
      <c r="F644" s="442"/>
      <c r="G644" s="442"/>
      <c r="H644" s="442"/>
      <c r="I644" s="442"/>
      <c r="J644" s="442"/>
      <c r="K644" s="7"/>
      <c r="L644" s="5"/>
      <c r="M644" s="2"/>
      <c r="AA644" s="4"/>
    </row>
    <row r="645" spans="1:27" s="3" customFormat="1" ht="16" customHeight="1" x14ac:dyDescent="0.25">
      <c r="J645" s="6"/>
      <c r="K645" s="7"/>
      <c r="L645" s="5"/>
      <c r="M645" s="2"/>
      <c r="AA645" s="4"/>
    </row>
    <row r="646" spans="1:27" s="3" customFormat="1" ht="16" customHeight="1" x14ac:dyDescent="0.25">
      <c r="B646" s="9" t="str">
        <f>IF(J646="Ρυθμιστικό;","",IF(J646="","G","R"))</f>
        <v/>
      </c>
      <c r="C646" s="623" t="s">
        <v>145</v>
      </c>
      <c r="D646" s="623"/>
      <c r="E646" s="623"/>
      <c r="F646" s="623"/>
      <c r="G646" s="623"/>
      <c r="H646" s="623"/>
      <c r="I646" s="623"/>
      <c r="J646" s="104" t="s">
        <v>2</v>
      </c>
      <c r="K646" s="7"/>
      <c r="L646" s="5"/>
      <c r="M646" s="2"/>
      <c r="AA646" s="4"/>
    </row>
    <row r="647" spans="1:27" s="3" customFormat="1" ht="16" customHeight="1" x14ac:dyDescent="0.25">
      <c r="B647" s="9" t="str">
        <f>IF(J647="Ρυθμιστικό;","",IF(J647="ΡΔ","G","R"))</f>
        <v/>
      </c>
      <c r="C647" s="623" t="s">
        <v>153</v>
      </c>
      <c r="D647" s="623"/>
      <c r="E647" s="623"/>
      <c r="F647" s="623"/>
      <c r="G647" s="623"/>
      <c r="H647" s="623"/>
      <c r="I647" s="623"/>
      <c r="J647" s="104" t="s">
        <v>2</v>
      </c>
      <c r="K647" s="7"/>
      <c r="L647" s="5"/>
      <c r="M647" s="58"/>
      <c r="AA647" s="4"/>
    </row>
    <row r="648" spans="1:27" s="3" customFormat="1" ht="16" customHeight="1" x14ac:dyDescent="0.25">
      <c r="B648" s="9" t="str">
        <f>IF(J648="Ρυθμιστικό;","",IF(J648="","G","R"))</f>
        <v/>
      </c>
      <c r="C648" s="623" t="s">
        <v>146</v>
      </c>
      <c r="D648" s="623"/>
      <c r="E648" s="623"/>
      <c r="F648" s="623"/>
      <c r="G648" s="623"/>
      <c r="H648" s="623"/>
      <c r="I648" s="623"/>
      <c r="J648" s="104" t="s">
        <v>2</v>
      </c>
      <c r="K648" s="7"/>
      <c r="L648" s="5"/>
      <c r="M648" s="58"/>
      <c r="AA648" s="4"/>
    </row>
    <row r="649" spans="1:27" s="3" customFormat="1" ht="16" customHeight="1" x14ac:dyDescent="0.25">
      <c r="B649" s="9" t="str">
        <f>IF(J649="Ρυθμιστικό;","",IF(J649="ΡΔ","G","R"))</f>
        <v/>
      </c>
      <c r="C649" s="623" t="s">
        <v>147</v>
      </c>
      <c r="D649" s="623"/>
      <c r="E649" s="623"/>
      <c r="F649" s="623"/>
      <c r="G649" s="623"/>
      <c r="H649" s="623"/>
      <c r="I649" s="623"/>
      <c r="J649" s="104" t="s">
        <v>2</v>
      </c>
      <c r="K649" s="7"/>
      <c r="L649" s="5"/>
      <c r="M649" s="58"/>
      <c r="AA649" s="4"/>
    </row>
    <row r="650" spans="1:27" s="3" customFormat="1" ht="16" customHeight="1" thickBot="1" x14ac:dyDescent="0.3">
      <c r="B650" s="9" t="str">
        <f>IF(J650="Ρυθμιστικό;","",IF(J650="ΡΔ","G","R"))</f>
        <v/>
      </c>
      <c r="C650" s="623" t="s">
        <v>150</v>
      </c>
      <c r="D650" s="623"/>
      <c r="E650" s="623"/>
      <c r="F650" s="623"/>
      <c r="G650" s="623"/>
      <c r="H650" s="623"/>
      <c r="I650" s="623"/>
      <c r="J650" s="104" t="s">
        <v>2</v>
      </c>
      <c r="K650" s="7"/>
      <c r="L650" s="5"/>
      <c r="M650" s="58"/>
      <c r="AA650" s="4"/>
    </row>
    <row r="651" spans="1:27" s="3" customFormat="1" ht="16" customHeight="1" x14ac:dyDescent="0.25">
      <c r="B651" s="9" t="str">
        <f>IF(J651="Ρυθμιστικό;","",IF(J651="","G","R"))</f>
        <v/>
      </c>
      <c r="C651" s="623" t="s">
        <v>148</v>
      </c>
      <c r="D651" s="623"/>
      <c r="E651" s="623"/>
      <c r="F651" s="623"/>
      <c r="G651" s="623"/>
      <c r="H651" s="623"/>
      <c r="I651" s="623"/>
      <c r="J651" s="104" t="s">
        <v>2</v>
      </c>
      <c r="K651" s="377" t="str">
        <f>IF(L651="","",IF(L651=40,P37,P29))</f>
        <v/>
      </c>
      <c r="L651" s="367" t="str">
        <f>IF(OR(B646="",B647="",B648="",B649="",B650="",B651="",B652="",B653=""),"",SUM(C655:J655))</f>
        <v/>
      </c>
      <c r="M651" s="58"/>
      <c r="P651" s="370">
        <v>40</v>
      </c>
      <c r="AA651" s="4"/>
    </row>
    <row r="652" spans="1:27" s="3" customFormat="1" ht="16" customHeight="1" x14ac:dyDescent="0.25">
      <c r="B652" s="9" t="str">
        <f>IF(J652="Ρυθμιστικό;","",IF(J652="","G","R"))</f>
        <v/>
      </c>
      <c r="C652" s="623" t="s">
        <v>151</v>
      </c>
      <c r="D652" s="623"/>
      <c r="E652" s="623"/>
      <c r="F652" s="623"/>
      <c r="G652" s="623"/>
      <c r="H652" s="623"/>
      <c r="I652" s="623"/>
      <c r="J652" s="104" t="s">
        <v>2</v>
      </c>
      <c r="K652" s="378"/>
      <c r="L652" s="368"/>
      <c r="M652" s="58"/>
      <c r="P652" s="370"/>
      <c r="AA652" s="4"/>
    </row>
    <row r="653" spans="1:27" s="3" customFormat="1" ht="16" customHeight="1" thickBot="1" x14ac:dyDescent="0.3">
      <c r="B653" s="9" t="str">
        <f>IF(J653="Ρυθμιστικό;","",IF(J653="ΡΔ","G","R"))</f>
        <v/>
      </c>
      <c r="C653" s="623" t="s">
        <v>152</v>
      </c>
      <c r="D653" s="623"/>
      <c r="E653" s="623"/>
      <c r="F653" s="623"/>
      <c r="G653" s="623"/>
      <c r="H653" s="623"/>
      <c r="I653" s="623"/>
      <c r="J653" s="104" t="s">
        <v>2</v>
      </c>
      <c r="K653" s="379"/>
      <c r="L653" s="369"/>
      <c r="M653" s="58"/>
      <c r="P653" s="370"/>
      <c r="AA653" s="4"/>
    </row>
    <row r="654" spans="1:27" s="3" customFormat="1" ht="16" customHeight="1" thickBot="1" x14ac:dyDescent="0.3">
      <c r="J654" s="6"/>
      <c r="K654" s="7"/>
      <c r="L654" s="5"/>
      <c r="M654" s="58"/>
      <c r="AA654" s="4"/>
    </row>
    <row r="655" spans="1:27" s="3" customFormat="1" ht="16" customHeight="1" x14ac:dyDescent="0.25">
      <c r="A655" s="22"/>
      <c r="B655" s="22"/>
      <c r="C655" s="42" t="str">
        <f>IF(B646&lt;&gt;"G","",5)</f>
        <v/>
      </c>
      <c r="D655" s="42" t="str">
        <f>IF(B647&lt;&gt;"G","",5)</f>
        <v/>
      </c>
      <c r="E655" s="42" t="str">
        <f>IF(B648&lt;&gt;"G","",5)</f>
        <v/>
      </c>
      <c r="F655" s="42" t="str">
        <f>IF(B649&lt;&gt;"G","",5)</f>
        <v/>
      </c>
      <c r="G655" s="42" t="str">
        <f>IF(B650&lt;&gt;"G","",5)</f>
        <v/>
      </c>
      <c r="H655" s="42" t="str">
        <f>IF(B651&lt;&gt;"G","",5)</f>
        <v/>
      </c>
      <c r="I655" s="42" t="str">
        <f>IF(B652&lt;&gt;"G","",5)</f>
        <v/>
      </c>
      <c r="J655" s="54" t="str">
        <f>IF(B653&lt;&gt;"G","",5)</f>
        <v/>
      </c>
      <c r="K655" s="5"/>
      <c r="L655" s="5"/>
      <c r="M655" s="58"/>
      <c r="AA655" s="4"/>
    </row>
    <row r="656" spans="1:27" s="3" customFormat="1" ht="16" customHeight="1" x14ac:dyDescent="0.25">
      <c r="B656" s="93" t="s">
        <v>179</v>
      </c>
      <c r="J656" s="6"/>
      <c r="K656" s="7"/>
      <c r="L656" s="5"/>
      <c r="M656" s="58"/>
      <c r="AA656" s="4"/>
    </row>
    <row r="657" spans="4:27" s="3" customFormat="1" ht="16" customHeight="1" x14ac:dyDescent="0.25">
      <c r="D657" s="418" t="s">
        <v>5</v>
      </c>
      <c r="E657" s="419"/>
      <c r="G657" s="418" t="s">
        <v>133</v>
      </c>
      <c r="H657" s="419"/>
      <c r="J657" s="6"/>
      <c r="K657" s="7"/>
      <c r="L657" s="5"/>
      <c r="M657" s="58"/>
      <c r="AA657" s="4"/>
    </row>
    <row r="658" spans="4:27" s="3" customFormat="1" ht="16" customHeight="1" x14ac:dyDescent="0.25">
      <c r="D658" s="420" t="s">
        <v>134</v>
      </c>
      <c r="E658" s="421"/>
      <c r="G658" s="420" t="s">
        <v>135</v>
      </c>
      <c r="H658" s="421"/>
      <c r="J658" s="6"/>
      <c r="K658" s="7"/>
      <c r="L658" s="5"/>
      <c r="M658" s="58"/>
      <c r="AA658" s="4"/>
    </row>
    <row r="659" spans="4:27" s="3" customFormat="1" ht="16" customHeight="1" x14ac:dyDescent="0.25">
      <c r="D659" s="422"/>
      <c r="E659" s="421"/>
      <c r="G659" s="422"/>
      <c r="H659" s="421"/>
      <c r="J659" s="6"/>
      <c r="K659" s="7"/>
      <c r="L659" s="5"/>
      <c r="M659" s="58"/>
      <c r="AA659" s="4"/>
    </row>
    <row r="660" spans="4:27" s="3" customFormat="1" ht="16" customHeight="1" x14ac:dyDescent="0.25">
      <c r="D660" s="422"/>
      <c r="E660" s="421"/>
      <c r="G660" s="422"/>
      <c r="H660" s="421"/>
      <c r="J660" s="6"/>
      <c r="K660" s="7"/>
      <c r="L660" s="5"/>
      <c r="M660" s="58"/>
      <c r="AA660" s="4"/>
    </row>
    <row r="661" spans="4:27" s="3" customFormat="1" ht="16" customHeight="1" thickBot="1" x14ac:dyDescent="0.3">
      <c r="D661" s="423"/>
      <c r="E661" s="424"/>
      <c r="G661" s="423"/>
      <c r="H661" s="424"/>
      <c r="J661" s="6"/>
      <c r="K661" s="7"/>
      <c r="L661" s="5"/>
      <c r="M661" s="58"/>
      <c r="AA661" s="4"/>
    </row>
    <row r="662" spans="4:27" s="3" customFormat="1" ht="16" customHeight="1" thickTop="1" x14ac:dyDescent="0.25">
      <c r="J662" s="6"/>
      <c r="K662" s="7"/>
      <c r="L662" s="5"/>
      <c r="M662" s="58"/>
      <c r="AA662" s="4"/>
    </row>
    <row r="663" spans="4:27" s="3" customFormat="1" ht="16" customHeight="1" x14ac:dyDescent="0.25">
      <c r="E663" s="425" t="s">
        <v>258</v>
      </c>
      <c r="F663" s="426"/>
      <c r="G663" s="427"/>
      <c r="J663" s="6"/>
      <c r="K663" s="7"/>
      <c r="L663" s="5"/>
      <c r="M663" s="58"/>
      <c r="AA663" s="4"/>
    </row>
    <row r="664" spans="4:27" s="3" customFormat="1" ht="16" customHeight="1" x14ac:dyDescent="0.25">
      <c r="J664" s="6"/>
      <c r="K664" s="7"/>
      <c r="L664" s="5"/>
      <c r="M664" s="58"/>
      <c r="AA664" s="4"/>
    </row>
    <row r="665" spans="4:27" s="3" customFormat="1" ht="16" customHeight="1" x14ac:dyDescent="0.25">
      <c r="E665" s="418" t="s">
        <v>12</v>
      </c>
      <c r="F665" s="428"/>
      <c r="G665" s="419"/>
      <c r="J665" s="6"/>
      <c r="K665" s="7"/>
      <c r="L665" s="5"/>
      <c r="M665" s="58"/>
      <c r="AA665" s="4"/>
    </row>
    <row r="666" spans="4:27" s="3" customFormat="1" ht="16" customHeight="1" x14ac:dyDescent="0.25">
      <c r="E666" s="395" t="s">
        <v>13</v>
      </c>
      <c r="F666" s="396"/>
      <c r="G666" s="397"/>
      <c r="J666" s="6"/>
      <c r="K666" s="7"/>
      <c r="L666" s="5"/>
      <c r="M666" s="58"/>
      <c r="AA666" s="4"/>
    </row>
    <row r="667" spans="4:27" s="3" customFormat="1" ht="16" customHeight="1" x14ac:dyDescent="0.25">
      <c r="E667" s="395"/>
      <c r="F667" s="396"/>
      <c r="G667" s="397"/>
      <c r="J667" s="6"/>
      <c r="K667" s="7"/>
      <c r="L667" s="5"/>
      <c r="M667" s="58"/>
      <c r="AA667" s="4"/>
    </row>
    <row r="668" spans="4:27" s="3" customFormat="1" ht="16" customHeight="1" x14ac:dyDescent="0.25">
      <c r="E668" s="395"/>
      <c r="F668" s="396"/>
      <c r="G668" s="397"/>
      <c r="J668" s="6"/>
      <c r="K668" s="7"/>
      <c r="L668" s="5"/>
      <c r="M668" s="58"/>
      <c r="AA668" s="4"/>
    </row>
    <row r="669" spans="4:27" s="3" customFormat="1" ht="16" customHeight="1" thickBot="1" x14ac:dyDescent="0.3">
      <c r="E669" s="398"/>
      <c r="F669" s="399"/>
      <c r="G669" s="400"/>
      <c r="J669" s="6"/>
      <c r="K669" s="7"/>
      <c r="L669" s="5"/>
      <c r="M669" s="58"/>
      <c r="AA669" s="4"/>
    </row>
    <row r="670" spans="4:27" s="3" customFormat="1" ht="16" customHeight="1" thickTop="1" x14ac:dyDescent="0.25">
      <c r="J670" s="6"/>
      <c r="K670" s="7"/>
      <c r="L670" s="5"/>
      <c r="M670" s="58"/>
      <c r="AA670" s="4"/>
    </row>
    <row r="671" spans="4:27" s="3" customFormat="1" ht="16" customHeight="1" x14ac:dyDescent="0.25">
      <c r="E671" s="461" t="s">
        <v>259</v>
      </c>
      <c r="F671" s="558"/>
      <c r="G671" s="559"/>
      <c r="J671" s="6"/>
      <c r="K671" s="7"/>
      <c r="L671" s="5"/>
      <c r="M671" s="58"/>
      <c r="AA671" s="4"/>
    </row>
    <row r="672" spans="4:27" s="3" customFormat="1" ht="16" customHeight="1" x14ac:dyDescent="0.25">
      <c r="J672" s="6"/>
      <c r="K672" s="7"/>
      <c r="L672" s="5"/>
      <c r="M672" s="58"/>
      <c r="AA672" s="4"/>
    </row>
    <row r="673" spans="2:27" s="3" customFormat="1" ht="16" customHeight="1" x14ac:dyDescent="0.25">
      <c r="C673" s="499" t="s">
        <v>1049</v>
      </c>
      <c r="D673" s="499"/>
      <c r="E673" s="499"/>
      <c r="F673" s="499"/>
      <c r="G673" s="499"/>
      <c r="H673" s="499"/>
      <c r="I673" s="499"/>
      <c r="J673" s="6"/>
      <c r="K673" s="7"/>
      <c r="L673" s="5"/>
      <c r="M673" s="58"/>
      <c r="AA673" s="4"/>
    </row>
    <row r="674" spans="2:27" s="3" customFormat="1" ht="16" customHeight="1" x14ac:dyDescent="0.25">
      <c r="J674" s="6"/>
      <c r="K674" s="7"/>
      <c r="L674" s="5"/>
      <c r="M674" s="58"/>
      <c r="AA674" s="4"/>
    </row>
    <row r="675" spans="2:27" s="3" customFormat="1" ht="16" customHeight="1" x14ac:dyDescent="0.25">
      <c r="C675" s="498" t="s">
        <v>1050</v>
      </c>
      <c r="D675" s="498"/>
      <c r="E675" s="498"/>
      <c r="F675" s="498"/>
      <c r="G675" s="498"/>
      <c r="H675" s="498"/>
      <c r="I675" s="198"/>
      <c r="J675" s="20" t="str">
        <f>IF(I675="","",IF(OR(I675="0,4M",I675="0,4Μ"),"G","R"))</f>
        <v/>
      </c>
      <c r="K675" s="7"/>
      <c r="L675" s="5"/>
      <c r="M675" s="58"/>
      <c r="AA675" s="4"/>
    </row>
    <row r="676" spans="2:27" s="3" customFormat="1" ht="16" customHeight="1" x14ac:dyDescent="0.25">
      <c r="J676" s="6"/>
      <c r="K676" s="7"/>
      <c r="L676" s="5"/>
      <c r="M676" s="58"/>
      <c r="AA676" s="4"/>
    </row>
    <row r="677" spans="2:27" s="3" customFormat="1" ht="16" customHeight="1" x14ac:dyDescent="0.25">
      <c r="C677" s="498" t="s">
        <v>1051</v>
      </c>
      <c r="D677" s="498"/>
      <c r="E677" s="498"/>
      <c r="F677" s="498"/>
      <c r="G677" s="498"/>
      <c r="H677" s="498"/>
      <c r="I677" s="198"/>
      <c r="J677" s="20" t="str">
        <f>IF(I677="","",IF(OR(I677="0,2M",I677="0,2Μ"),"G","R"))</f>
        <v/>
      </c>
      <c r="K677" s="7"/>
      <c r="L677" s="5"/>
      <c r="M677" s="58"/>
      <c r="AA677" s="4"/>
    </row>
    <row r="678" spans="2:27" s="3" customFormat="1" ht="16" customHeight="1" x14ac:dyDescent="0.25">
      <c r="J678" s="6"/>
      <c r="K678" s="7"/>
      <c r="L678" s="5"/>
      <c r="M678" s="58"/>
      <c r="AA678" s="4"/>
    </row>
    <row r="679" spans="2:27" s="3" customFormat="1" ht="16" customHeight="1" x14ac:dyDescent="0.25">
      <c r="C679" s="205" t="s">
        <v>1182</v>
      </c>
      <c r="D679" s="205"/>
      <c r="E679" s="205"/>
      <c r="F679" s="205"/>
      <c r="G679" s="205"/>
      <c r="H679" s="205"/>
      <c r="I679" s="205"/>
      <c r="J679" s="502"/>
      <c r="K679" s="7"/>
      <c r="L679" s="5"/>
      <c r="M679" s="58"/>
      <c r="AA679" s="4"/>
    </row>
    <row r="680" spans="2:27" s="3" customFormat="1" ht="16" customHeight="1" x14ac:dyDescent="0.25">
      <c r="C680" s="205"/>
      <c r="D680" s="205"/>
      <c r="E680" s="205"/>
      <c r="F680" s="205"/>
      <c r="G680" s="205"/>
      <c r="H680" s="205"/>
      <c r="I680" s="205"/>
      <c r="J680" s="502"/>
      <c r="K680" s="7"/>
      <c r="L680" s="5"/>
      <c r="M680" s="58"/>
      <c r="AA680" s="4"/>
    </row>
    <row r="681" spans="2:27" s="3" customFormat="1" ht="16" customHeight="1" x14ac:dyDescent="0.25">
      <c r="J681" s="6"/>
      <c r="K681" s="7"/>
      <c r="L681" s="5"/>
      <c r="M681" s="58"/>
      <c r="AA681" s="4"/>
    </row>
    <row r="682" spans="2:27" s="3" customFormat="1" ht="16" customHeight="1" x14ac:dyDescent="0.25">
      <c r="C682" s="43" t="s">
        <v>164</v>
      </c>
      <c r="D682" s="44" t="s">
        <v>86</v>
      </c>
      <c r="E682" s="45" t="s">
        <v>165</v>
      </c>
      <c r="F682" s="59" t="s">
        <v>168</v>
      </c>
      <c r="G682" s="45" t="s">
        <v>166</v>
      </c>
      <c r="H682" s="44" t="s">
        <v>86</v>
      </c>
      <c r="I682" s="47" t="s">
        <v>167</v>
      </c>
      <c r="J682" s="6"/>
      <c r="K682" s="7"/>
      <c r="L682" s="5"/>
      <c r="M682" s="58"/>
      <c r="AA682" s="4"/>
    </row>
    <row r="683" spans="2:27" s="3" customFormat="1" ht="16" customHeight="1" x14ac:dyDescent="0.25">
      <c r="J683" s="6"/>
      <c r="K683" s="7"/>
      <c r="L683" s="5"/>
      <c r="M683" s="58"/>
      <c r="AA683" s="4"/>
    </row>
    <row r="684" spans="2:27" s="3" customFormat="1" ht="16" customHeight="1" x14ac:dyDescent="0.25">
      <c r="B684" s="17" t="s">
        <v>91</v>
      </c>
      <c r="C684" s="100"/>
      <c r="D684" s="578" t="s">
        <v>86</v>
      </c>
      <c r="E684" s="100"/>
      <c r="F684" s="583" t="s">
        <v>98</v>
      </c>
      <c r="G684" s="577"/>
      <c r="H684" s="578" t="s">
        <v>86</v>
      </c>
      <c r="I684" s="577"/>
      <c r="J684" s="20" t="str">
        <f>IF(OR(C684="",E684=""),"",IF(AND(C684="0,03mol",E684="0,06mol"),"G","R"))</f>
        <v/>
      </c>
      <c r="K684" s="7"/>
      <c r="L684" s="5"/>
      <c r="M684" s="58"/>
      <c r="AA684" s="4"/>
    </row>
    <row r="685" spans="2:27" s="3" customFormat="1" ht="16" customHeight="1" x14ac:dyDescent="0.25">
      <c r="B685" s="17" t="s">
        <v>160</v>
      </c>
      <c r="C685" s="100"/>
      <c r="D685" s="578"/>
      <c r="E685" s="100"/>
      <c r="F685" s="583"/>
      <c r="G685" s="577"/>
      <c r="H685" s="578"/>
      <c r="I685" s="577"/>
      <c r="J685" s="6"/>
      <c r="K685" s="7"/>
      <c r="L685" s="5"/>
      <c r="M685" s="58"/>
      <c r="AA685" s="4"/>
    </row>
    <row r="686" spans="2:27" s="3" customFormat="1" ht="16" customHeight="1" x14ac:dyDescent="0.25">
      <c r="B686" s="17" t="s">
        <v>94</v>
      </c>
      <c r="C686" s="48"/>
      <c r="D686" s="578"/>
      <c r="E686" s="48"/>
      <c r="F686" s="583"/>
      <c r="G686" s="100"/>
      <c r="H686" s="578"/>
      <c r="I686" s="100"/>
      <c r="J686" s="20" t="str">
        <f>IF(OR(C685="",E685="",G686="",I686=""),"",IF(AND(C685="0,03mol",E685="0,03mol",G686="0,03mol",I686="0,03mol"),"G","R"))</f>
        <v/>
      </c>
      <c r="K686" s="7"/>
      <c r="L686" s="5"/>
      <c r="M686" s="58"/>
      <c r="AA686" s="4"/>
    </row>
    <row r="687" spans="2:27" s="3" customFormat="1" ht="16" customHeight="1" x14ac:dyDescent="0.25">
      <c r="B687" s="17" t="s">
        <v>95</v>
      </c>
      <c r="C687" s="105"/>
      <c r="D687" s="578"/>
      <c r="E687" s="100"/>
      <c r="F687" s="583"/>
      <c r="G687" s="100"/>
      <c r="H687" s="578"/>
      <c r="I687" s="100"/>
      <c r="J687" s="20" t="str">
        <f>IF(OR(C687="",E687="",G687="",I687=""),"",IF(AND(OR(C687="-",C687="–"),E687="0,03mol",G687="0,03mol",I687="0,03mol"),"G","R"))</f>
        <v/>
      </c>
      <c r="K687" s="7"/>
      <c r="L687" s="5"/>
      <c r="M687" s="58"/>
      <c r="AA687" s="4"/>
    </row>
    <row r="688" spans="2:27" s="3" customFormat="1" ht="16" customHeight="1" x14ac:dyDescent="0.25">
      <c r="B688" s="6"/>
      <c r="C688" s="6"/>
      <c r="D688" s="6"/>
      <c r="E688" s="6"/>
      <c r="F688" s="6"/>
      <c r="G688" s="6"/>
      <c r="H688" s="6"/>
      <c r="I688" s="6"/>
      <c r="J688" s="6"/>
      <c r="K688" s="7"/>
      <c r="L688" s="5"/>
      <c r="M688" s="58"/>
      <c r="AA688" s="4"/>
    </row>
    <row r="689" spans="2:27" s="3" customFormat="1" ht="16" customHeight="1" x14ac:dyDescent="0.25">
      <c r="B689" s="6"/>
      <c r="C689" s="626" t="s">
        <v>1183</v>
      </c>
      <c r="D689" s="626"/>
      <c r="E689" s="626"/>
      <c r="F689" s="626"/>
      <c r="G689" s="626"/>
      <c r="H689" s="626"/>
      <c r="I689" s="626"/>
      <c r="J689" s="6"/>
      <c r="K689" s="7"/>
      <c r="L689" s="5"/>
      <c r="M689" s="58"/>
      <c r="AA689" s="4"/>
    </row>
    <row r="690" spans="2:27" s="3" customFormat="1" ht="16" customHeight="1" x14ac:dyDescent="0.25">
      <c r="B690" s="6"/>
      <c r="C690" s="626"/>
      <c r="D690" s="626"/>
      <c r="E690" s="626"/>
      <c r="F690" s="626"/>
      <c r="G690" s="626"/>
      <c r="H690" s="626"/>
      <c r="I690" s="626"/>
      <c r="J690" s="6"/>
      <c r="K690" s="7"/>
      <c r="L690" s="5"/>
      <c r="M690" s="58"/>
      <c r="AA690" s="4"/>
    </row>
    <row r="691" spans="2:27" s="3" customFormat="1" ht="16" customHeight="1" x14ac:dyDescent="0.25">
      <c r="B691" s="6"/>
      <c r="C691" s="626"/>
      <c r="D691" s="626"/>
      <c r="E691" s="626"/>
      <c r="F691" s="626"/>
      <c r="G691" s="626"/>
      <c r="H691" s="626"/>
      <c r="I691" s="626"/>
      <c r="J691" s="6"/>
      <c r="K691" s="7"/>
      <c r="L691" s="5"/>
      <c r="M691" s="58"/>
      <c r="AA691" s="4"/>
    </row>
    <row r="692" spans="2:27" s="3" customFormat="1" ht="16" customHeight="1" x14ac:dyDescent="0.25">
      <c r="B692" s="6"/>
      <c r="C692" s="626"/>
      <c r="D692" s="626"/>
      <c r="E692" s="626"/>
      <c r="F692" s="626"/>
      <c r="G692" s="626"/>
      <c r="H692" s="626"/>
      <c r="I692" s="626"/>
      <c r="J692" s="6"/>
      <c r="K692" s="7"/>
      <c r="L692" s="5"/>
      <c r="M692" s="58"/>
      <c r="AA692" s="4"/>
    </row>
    <row r="693" spans="2:27" s="3" customFormat="1" ht="16" customHeight="1" x14ac:dyDescent="0.25">
      <c r="B693" s="6"/>
      <c r="C693" s="626"/>
      <c r="D693" s="626"/>
      <c r="E693" s="626"/>
      <c r="F693" s="626"/>
      <c r="G693" s="626"/>
      <c r="H693" s="626"/>
      <c r="I693" s="626"/>
      <c r="J693" s="6"/>
      <c r="K693" s="7"/>
      <c r="L693" s="5"/>
      <c r="M693" s="58"/>
      <c r="AA693" s="4"/>
    </row>
    <row r="694" spans="2:27" s="3" customFormat="1" ht="16" customHeight="1" x14ac:dyDescent="0.25">
      <c r="B694" s="6"/>
      <c r="C694" s="626"/>
      <c r="D694" s="626"/>
      <c r="E694" s="626"/>
      <c r="F694" s="626"/>
      <c r="G694" s="626"/>
      <c r="H694" s="626"/>
      <c r="I694" s="626"/>
      <c r="J694" s="6"/>
      <c r="K694" s="7"/>
      <c r="L694" s="5"/>
      <c r="M694" s="58"/>
      <c r="AA694" s="4"/>
    </row>
    <row r="695" spans="2:27" s="3" customFormat="1" ht="16" customHeight="1" x14ac:dyDescent="0.25">
      <c r="B695" s="6"/>
      <c r="C695" s="626"/>
      <c r="D695" s="626"/>
      <c r="E695" s="626"/>
      <c r="F695" s="626"/>
      <c r="G695" s="626"/>
      <c r="H695" s="626"/>
      <c r="I695" s="626"/>
      <c r="J695" s="6"/>
      <c r="K695" s="7"/>
      <c r="L695" s="5"/>
      <c r="M695" s="58"/>
      <c r="AA695" s="4"/>
    </row>
    <row r="696" spans="2:27" s="3" customFormat="1" ht="16" customHeight="1" x14ac:dyDescent="0.25">
      <c r="B696" s="6"/>
      <c r="C696" s="626"/>
      <c r="D696" s="626"/>
      <c r="E696" s="626"/>
      <c r="F696" s="626"/>
      <c r="G696" s="626"/>
      <c r="H696" s="626"/>
      <c r="I696" s="626"/>
      <c r="J696" s="6"/>
      <c r="K696" s="7"/>
      <c r="L696" s="5"/>
      <c r="M696" s="58"/>
      <c r="AA696" s="4"/>
    </row>
    <row r="697" spans="2:27" s="3" customFormat="1" ht="16" customHeight="1" x14ac:dyDescent="0.25">
      <c r="J697" s="6"/>
      <c r="K697" s="7"/>
      <c r="L697" s="5"/>
      <c r="M697" s="58"/>
      <c r="AA697" s="4"/>
    </row>
    <row r="698" spans="2:27" s="3" customFormat="1" ht="16" customHeight="1" x14ac:dyDescent="0.25">
      <c r="C698" s="520" t="s">
        <v>1184</v>
      </c>
      <c r="D698" s="520"/>
      <c r="E698" s="520"/>
      <c r="F698" s="520"/>
      <c r="G698" s="520"/>
      <c r="H698" s="183" t="s">
        <v>157</v>
      </c>
      <c r="I698" s="198"/>
      <c r="J698" s="20" t="str">
        <f>IF(OR(I698="",I699="",I700="",I701=""),"",IF(AND(I698="Λ",I699="Σ",I700="Σ",I701="Λ"),"G","R"))</f>
        <v/>
      </c>
      <c r="K698" s="7"/>
      <c r="L698" s="5"/>
      <c r="M698" s="58"/>
      <c r="AA698" s="4"/>
    </row>
    <row r="699" spans="2:27" s="3" customFormat="1" ht="16" customHeight="1" x14ac:dyDescent="0.25">
      <c r="C699" s="520"/>
      <c r="D699" s="520"/>
      <c r="E699" s="520"/>
      <c r="F699" s="520"/>
      <c r="G699" s="520"/>
      <c r="H699" s="183" t="s">
        <v>159</v>
      </c>
      <c r="I699" s="198"/>
      <c r="J699" s="6"/>
      <c r="K699" s="7"/>
      <c r="L699" s="5"/>
      <c r="M699" s="58"/>
      <c r="AA699" s="4"/>
    </row>
    <row r="700" spans="2:27" s="3" customFormat="1" ht="16" customHeight="1" thickBot="1" x14ac:dyDescent="0.3">
      <c r="C700" s="520"/>
      <c r="D700" s="520"/>
      <c r="E700" s="520"/>
      <c r="F700" s="520"/>
      <c r="G700" s="520"/>
      <c r="H700" s="183" t="s">
        <v>36</v>
      </c>
      <c r="I700" s="198"/>
      <c r="J700" s="6"/>
      <c r="K700" s="7"/>
      <c r="L700" s="5"/>
      <c r="M700" s="58"/>
      <c r="AA700" s="4"/>
    </row>
    <row r="701" spans="2:27" s="3" customFormat="1" ht="16" customHeight="1" x14ac:dyDescent="0.25">
      <c r="C701" s="520"/>
      <c r="D701" s="520"/>
      <c r="E701" s="520"/>
      <c r="F701" s="520"/>
      <c r="G701" s="520"/>
      <c r="H701" s="183" t="s">
        <v>158</v>
      </c>
      <c r="I701" s="198"/>
      <c r="J701" s="25"/>
      <c r="K701" s="377" t="str">
        <f>IF(L701="","",IF(L701=40,P37,P29))</f>
        <v/>
      </c>
      <c r="L701" s="367" t="str">
        <f>IF(OR(J675="",J677="",J684="",J686="",J687="",J698="",J703=""),"",SUM(C705:I705))</f>
        <v/>
      </c>
      <c r="M701" s="58"/>
      <c r="P701" s="370">
        <v>40</v>
      </c>
      <c r="AA701" s="4"/>
    </row>
    <row r="702" spans="2:27" s="3" customFormat="1" ht="16" customHeight="1" x14ac:dyDescent="0.25">
      <c r="J702" s="25"/>
      <c r="K702" s="378"/>
      <c r="L702" s="368"/>
      <c r="M702" s="58"/>
      <c r="P702" s="370"/>
      <c r="AA702" s="4"/>
    </row>
    <row r="703" spans="2:27" s="3" customFormat="1" ht="16" customHeight="1" thickBot="1" x14ac:dyDescent="0.3">
      <c r="C703" s="452" t="s">
        <v>1052</v>
      </c>
      <c r="D703" s="452"/>
      <c r="E703" s="452"/>
      <c r="F703" s="452"/>
      <c r="G703" s="452"/>
      <c r="H703" s="452"/>
      <c r="I703" s="198"/>
      <c r="J703" s="24" t="str">
        <f>IF(I703="","",IF(I703=4.7,"G","R"))</f>
        <v/>
      </c>
      <c r="K703" s="379"/>
      <c r="L703" s="369"/>
      <c r="M703" s="58"/>
      <c r="P703" s="370"/>
      <c r="AA703" s="4"/>
    </row>
    <row r="704" spans="2:27" s="3" customFormat="1" ht="16" customHeight="1" thickBot="1" x14ac:dyDescent="0.3">
      <c r="J704" s="6"/>
      <c r="K704" s="7"/>
      <c r="L704" s="5"/>
      <c r="M704" s="58"/>
      <c r="AA704" s="4"/>
    </row>
    <row r="705" spans="1:27" s="3" customFormat="1" ht="16" customHeight="1" x14ac:dyDescent="0.25">
      <c r="A705" s="22"/>
      <c r="B705" s="22"/>
      <c r="C705" s="42" t="str">
        <f>IF(J675&lt;&gt;"G","",6)</f>
        <v/>
      </c>
      <c r="D705" s="42" t="str">
        <f>IF(J677&lt;&gt;"G","",9)</f>
        <v/>
      </c>
      <c r="E705" s="42" t="str">
        <f>IF(J684&lt;&gt;"G","",5)</f>
        <v/>
      </c>
      <c r="F705" s="42" t="str">
        <f>IF(J686&lt;&gt;"G","",3)</f>
        <v/>
      </c>
      <c r="G705" s="42" t="str">
        <f>IF(J687&lt;&gt;"G","",2)</f>
        <v/>
      </c>
      <c r="H705" s="42" t="str">
        <f>IF(J698&lt;&gt;"G","",5)</f>
        <v/>
      </c>
      <c r="I705" s="42" t="str">
        <f>IF(J703&lt;&gt;"G","",10)</f>
        <v/>
      </c>
      <c r="J705" s="23"/>
      <c r="K705" s="7"/>
      <c r="L705" s="5"/>
      <c r="M705" s="58"/>
      <c r="AA705" s="4"/>
    </row>
    <row r="706" spans="1:27" s="3" customFormat="1" ht="16" customHeight="1" x14ac:dyDescent="0.25">
      <c r="B706" s="93" t="s">
        <v>180</v>
      </c>
      <c r="J706" s="6"/>
      <c r="K706" s="7"/>
      <c r="L706" s="5"/>
      <c r="M706" s="58"/>
      <c r="AA706" s="4"/>
    </row>
    <row r="707" spans="1:27" s="3" customFormat="1" ht="16" customHeight="1" x14ac:dyDescent="0.25">
      <c r="J707" s="6"/>
      <c r="K707" s="7"/>
      <c r="L707" s="5"/>
      <c r="M707" s="58"/>
      <c r="AA707" s="4"/>
    </row>
    <row r="708" spans="1:27" s="3" customFormat="1" ht="16" customHeight="1" x14ac:dyDescent="0.25">
      <c r="J708" s="6"/>
      <c r="K708" s="7"/>
      <c r="L708" s="5"/>
      <c r="M708" s="58"/>
      <c r="AA708" s="4"/>
    </row>
    <row r="709" spans="1:27" s="3" customFormat="1" ht="16" customHeight="1" x14ac:dyDescent="0.25">
      <c r="J709" s="6"/>
      <c r="K709" s="7"/>
      <c r="L709" s="5"/>
      <c r="M709" s="58"/>
      <c r="AA709" s="4"/>
    </row>
    <row r="710" spans="1:27" s="3" customFormat="1" ht="16" customHeight="1" x14ac:dyDescent="0.25">
      <c r="J710" s="6"/>
      <c r="K710" s="7"/>
      <c r="L710" s="5"/>
      <c r="M710" s="58"/>
      <c r="AA710" s="4"/>
    </row>
    <row r="711" spans="1:27" s="3" customFormat="1" ht="16" customHeight="1" x14ac:dyDescent="0.25">
      <c r="J711" s="6"/>
      <c r="K711" s="7"/>
      <c r="L711" s="5"/>
      <c r="M711" s="58"/>
      <c r="AA711" s="4"/>
    </row>
    <row r="712" spans="1:27" s="3" customFormat="1" ht="16" customHeight="1" x14ac:dyDescent="0.25">
      <c r="J712" s="6"/>
      <c r="K712" s="7"/>
      <c r="L712" s="5"/>
      <c r="M712" s="58"/>
      <c r="AA712" s="4"/>
    </row>
    <row r="713" spans="1:27" s="3" customFormat="1" ht="16" customHeight="1" x14ac:dyDescent="0.25">
      <c r="J713" s="6"/>
      <c r="K713" s="7"/>
      <c r="L713" s="5"/>
      <c r="M713" s="58"/>
      <c r="AA713" s="4"/>
    </row>
    <row r="714" spans="1:27" s="3" customFormat="1" ht="16" customHeight="1" x14ac:dyDescent="0.25">
      <c r="D714" s="418" t="s">
        <v>161</v>
      </c>
      <c r="E714" s="428"/>
      <c r="F714" s="419"/>
      <c r="J714" s="6"/>
      <c r="K714" s="7"/>
      <c r="L714" s="5"/>
      <c r="M714" s="58"/>
      <c r="AA714" s="4"/>
    </row>
    <row r="715" spans="1:27" s="3" customFormat="1" ht="16" customHeight="1" x14ac:dyDescent="0.25">
      <c r="D715" s="30"/>
      <c r="E715" s="40"/>
      <c r="F715" s="31"/>
      <c r="J715" s="6"/>
      <c r="K715" s="7"/>
      <c r="L715" s="5"/>
      <c r="M715" s="58"/>
      <c r="AA715" s="4"/>
    </row>
    <row r="716" spans="1:27" s="3" customFormat="1" ht="16" customHeight="1" x14ac:dyDescent="0.25">
      <c r="D716" s="32"/>
      <c r="E716" s="40" t="s">
        <v>136</v>
      </c>
      <c r="F716" s="31"/>
      <c r="J716" s="6"/>
      <c r="K716" s="7"/>
      <c r="L716" s="5"/>
      <c r="M716" s="58"/>
      <c r="AA716" s="4"/>
    </row>
    <row r="717" spans="1:27" s="3" customFormat="1" ht="16" customHeight="1" x14ac:dyDescent="0.25">
      <c r="D717" s="32"/>
      <c r="E717" s="40" t="s">
        <v>137</v>
      </c>
      <c r="F717" s="31"/>
      <c r="J717" s="6"/>
      <c r="K717" s="7"/>
      <c r="L717" s="5"/>
      <c r="M717" s="58"/>
      <c r="AA717" s="4"/>
    </row>
    <row r="718" spans="1:27" s="3" customFormat="1" ht="16" customHeight="1" x14ac:dyDescent="0.25">
      <c r="D718" s="32"/>
      <c r="E718" s="40" t="s">
        <v>77</v>
      </c>
      <c r="F718" s="31"/>
      <c r="J718" s="6"/>
      <c r="K718" s="7"/>
      <c r="L718" s="5"/>
      <c r="M718" s="58"/>
      <c r="AA718" s="4"/>
    </row>
    <row r="719" spans="1:27" s="3" customFormat="1" ht="16" customHeight="1" thickBot="1" x14ac:dyDescent="0.3">
      <c r="D719" s="33"/>
      <c r="E719" s="41"/>
      <c r="F719" s="34"/>
      <c r="J719" s="6"/>
      <c r="K719" s="7"/>
      <c r="L719" s="5"/>
      <c r="M719" s="58"/>
      <c r="AA719" s="4"/>
    </row>
    <row r="720" spans="1:27" s="3" customFormat="1" ht="16" customHeight="1" thickTop="1" x14ac:dyDescent="0.25">
      <c r="J720" s="6"/>
      <c r="K720" s="7"/>
      <c r="L720" s="5"/>
      <c r="M720" s="58"/>
      <c r="AA720" s="4"/>
    </row>
    <row r="721" spans="3:27" s="3" customFormat="1" ht="16" customHeight="1" x14ac:dyDescent="0.25">
      <c r="E721" s="461" t="s">
        <v>259</v>
      </c>
      <c r="F721" s="558"/>
      <c r="G721" s="559"/>
      <c r="J721" s="6"/>
      <c r="K721" s="7"/>
      <c r="L721" s="5"/>
      <c r="M721" s="58"/>
      <c r="AA721" s="4"/>
    </row>
    <row r="722" spans="3:27" s="3" customFormat="1" ht="16" customHeight="1" x14ac:dyDescent="0.25">
      <c r="J722" s="6"/>
      <c r="K722" s="7"/>
      <c r="L722" s="5"/>
      <c r="M722" s="58"/>
      <c r="AA722" s="4"/>
    </row>
    <row r="723" spans="3:27" s="3" customFormat="1" ht="16" customHeight="1" x14ac:dyDescent="0.25">
      <c r="C723" s="627" t="s">
        <v>1053</v>
      </c>
      <c r="D723" s="627"/>
      <c r="E723" s="627"/>
      <c r="F723" s="627"/>
      <c r="G723" s="627"/>
      <c r="H723" s="627"/>
      <c r="I723" s="627"/>
      <c r="J723" s="6"/>
      <c r="K723" s="7"/>
      <c r="L723" s="5"/>
      <c r="M723" s="58"/>
      <c r="AA723" s="4"/>
    </row>
    <row r="724" spans="3:27" s="3" customFormat="1" ht="16" customHeight="1" x14ac:dyDescent="0.25">
      <c r="C724" s="9" t="str">
        <f>IF(J725&lt;&gt;"G","",8)</f>
        <v/>
      </c>
      <c r="D724" s="9" t="str">
        <f>IF(J727&lt;&gt;"G","",6)</f>
        <v/>
      </c>
      <c r="E724" s="9" t="str">
        <f>IF(J730&lt;&gt;"G","",4)</f>
        <v/>
      </c>
      <c r="F724" s="9" t="str">
        <f>IF(J733&lt;&gt;"G","",5)</f>
        <v/>
      </c>
      <c r="G724" s="9" t="str">
        <f>IF(J735&lt;&gt;"G","",5)</f>
        <v/>
      </c>
      <c r="H724" s="9" t="str">
        <f>IF(J738&lt;&gt;"G","",12)</f>
        <v/>
      </c>
      <c r="J724" s="6"/>
      <c r="K724" s="7"/>
      <c r="L724" s="5"/>
      <c r="M724" s="58"/>
      <c r="AA724" s="4"/>
    </row>
    <row r="725" spans="3:27" s="3" customFormat="1" ht="16" customHeight="1" x14ac:dyDescent="0.25">
      <c r="C725" s="498" t="s">
        <v>1054</v>
      </c>
      <c r="D725" s="498"/>
      <c r="E725" s="498"/>
      <c r="F725" s="498"/>
      <c r="G725" s="498"/>
      <c r="H725" s="498"/>
      <c r="I725" s="198"/>
      <c r="J725" s="20" t="str">
        <f>IF(I725="","",IF(I725=9.3,"G","R"))</f>
        <v/>
      </c>
      <c r="K725" s="7"/>
      <c r="L725" s="5"/>
      <c r="M725" s="58"/>
      <c r="AA725" s="4"/>
    </row>
    <row r="726" spans="3:27" s="3" customFormat="1" ht="16" customHeight="1" x14ac:dyDescent="0.25">
      <c r="J726" s="6"/>
      <c r="K726" s="7"/>
      <c r="L726" s="5"/>
      <c r="M726" s="58"/>
      <c r="AA726" s="4"/>
    </row>
    <row r="727" spans="3:27" s="3" customFormat="1" ht="16" customHeight="1" x14ac:dyDescent="0.25">
      <c r="C727" s="520" t="s">
        <v>1185</v>
      </c>
      <c r="D727" s="520"/>
      <c r="E727" s="520"/>
      <c r="F727" s="520"/>
      <c r="G727" s="520"/>
      <c r="H727" s="520"/>
      <c r="I727" s="437"/>
      <c r="J727" s="20" t="str">
        <f>IF(I727="","",IF(I727="0,03mol","G","R"))</f>
        <v/>
      </c>
      <c r="K727" s="7"/>
      <c r="L727" s="5"/>
      <c r="M727" s="58"/>
      <c r="AA727" s="4"/>
    </row>
    <row r="728" spans="3:27" s="3" customFormat="1" ht="16" customHeight="1" x14ac:dyDescent="0.25">
      <c r="C728" s="520"/>
      <c r="D728" s="520"/>
      <c r="E728" s="520"/>
      <c r="F728" s="520"/>
      <c r="G728" s="520"/>
      <c r="H728" s="520"/>
      <c r="I728" s="437"/>
      <c r="J728" s="6"/>
      <c r="K728" s="7"/>
      <c r="L728" s="5"/>
      <c r="M728" s="58"/>
      <c r="AA728" s="4"/>
    </row>
    <row r="729" spans="3:27" s="3" customFormat="1" ht="16" customHeight="1" x14ac:dyDescent="0.3">
      <c r="C729" s="121"/>
      <c r="D729" s="121"/>
      <c r="E729" s="121"/>
      <c r="F729" s="121"/>
      <c r="G729" s="121"/>
      <c r="H729" s="121"/>
      <c r="J729" s="6"/>
      <c r="K729" s="7"/>
      <c r="L729" s="5"/>
      <c r="M729" s="58"/>
      <c r="AA729" s="4"/>
    </row>
    <row r="730" spans="3:27" s="3" customFormat="1" ht="16" customHeight="1" x14ac:dyDescent="0.25">
      <c r="C730" s="520" t="s">
        <v>1186</v>
      </c>
      <c r="D730" s="520"/>
      <c r="E730" s="520"/>
      <c r="F730" s="520"/>
      <c r="G730" s="520"/>
      <c r="H730" s="184" t="s">
        <v>1055</v>
      </c>
      <c r="I730" s="198"/>
      <c r="J730" s="20" t="str">
        <f>IF(OR(I730="",I731=""),"",IF(AND(I730="Σ",I731="Λ"),"G","R"))</f>
        <v/>
      </c>
      <c r="K730" s="7"/>
      <c r="L730" s="5"/>
      <c r="M730" s="58"/>
      <c r="AA730" s="4"/>
    </row>
    <row r="731" spans="3:27" s="3" customFormat="1" ht="16" customHeight="1" x14ac:dyDescent="0.25">
      <c r="C731" s="520"/>
      <c r="D731" s="520"/>
      <c r="E731" s="520"/>
      <c r="F731" s="520"/>
      <c r="G731" s="520"/>
      <c r="H731" s="184" t="s">
        <v>1056</v>
      </c>
      <c r="I731" s="198"/>
      <c r="J731" s="6"/>
      <c r="K731" s="7"/>
      <c r="L731" s="5"/>
      <c r="M731" s="58"/>
      <c r="AA731" s="4"/>
    </row>
    <row r="732" spans="3:27" s="3" customFormat="1" ht="16" customHeight="1" x14ac:dyDescent="0.25">
      <c r="J732" s="6"/>
      <c r="K732" s="7"/>
      <c r="L732" s="5"/>
      <c r="M732" s="58"/>
      <c r="AA732" s="4"/>
    </row>
    <row r="733" spans="3:27" s="3" customFormat="1" ht="16" customHeight="1" x14ac:dyDescent="0.25">
      <c r="C733" s="628" t="s">
        <v>1187</v>
      </c>
      <c r="D733" s="628"/>
      <c r="E733" s="628"/>
      <c r="F733" s="628"/>
      <c r="G733" s="628"/>
      <c r="H733" s="595" t="s">
        <v>138</v>
      </c>
      <c r="I733" s="437"/>
      <c r="J733" s="20" t="str">
        <f>IF(I733="","",IF(I733="0,57mol","G","R"))</f>
        <v/>
      </c>
      <c r="K733" s="7"/>
      <c r="L733" s="5"/>
      <c r="M733" s="58"/>
      <c r="AA733" s="4"/>
    </row>
    <row r="734" spans="3:27" s="3" customFormat="1" ht="16" customHeight="1" x14ac:dyDescent="0.25">
      <c r="C734" s="628"/>
      <c r="D734" s="628"/>
      <c r="E734" s="628"/>
      <c r="F734" s="628"/>
      <c r="G734" s="628"/>
      <c r="H734" s="595"/>
      <c r="I734" s="437"/>
      <c r="J734" s="6"/>
      <c r="K734" s="7"/>
      <c r="L734" s="5"/>
      <c r="M734" s="58"/>
      <c r="AA734" s="4"/>
    </row>
    <row r="735" spans="3:27" s="3" customFormat="1" ht="16" customHeight="1" thickBot="1" x14ac:dyDescent="0.3">
      <c r="C735" s="628"/>
      <c r="D735" s="628"/>
      <c r="E735" s="628"/>
      <c r="F735" s="628"/>
      <c r="G735" s="628"/>
      <c r="H735" s="595" t="s">
        <v>139</v>
      </c>
      <c r="I735" s="437"/>
      <c r="J735" s="20" t="str">
        <f>IF(I735="","",IF(I735="0,63mol","G","R"))</f>
        <v/>
      </c>
      <c r="K735" s="7"/>
      <c r="L735" s="5"/>
      <c r="M735" s="58"/>
      <c r="AA735" s="4"/>
    </row>
    <row r="736" spans="3:27" s="3" customFormat="1" ht="16" customHeight="1" x14ac:dyDescent="0.25">
      <c r="C736" s="628"/>
      <c r="D736" s="628"/>
      <c r="E736" s="628"/>
      <c r="F736" s="628"/>
      <c r="G736" s="628"/>
      <c r="H736" s="595"/>
      <c r="I736" s="437"/>
      <c r="J736" s="25"/>
      <c r="K736" s="377" t="str">
        <f>IF(L736="","",IF(L736=40,P37,P29))</f>
        <v/>
      </c>
      <c r="L736" s="367" t="str">
        <f>IF(OR(J725="",J727="",J730="",J733="",J735="",J738=""),"",SUM(C724:H724))</f>
        <v/>
      </c>
      <c r="M736" s="58"/>
      <c r="P736" s="370">
        <v>40</v>
      </c>
      <c r="AA736" s="4"/>
    </row>
    <row r="737" spans="1:27" s="3" customFormat="1" ht="16" customHeight="1" x14ac:dyDescent="0.25">
      <c r="J737" s="25"/>
      <c r="K737" s="378"/>
      <c r="L737" s="368"/>
      <c r="M737" s="58"/>
      <c r="P737" s="370"/>
      <c r="AA737" s="4"/>
    </row>
    <row r="738" spans="1:27" s="3" customFormat="1" ht="16" customHeight="1" thickBot="1" x14ac:dyDescent="0.3">
      <c r="C738" s="498" t="s">
        <v>1057</v>
      </c>
      <c r="D738" s="498"/>
      <c r="E738" s="498"/>
      <c r="F738" s="498"/>
      <c r="G738" s="498"/>
      <c r="H738" s="498"/>
      <c r="I738" s="100"/>
      <c r="J738" s="24" t="str">
        <f>IF(I738="","",IF(I738=9.26,"G","R"))</f>
        <v/>
      </c>
      <c r="K738" s="379"/>
      <c r="L738" s="369"/>
      <c r="M738" s="58"/>
      <c r="P738" s="370"/>
      <c r="AA738" s="4"/>
    </row>
    <row r="739" spans="1:27" s="3" customFormat="1" ht="16" customHeight="1" thickBot="1" x14ac:dyDescent="0.3">
      <c r="J739" s="6"/>
      <c r="K739" s="7"/>
      <c r="L739" s="5"/>
      <c r="M739" s="58"/>
      <c r="N739" s="608" t="s">
        <v>144</v>
      </c>
      <c r="O739" s="609"/>
      <c r="AA739" s="4"/>
    </row>
    <row r="740" spans="1:27" s="3" customFormat="1" ht="16" customHeight="1" x14ac:dyDescent="0.25">
      <c r="A740" s="22"/>
      <c r="B740" s="22"/>
      <c r="C740" s="22"/>
      <c r="D740" s="22"/>
      <c r="E740" s="22"/>
      <c r="F740" s="22"/>
      <c r="G740" s="22"/>
      <c r="H740" s="22"/>
      <c r="I740" s="22"/>
      <c r="J740" s="22"/>
      <c r="K740" s="7"/>
      <c r="L740" s="5"/>
      <c r="M740" s="58"/>
      <c r="N740" s="610"/>
      <c r="O740" s="611"/>
      <c r="AA740" s="4"/>
    </row>
    <row r="741" spans="1:27" s="3" customFormat="1" ht="16" customHeight="1" x14ac:dyDescent="0.25">
      <c r="B741" s="93" t="s">
        <v>182</v>
      </c>
      <c r="J741" s="6"/>
      <c r="K741" s="7"/>
      <c r="L741" s="5"/>
      <c r="M741" s="58"/>
      <c r="N741" s="612"/>
      <c r="O741" s="613"/>
      <c r="AA741" s="4"/>
    </row>
    <row r="742" spans="1:27" s="3" customFormat="1" ht="16" customHeight="1" x14ac:dyDescent="0.25">
      <c r="D742" s="418" t="s">
        <v>140</v>
      </c>
      <c r="E742" s="419"/>
      <c r="G742" s="418" t="s">
        <v>5</v>
      </c>
      <c r="H742" s="419"/>
      <c r="J742" s="6"/>
      <c r="K742" s="7"/>
      <c r="L742" s="5"/>
      <c r="M742" s="58"/>
      <c r="N742" s="629"/>
      <c r="O742" s="630"/>
      <c r="AA742" s="4"/>
    </row>
    <row r="743" spans="1:27" s="3" customFormat="1" ht="16" customHeight="1" x14ac:dyDescent="0.25">
      <c r="D743" s="420" t="s">
        <v>141</v>
      </c>
      <c r="E743" s="421"/>
      <c r="G743" s="420" t="s">
        <v>142</v>
      </c>
      <c r="H743" s="421"/>
      <c r="J743" s="6"/>
      <c r="K743" s="7"/>
      <c r="L743" s="5"/>
      <c r="M743" s="58"/>
      <c r="N743" s="631"/>
      <c r="O743" s="632"/>
      <c r="AA743" s="4"/>
    </row>
    <row r="744" spans="1:27" s="3" customFormat="1" ht="16" customHeight="1" x14ac:dyDescent="0.25">
      <c r="D744" s="422"/>
      <c r="E744" s="421"/>
      <c r="G744" s="422"/>
      <c r="H744" s="421"/>
      <c r="J744" s="6"/>
      <c r="K744" s="7"/>
      <c r="L744" s="5"/>
      <c r="M744" s="58"/>
      <c r="O744" s="616" t="str">
        <f>IF(N742&lt;&gt;"ναι","","↓")</f>
        <v/>
      </c>
      <c r="AA744" s="4"/>
    </row>
    <row r="745" spans="1:27" s="3" customFormat="1" ht="16" customHeight="1" x14ac:dyDescent="0.25">
      <c r="D745" s="422"/>
      <c r="E745" s="421"/>
      <c r="G745" s="422"/>
      <c r="H745" s="421"/>
      <c r="J745" s="6"/>
      <c r="K745" s="7"/>
      <c r="L745" s="5"/>
      <c r="M745" s="58"/>
      <c r="O745" s="617"/>
      <c r="AA745" s="4"/>
    </row>
    <row r="746" spans="1:27" s="3" customFormat="1" ht="16" customHeight="1" thickBot="1" x14ac:dyDescent="0.3">
      <c r="D746" s="423"/>
      <c r="E746" s="424"/>
      <c r="G746" s="423"/>
      <c r="H746" s="424"/>
      <c r="J746" s="6"/>
      <c r="K746" s="7"/>
      <c r="L746" s="5"/>
      <c r="M746" s="58"/>
      <c r="O746" s="213" t="str">
        <f>IF(N742&lt;&gt;"ναι","","Λύση του προβλήματος 8δ.")</f>
        <v/>
      </c>
      <c r="P746" s="213"/>
      <c r="Q746" s="213"/>
      <c r="R746" s="213"/>
      <c r="AA746" s="4"/>
    </row>
    <row r="747" spans="1:27" s="3" customFormat="1" ht="16" customHeight="1" thickTop="1" x14ac:dyDescent="0.25">
      <c r="J747" s="6"/>
      <c r="K747" s="7"/>
      <c r="L747" s="5"/>
      <c r="M747" s="58"/>
      <c r="O747" s="618" t="str">
        <f>IF(N742&lt;&gt;"ναι","","Διάλυμα αμμωνίας.")</f>
        <v/>
      </c>
      <c r="P747" s="618"/>
      <c r="Q747" s="618"/>
      <c r="R747" s="618"/>
      <c r="S747" s="618"/>
      <c r="T747" s="618"/>
      <c r="U747" s="618"/>
      <c r="V747" s="618"/>
      <c r="W747" s="618"/>
      <c r="X747" s="618"/>
      <c r="Y747" s="618"/>
      <c r="AA747" s="4"/>
    </row>
    <row r="748" spans="1:27" s="3" customFormat="1" ht="16" customHeight="1" x14ac:dyDescent="0.25">
      <c r="E748" s="425" t="s">
        <v>258</v>
      </c>
      <c r="F748" s="426"/>
      <c r="G748" s="427"/>
      <c r="J748" s="6"/>
      <c r="K748" s="7"/>
      <c r="L748" s="5"/>
      <c r="M748" s="58"/>
      <c r="O748" s="288" t="str">
        <f>IF(N742&lt;&gt;"ναι","","pH=11,3  ή  pOH=14–11,3=2,7 ή [OH-]=10^(–2,7)=10^(0,3–3)=(10^0,3)·[10^(–3)]=2·0,001=0,002Μ.")</f>
        <v/>
      </c>
      <c r="P748" s="288"/>
      <c r="Q748" s="288"/>
      <c r="R748" s="288"/>
      <c r="S748" s="288"/>
      <c r="T748" s="288"/>
      <c r="U748" s="288"/>
      <c r="V748" s="288"/>
      <c r="W748" s="288"/>
      <c r="X748" s="288"/>
      <c r="Y748" s="288"/>
      <c r="AA748" s="4"/>
    </row>
    <row r="749" spans="1:27" s="3" customFormat="1" ht="16" customHeight="1" x14ac:dyDescent="0.25">
      <c r="J749" s="6"/>
      <c r="K749" s="7"/>
      <c r="L749" s="5"/>
      <c r="M749" s="58"/>
      <c r="O749" s="212" t="str">
        <f>IF(N742&lt;&gt;"ναι","","Από τη χημική εξίσωση ιοντισμού της αμμωνίας έχουμε…")</f>
        <v/>
      </c>
      <c r="P749" s="212"/>
      <c r="Q749" s="212"/>
      <c r="R749" s="212"/>
      <c r="S749" s="212"/>
      <c r="T749" s="212"/>
      <c r="U749" s="212"/>
      <c r="V749" s="212"/>
      <c r="W749" s="212"/>
      <c r="X749" s="212"/>
      <c r="Y749" s="212"/>
      <c r="AA749" s="4"/>
    </row>
    <row r="750" spans="1:27" s="3" customFormat="1" ht="16" customHeight="1" x14ac:dyDescent="0.25">
      <c r="E750" s="418" t="s">
        <v>161</v>
      </c>
      <c r="F750" s="428"/>
      <c r="G750" s="419"/>
      <c r="J750" s="6"/>
      <c r="K750" s="7"/>
      <c r="L750" s="5"/>
      <c r="M750" s="58"/>
      <c r="Q750" s="60" t="str">
        <f>IF(N742&lt;&gt;"ναι","","NH3")</f>
        <v/>
      </c>
      <c r="R750" s="61" t="str">
        <f>IF(N742&lt;&gt;"ναι","","+")</f>
        <v/>
      </c>
      <c r="S750" s="60" t="str">
        <f>IF(N742&lt;&gt;"ναι","","H2O")</f>
        <v/>
      </c>
      <c r="T750" s="62" t="str">
        <f>IF(N742&lt;&gt;"ναι","","D")</f>
        <v/>
      </c>
      <c r="U750" s="60" t="str">
        <f>IF(N742&lt;&gt;"ναι","","NH4+")</f>
        <v/>
      </c>
      <c r="V750" s="61" t="str">
        <f>IF(N742&lt;&gt;"ναι","","+")</f>
        <v/>
      </c>
      <c r="W750" s="60" t="str">
        <f>IF(N742&lt;&gt;"ναι","","OH–")</f>
        <v/>
      </c>
      <c r="AA750" s="4"/>
    </row>
    <row r="751" spans="1:27" s="3" customFormat="1" ht="16" customHeight="1" x14ac:dyDescent="0.25">
      <c r="E751" s="395" t="s">
        <v>171</v>
      </c>
      <c r="F751" s="396"/>
      <c r="G751" s="397"/>
      <c r="J751" s="6"/>
      <c r="K751" s="7"/>
      <c r="L751" s="5"/>
      <c r="M751" s="58"/>
      <c r="O751" s="56" t="str">
        <f>IF(N742&lt;&gt;"ναι","","ΚΧΙ:")</f>
        <v/>
      </c>
      <c r="Q751" s="63" t="str">
        <f>IF(N742&lt;&gt;"ναι","","(C1–x)M")</f>
        <v/>
      </c>
      <c r="U751" s="63" t="str">
        <f>IF(N742&lt;&gt;"ναι","","xM")</f>
        <v/>
      </c>
      <c r="W751" s="213" t="str">
        <f>IF(N742&lt;&gt;"ναι","","    xM=0,002Μ")</f>
        <v/>
      </c>
      <c r="X751" s="213"/>
      <c r="AA751" s="4"/>
    </row>
    <row r="752" spans="1:27" s="3" customFormat="1" ht="16" customHeight="1" x14ac:dyDescent="0.25">
      <c r="E752" s="395"/>
      <c r="F752" s="396"/>
      <c r="G752" s="397"/>
      <c r="J752" s="6"/>
      <c r="K752" s="7"/>
      <c r="L752" s="5"/>
      <c r="M752" s="58"/>
      <c r="O752" s="212" t="str">
        <f>IF(N742&lt;&gt;"ναι","","Εφαρμόζωντας το νόμο της ΧΙ για τον ιοντισμό της αμμωνίας, έχουμε…")</f>
        <v/>
      </c>
      <c r="P752" s="212"/>
      <c r="Q752" s="212"/>
      <c r="R752" s="212"/>
      <c r="S752" s="212"/>
      <c r="T752" s="212"/>
      <c r="U752" s="212"/>
      <c r="V752" s="212"/>
      <c r="W752" s="212"/>
      <c r="X752" s="212"/>
      <c r="Y752" s="212"/>
      <c r="AA752" s="4"/>
    </row>
    <row r="753" spans="3:27" s="3" customFormat="1" ht="16" customHeight="1" x14ac:dyDescent="0.25">
      <c r="E753" s="395"/>
      <c r="F753" s="396"/>
      <c r="G753" s="397"/>
      <c r="J753" s="6"/>
      <c r="K753" s="7"/>
      <c r="L753" s="5"/>
      <c r="M753" s="58"/>
      <c r="O753" s="633" t="str">
        <f>IF(N742&lt;&gt;"ναι","","Kb=[NH4+]·[OH–]/[NH3]  ή  2·10^(–5)=0,002·0,002/(C1–0,002)  ή  C1=(0,2+0,002)Μ, άρα μπορούμε να γρά-ψουμε προσεγγιστικά, χωρίς να διαπράττουμε σοβαρό σφάλμα... C1=0,2M")</f>
        <v/>
      </c>
      <c r="P753" s="633"/>
      <c r="Q753" s="633"/>
      <c r="R753" s="633"/>
      <c r="S753" s="633"/>
      <c r="T753" s="633"/>
      <c r="U753" s="633"/>
      <c r="V753" s="633"/>
      <c r="W753" s="633"/>
      <c r="X753" s="633"/>
      <c r="Y753" s="633"/>
      <c r="AA753" s="4"/>
    </row>
    <row r="754" spans="3:27" s="3" customFormat="1" ht="16" customHeight="1" thickBot="1" x14ac:dyDescent="0.3">
      <c r="E754" s="398"/>
      <c r="F754" s="399"/>
      <c r="G754" s="400"/>
      <c r="J754" s="6"/>
      <c r="K754" s="7"/>
      <c r="L754" s="5"/>
      <c r="M754" s="58"/>
      <c r="O754" s="633"/>
      <c r="P754" s="633"/>
      <c r="Q754" s="633"/>
      <c r="R754" s="633"/>
      <c r="S754" s="633"/>
      <c r="T754" s="633"/>
      <c r="U754" s="633"/>
      <c r="V754" s="633"/>
      <c r="W754" s="633"/>
      <c r="X754" s="633"/>
      <c r="Y754" s="633"/>
      <c r="AA754" s="4"/>
    </row>
    <row r="755" spans="3:27" s="3" customFormat="1" ht="16" customHeight="1" thickTop="1" x14ac:dyDescent="0.25">
      <c r="J755" s="6"/>
      <c r="K755" s="7"/>
      <c r="L755" s="5"/>
      <c r="M755" s="58"/>
      <c r="O755" s="293" t="str">
        <f>IF(N742&lt;&gt;"ναι","","Έστω ότι από το διάλυμα αμμωνίας πρέπει να πάρουμε V1L. Η ποσότητα της αμμωνίας που περιέχεται σ' αυτό τον όγκο διαλύματος, είναι... n1=C1·V1 mol NH3.")</f>
        <v/>
      </c>
      <c r="P755" s="293"/>
      <c r="Q755" s="293"/>
      <c r="R755" s="293"/>
      <c r="S755" s="293"/>
      <c r="T755" s="293"/>
      <c r="U755" s="293"/>
      <c r="V755" s="293"/>
      <c r="W755" s="293"/>
      <c r="X755" s="293"/>
      <c r="Y755" s="293"/>
      <c r="AA755" s="4"/>
    </row>
    <row r="756" spans="3:27" s="3" customFormat="1" ht="16" customHeight="1" x14ac:dyDescent="0.25">
      <c r="E756" s="461" t="s">
        <v>259</v>
      </c>
      <c r="F756" s="558"/>
      <c r="G756" s="559"/>
      <c r="J756" s="6"/>
      <c r="K756" s="7"/>
      <c r="L756" s="5"/>
      <c r="M756" s="58"/>
      <c r="O756" s="293"/>
      <c r="P756" s="293"/>
      <c r="Q756" s="293"/>
      <c r="R756" s="293"/>
      <c r="S756" s="293"/>
      <c r="T756" s="293"/>
      <c r="U756" s="293"/>
      <c r="V756" s="293"/>
      <c r="W756" s="293"/>
      <c r="X756" s="293"/>
      <c r="Y756" s="293"/>
      <c r="AA756" s="4"/>
    </row>
    <row r="757" spans="3:27" s="3" customFormat="1" ht="16" customHeight="1" x14ac:dyDescent="0.25">
      <c r="J757" s="6"/>
      <c r="K757" s="7"/>
      <c r="L757" s="5"/>
      <c r="M757" s="58"/>
      <c r="O757" s="618" t="str">
        <f>IF(N742&lt;&gt;"ναι","","Διάλυμα υδροχλωρίου.")</f>
        <v/>
      </c>
      <c r="P757" s="618"/>
      <c r="Q757" s="618"/>
      <c r="R757" s="618"/>
      <c r="S757" s="618"/>
      <c r="T757" s="618"/>
      <c r="U757" s="618"/>
      <c r="V757" s="618"/>
      <c r="W757" s="618"/>
      <c r="X757" s="618"/>
      <c r="Y757" s="618"/>
      <c r="AA757" s="4"/>
    </row>
    <row r="758" spans="3:27" s="3" customFormat="1" ht="16" customHeight="1" x14ac:dyDescent="0.25">
      <c r="C758" s="499" t="s">
        <v>1053</v>
      </c>
      <c r="D758" s="499"/>
      <c r="E758" s="499"/>
      <c r="F758" s="499"/>
      <c r="G758" s="499"/>
      <c r="H758" s="499"/>
      <c r="I758" s="499"/>
      <c r="J758" s="6"/>
      <c r="K758" s="7"/>
      <c r="L758" s="5"/>
      <c r="M758" s="58"/>
      <c r="O758" s="288" t="str">
        <f>IF(N742&lt;&gt;"ναι","","pH=1  ή  [H3O+]=10^(–1)=0,1M")</f>
        <v/>
      </c>
      <c r="P758" s="288"/>
      <c r="Q758" s="288"/>
      <c r="R758" s="288"/>
      <c r="S758" s="288"/>
      <c r="T758" s="288"/>
      <c r="U758" s="288"/>
      <c r="V758" s="288"/>
      <c r="W758" s="288"/>
      <c r="X758" s="288"/>
      <c r="Y758" s="288"/>
      <c r="AA758" s="4"/>
    </row>
    <row r="759" spans="3:27" s="3" customFormat="1" ht="16" customHeight="1" x14ac:dyDescent="0.25">
      <c r="J759" s="6"/>
      <c r="K759" s="7"/>
      <c r="L759" s="5"/>
      <c r="M759" s="58"/>
      <c r="O759" s="212" t="str">
        <f>IF(N742&lt;&gt;"ναι","","Από τη χημική εξίσωση πλήρους ιοντισμού του υδροχλωρίου έχουμε... ")</f>
        <v/>
      </c>
      <c r="P759" s="212"/>
      <c r="Q759" s="212"/>
      <c r="R759" s="212"/>
      <c r="S759" s="212"/>
      <c r="T759" s="212"/>
      <c r="U759" s="212"/>
      <c r="V759" s="212"/>
      <c r="W759" s="212"/>
      <c r="X759" s="212"/>
      <c r="Y759" s="212"/>
      <c r="AA759" s="4"/>
    </row>
    <row r="760" spans="3:27" s="3" customFormat="1" ht="16" customHeight="1" x14ac:dyDescent="0.25">
      <c r="C760" s="498" t="s">
        <v>1058</v>
      </c>
      <c r="D760" s="498"/>
      <c r="E760" s="498"/>
      <c r="F760" s="498"/>
      <c r="G760" s="498"/>
      <c r="H760" s="498"/>
      <c r="I760" s="100"/>
      <c r="J760" s="20" t="str">
        <f>IF(I760="","",IF(OR(I760="0,2M",I760="0,2Μ"),"G","R"))</f>
        <v/>
      </c>
      <c r="K760" s="7"/>
      <c r="L760" s="5"/>
      <c r="M760" s="58"/>
      <c r="Q760" s="60" t="str">
        <f>IF(N742&lt;&gt;"ναι","","HCl")</f>
        <v/>
      </c>
      <c r="R760" s="61" t="str">
        <f>IF(N742&lt;&gt;"ναι","","+")</f>
        <v/>
      </c>
      <c r="S760" s="60" t="str">
        <f>IF(N742&lt;&gt;"ναι","","H2O")</f>
        <v/>
      </c>
      <c r="T760" s="64" t="str">
        <f>IF(N742&lt;&gt;"ναι","","®")</f>
        <v/>
      </c>
      <c r="U760" s="60" t="str">
        <f>IF(N742&lt;&gt;"ναι","","H3O+")</f>
        <v/>
      </c>
      <c r="V760" s="61" t="str">
        <f>IF(N742&lt;&gt;"ναι","","+")</f>
        <v/>
      </c>
      <c r="W760" s="60" t="str">
        <f>IF(N742&lt;&gt;"ναι","","Cl–")</f>
        <v/>
      </c>
      <c r="AA760" s="4"/>
    </row>
    <row r="761" spans="3:27" s="3" customFormat="1" ht="16" customHeight="1" x14ac:dyDescent="0.25">
      <c r="C761" s="498" t="s">
        <v>1059</v>
      </c>
      <c r="D761" s="498"/>
      <c r="E761" s="498"/>
      <c r="F761" s="498"/>
      <c r="G761" s="498"/>
      <c r="H761" s="498"/>
      <c r="I761" s="100"/>
      <c r="J761" s="20" t="str">
        <f>IF(I761="","",IF(OR(I761="0,1M",I761="0,1Μ"),"G","R"))</f>
        <v/>
      </c>
      <c r="K761" s="7"/>
      <c r="L761" s="5"/>
      <c r="M761" s="58"/>
      <c r="O761" s="65" t="str">
        <f>IF(N742&lt;&gt;"ναι","","από…")</f>
        <v/>
      </c>
      <c r="Q761" s="63" t="str">
        <f>IF(N742&lt;&gt;"ναι","","C2M")</f>
        <v/>
      </c>
      <c r="U761" s="213" t="str">
        <f>IF(N742&lt;&gt;"ναι","","    C2M=0,1M ...άρα C2=0,1M.")</f>
        <v/>
      </c>
      <c r="V761" s="213"/>
      <c r="W761" s="213"/>
      <c r="AA761" s="4"/>
    </row>
    <row r="762" spans="3:27" s="3" customFormat="1" ht="16" customHeight="1" x14ac:dyDescent="0.25">
      <c r="J762" s="6"/>
      <c r="K762" s="7"/>
      <c r="L762" s="5"/>
      <c r="M762" s="58"/>
      <c r="O762" s="293" t="str">
        <f>IF(N742&lt;&gt;"ναι","","Έστω ότι από το διάλυμα του υδροχλωρίου πρέπει να πάρουμε V2L. Η ποσότητα του HCl που περιέχεται σ' αυτό τον όγκο διαλύματος, είναι... n2=C2·V2 mol HCl.")</f>
        <v/>
      </c>
      <c r="P762" s="293"/>
      <c r="Q762" s="293"/>
      <c r="R762" s="293"/>
      <c r="S762" s="293"/>
      <c r="T762" s="293"/>
      <c r="U762" s="293"/>
      <c r="V762" s="293"/>
      <c r="W762" s="293"/>
      <c r="X762" s="293"/>
      <c r="Y762" s="293"/>
      <c r="AA762" s="4"/>
    </row>
    <row r="763" spans="3:27" s="3" customFormat="1" ht="16" customHeight="1" x14ac:dyDescent="0.25">
      <c r="C763" s="501" t="s">
        <v>1188</v>
      </c>
      <c r="D763" s="501"/>
      <c r="E763" s="501"/>
      <c r="F763" s="501"/>
      <c r="G763" s="501"/>
      <c r="H763" s="501"/>
      <c r="I763" s="501"/>
      <c r="J763" s="502"/>
      <c r="K763" s="7"/>
      <c r="L763" s="5"/>
      <c r="M763" s="58"/>
      <c r="O763" s="293"/>
      <c r="P763" s="293"/>
      <c r="Q763" s="293"/>
      <c r="R763" s="293"/>
      <c r="S763" s="293"/>
      <c r="T763" s="293"/>
      <c r="U763" s="293"/>
      <c r="V763" s="293"/>
      <c r="W763" s="293"/>
      <c r="X763" s="293"/>
      <c r="Y763" s="293"/>
      <c r="AA763" s="4"/>
    </row>
    <row r="764" spans="3:27" s="3" customFormat="1" ht="16" customHeight="1" x14ac:dyDescent="0.25">
      <c r="C764" s="501"/>
      <c r="D764" s="501"/>
      <c r="E764" s="501"/>
      <c r="F764" s="501"/>
      <c r="G764" s="501"/>
      <c r="H764" s="501"/>
      <c r="I764" s="501"/>
      <c r="J764" s="502"/>
      <c r="K764" s="7"/>
      <c r="L764" s="5"/>
      <c r="M764" s="58"/>
      <c r="O764" s="293"/>
      <c r="P764" s="293"/>
      <c r="Q764" s="293"/>
      <c r="R764" s="293"/>
      <c r="S764" s="293"/>
      <c r="T764" s="293"/>
      <c r="U764" s="293"/>
      <c r="V764" s="293"/>
      <c r="W764" s="293"/>
      <c r="X764" s="293"/>
      <c r="Y764" s="293"/>
      <c r="AA764" s="4"/>
    </row>
    <row r="765" spans="3:27" s="3" customFormat="1" ht="16" customHeight="1" x14ac:dyDescent="0.25">
      <c r="C765" s="501"/>
      <c r="D765" s="501"/>
      <c r="E765" s="501"/>
      <c r="F765" s="501"/>
      <c r="G765" s="501"/>
      <c r="H765" s="501"/>
      <c r="I765" s="501"/>
      <c r="J765" s="502"/>
      <c r="K765" s="7"/>
      <c r="L765" s="5"/>
      <c r="M765" s="58"/>
      <c r="O765" s="293" t="str">
        <f>IF(N742&lt;&gt;"ναι","","Αφού από την ανάμιξη των παραπάνω διαλυμάτων οδηγούμαστε στο σχηματισμό ΡΔ, σίγουρα όλη η ποσότητα του HCl έχει αντιδράσει, μετατρέποντας ένα μέρος της ΝΗ3 σε NH4Cl. Είναι δηλαδή n1&gt;n2 και προφανώς έχουμε ΡΔ: NH3/NH4Cl.")</f>
        <v/>
      </c>
      <c r="P765" s="293"/>
      <c r="Q765" s="293"/>
      <c r="R765" s="293"/>
      <c r="S765" s="293"/>
      <c r="T765" s="293"/>
      <c r="U765" s="293"/>
      <c r="V765" s="293"/>
      <c r="W765" s="293"/>
      <c r="X765" s="293"/>
      <c r="Y765" s="293"/>
      <c r="AA765" s="4"/>
    </row>
    <row r="766" spans="3:27" s="3" customFormat="1" ht="16" customHeight="1" x14ac:dyDescent="0.25">
      <c r="C766" s="501"/>
      <c r="D766" s="501"/>
      <c r="E766" s="501"/>
      <c r="F766" s="501"/>
      <c r="G766" s="501"/>
      <c r="H766" s="501"/>
      <c r="I766" s="501"/>
      <c r="J766" s="502"/>
      <c r="K766" s="7"/>
      <c r="L766" s="5"/>
      <c r="M766" s="58"/>
      <c r="O766" s="293"/>
      <c r="P766" s="293"/>
      <c r="Q766" s="293"/>
      <c r="R766" s="293"/>
      <c r="S766" s="293"/>
      <c r="T766" s="293"/>
      <c r="U766" s="293"/>
      <c r="V766" s="293"/>
      <c r="W766" s="293"/>
      <c r="X766" s="293"/>
      <c r="Y766" s="293"/>
      <c r="AA766" s="4"/>
    </row>
    <row r="767" spans="3:27" s="3" customFormat="1" ht="16" customHeight="1" x14ac:dyDescent="0.25">
      <c r="C767" s="501"/>
      <c r="D767" s="501"/>
      <c r="E767" s="501"/>
      <c r="F767" s="501"/>
      <c r="G767" s="501"/>
      <c r="H767" s="501"/>
      <c r="I767" s="501"/>
      <c r="J767" s="502"/>
      <c r="K767" s="7"/>
      <c r="L767" s="5"/>
      <c r="M767" s="58"/>
      <c r="O767" s="293"/>
      <c r="P767" s="293"/>
      <c r="Q767" s="293"/>
      <c r="R767" s="293"/>
      <c r="S767" s="293"/>
      <c r="T767" s="293"/>
      <c r="U767" s="293"/>
      <c r="V767" s="293"/>
      <c r="W767" s="293"/>
      <c r="X767" s="293"/>
      <c r="Y767" s="293"/>
      <c r="AA767" s="4"/>
    </row>
    <row r="768" spans="3:27" s="3" customFormat="1" ht="16" customHeight="1" x14ac:dyDescent="0.25">
      <c r="J768" s="6"/>
      <c r="K768" s="7"/>
      <c r="L768" s="5"/>
      <c r="M768" s="58"/>
      <c r="O768" s="293"/>
      <c r="P768" s="293"/>
      <c r="Q768" s="293"/>
      <c r="R768" s="293"/>
      <c r="S768" s="293"/>
      <c r="T768" s="293"/>
      <c r="U768" s="293"/>
      <c r="V768" s="293"/>
      <c r="W768" s="293"/>
      <c r="X768" s="293"/>
      <c r="Y768" s="293"/>
      <c r="AA768" s="4"/>
    </row>
    <row r="769" spans="2:27" s="3" customFormat="1" ht="16" customHeight="1" x14ac:dyDescent="0.25">
      <c r="C769" s="66" t="s">
        <v>172</v>
      </c>
      <c r="D769" s="67" t="s">
        <v>86</v>
      </c>
      <c r="E769" s="68" t="s">
        <v>173</v>
      </c>
      <c r="F769" s="46" t="s">
        <v>98</v>
      </c>
      <c r="G769" s="69" t="s">
        <v>174</v>
      </c>
      <c r="J769" s="6"/>
      <c r="K769" s="7"/>
      <c r="L769" s="5"/>
      <c r="M769" s="58"/>
      <c r="O769" s="293" t="str">
        <f>IF(N742&lt;&gt;"ναι","","Γράφουμε τη χημική εξίσωση της αντίδρασης ανάμεσα στην ΝΗ3 και το HCl και κάνουμε και την αντίστοιχη κα-τάστρωση.")</f>
        <v/>
      </c>
      <c r="P769" s="293"/>
      <c r="Q769" s="293"/>
      <c r="R769" s="293"/>
      <c r="S769" s="293"/>
      <c r="T769" s="293"/>
      <c r="U769" s="293"/>
      <c r="V769" s="293"/>
      <c r="W769" s="293"/>
      <c r="X769" s="293"/>
      <c r="Y769" s="293"/>
      <c r="AA769" s="4"/>
    </row>
    <row r="770" spans="2:27" s="3" customFormat="1" ht="16" customHeight="1" x14ac:dyDescent="0.25">
      <c r="C770" s="501" t="s">
        <v>1189</v>
      </c>
      <c r="D770" s="501"/>
      <c r="E770" s="501"/>
      <c r="F770" s="501"/>
      <c r="G770" s="501"/>
      <c r="H770" s="501"/>
      <c r="I770" s="501"/>
      <c r="J770" s="6"/>
      <c r="K770" s="7"/>
      <c r="L770" s="5"/>
      <c r="M770" s="58"/>
      <c r="O770" s="293"/>
      <c r="P770" s="293"/>
      <c r="Q770" s="293"/>
      <c r="R770" s="293"/>
      <c r="S770" s="293"/>
      <c r="T770" s="293"/>
      <c r="U770" s="293"/>
      <c r="V770" s="293"/>
      <c r="W770" s="293"/>
      <c r="X770" s="293"/>
      <c r="Y770" s="293"/>
      <c r="AA770" s="4"/>
    </row>
    <row r="771" spans="2:27" s="3" customFormat="1" ht="16" customHeight="1" x14ac:dyDescent="0.25">
      <c r="C771" s="501"/>
      <c r="D771" s="501"/>
      <c r="E771" s="501"/>
      <c r="F771" s="501"/>
      <c r="G771" s="501"/>
      <c r="H771" s="501"/>
      <c r="I771" s="501"/>
      <c r="J771" s="6"/>
      <c r="K771" s="7"/>
      <c r="L771" s="5"/>
      <c r="M771" s="58"/>
      <c r="O771" s="293"/>
      <c r="P771" s="293"/>
      <c r="Q771" s="293"/>
      <c r="R771" s="293"/>
      <c r="S771" s="293"/>
      <c r="T771" s="293"/>
      <c r="U771" s="293"/>
      <c r="V771" s="293"/>
      <c r="W771" s="293"/>
      <c r="X771" s="293"/>
      <c r="Y771" s="293"/>
      <c r="AA771" s="4"/>
    </row>
    <row r="772" spans="2:27" s="3" customFormat="1" ht="16" customHeight="1" x14ac:dyDescent="0.25">
      <c r="C772" s="501"/>
      <c r="D772" s="501"/>
      <c r="E772" s="501"/>
      <c r="F772" s="501"/>
      <c r="G772" s="501"/>
      <c r="H772" s="501"/>
      <c r="I772" s="501"/>
      <c r="J772" s="6"/>
      <c r="K772" s="7"/>
      <c r="L772" s="5"/>
      <c r="M772" s="58"/>
      <c r="O772" s="72" t="str">
        <f>IF(N742&lt;&gt;"ναι","","(mol)")</f>
        <v/>
      </c>
      <c r="Q772" s="60" t="str">
        <f>IF(N742&lt;&gt;"ναι","","NH3")</f>
        <v/>
      </c>
      <c r="R772" s="61" t="str">
        <f>IF(N742&lt;&gt;"ναι","","+")</f>
        <v/>
      </c>
      <c r="S772" s="60" t="str">
        <f>IF(N742&lt;&gt;"ναι","","HCl")</f>
        <v/>
      </c>
      <c r="T772" s="64" t="str">
        <f>IF(N742&lt;&gt;"ναι","","®")</f>
        <v/>
      </c>
      <c r="U772" s="60" t="str">
        <f>IF(N742&lt;&gt;"ναι","","NH4Cl")</f>
        <v/>
      </c>
      <c r="AA772" s="4"/>
    </row>
    <row r="773" spans="2:27" s="3" customFormat="1" ht="16" customHeight="1" x14ac:dyDescent="0.25">
      <c r="B773" s="17" t="s">
        <v>91</v>
      </c>
      <c r="C773" s="70" t="s">
        <v>169</v>
      </c>
      <c r="D773" s="578" t="s">
        <v>86</v>
      </c>
      <c r="E773" s="70" t="s">
        <v>170</v>
      </c>
      <c r="F773" s="583" t="s">
        <v>98</v>
      </c>
      <c r="G773" s="646"/>
      <c r="H773" s="6"/>
      <c r="K773" s="7"/>
      <c r="L773" s="5"/>
      <c r="M773" s="58"/>
      <c r="O773" s="65" t="str">
        <f>IF(N742&lt;&gt;"ναι","","αρχικά:")</f>
        <v/>
      </c>
      <c r="Q773" s="63" t="str">
        <f>IF(N742&lt;&gt;"ναι","","n1")</f>
        <v/>
      </c>
      <c r="R773" s="63" t="str">
        <f>IF(N742&lt;&gt;"ναι","","&gt;")</f>
        <v/>
      </c>
      <c r="S773" s="63" t="str">
        <f>IF(N742&lt;&gt;"ναι","","n2")</f>
        <v/>
      </c>
      <c r="AA773" s="4"/>
    </row>
    <row r="774" spans="2:27" s="3" customFormat="1" ht="16" customHeight="1" x14ac:dyDescent="0.25">
      <c r="B774" s="17" t="s">
        <v>160</v>
      </c>
      <c r="C774" s="100"/>
      <c r="D774" s="578"/>
      <c r="E774" s="100"/>
      <c r="F774" s="583"/>
      <c r="G774" s="646"/>
      <c r="H774" s="6"/>
      <c r="K774" s="7"/>
      <c r="L774" s="5"/>
      <c r="M774" s="58"/>
      <c r="O774" s="65" t="str">
        <f>IF(N742&lt;&gt;"ναι","","αντέδρ.:")</f>
        <v/>
      </c>
      <c r="Q774" s="63" t="str">
        <f>IF(N742&lt;&gt;"ναι","","n2")</f>
        <v/>
      </c>
      <c r="S774" s="63" t="str">
        <f>IF(N742&lt;&gt;"ναι","","n2")</f>
        <v/>
      </c>
      <c r="AA774" s="4"/>
    </row>
    <row r="775" spans="2:27" s="3" customFormat="1" ht="16" customHeight="1" x14ac:dyDescent="0.25">
      <c r="B775" s="17" t="s">
        <v>94</v>
      </c>
      <c r="C775" s="71"/>
      <c r="D775" s="578"/>
      <c r="E775" s="71"/>
      <c r="F775" s="583"/>
      <c r="G775" s="100"/>
      <c r="H775" s="20" t="str">
        <f>IF(OR(C774="",E774="",G775=""),"",IF(AND(C774="n2mol",E774="n2mol",G775="n2mol"),"G","R"))</f>
        <v/>
      </c>
      <c r="I775" s="634" t="s">
        <v>1191</v>
      </c>
      <c r="J775" s="635"/>
      <c r="K775" s="636"/>
      <c r="L775" s="5"/>
      <c r="M775" s="58"/>
      <c r="O775" s="65" t="str">
        <f>IF(N742&lt;&gt;"ναι","","παράχθ.:")</f>
        <v/>
      </c>
      <c r="U775" s="63" t="str">
        <f>IF(N742&lt;&gt;"ναι","","n2")</f>
        <v/>
      </c>
      <c r="AA775" s="4"/>
    </row>
    <row r="776" spans="2:27" s="3" customFormat="1" ht="16" customHeight="1" x14ac:dyDescent="0.25">
      <c r="B776" s="17" t="s">
        <v>95</v>
      </c>
      <c r="C776" s="101"/>
      <c r="D776" s="578"/>
      <c r="E776" s="200"/>
      <c r="F776" s="583"/>
      <c r="G776" s="100"/>
      <c r="H776" s="20" t="str">
        <f>IF(OR(C776="",E776="",G776=""),"",IF(AND(OR(C776="(n1-n2)mol",C776="(n1–n2)mol"),OR(E776="-",E776="–"),G776="n2mol"),"G","R"))</f>
        <v/>
      </c>
      <c r="I776" s="637"/>
      <c r="J776" s="638"/>
      <c r="K776" s="639"/>
      <c r="L776" s="5"/>
      <c r="M776" s="58"/>
      <c r="O776" s="65" t="str">
        <f>IF(N742&lt;&gt;"ναι","","τελικά:")</f>
        <v/>
      </c>
      <c r="Q776" s="63" t="str">
        <f>IF(N742&lt;&gt;"ναι","","(n1–n2)")</f>
        <v/>
      </c>
      <c r="S776" s="63" t="str">
        <f>IF(N742&lt;&gt;"ναι","","–")</f>
        <v/>
      </c>
      <c r="T776" s="73"/>
      <c r="U776" s="63" t="str">
        <f>IF(N742&lt;&gt;"ναι","","n2")</f>
        <v/>
      </c>
      <c r="AA776" s="4"/>
    </row>
    <row r="777" spans="2:27" s="3" customFormat="1" ht="16" customHeight="1" x14ac:dyDescent="0.25">
      <c r="B777" s="6"/>
      <c r="C777" s="6"/>
      <c r="I777" s="637"/>
      <c r="J777" s="638"/>
      <c r="K777" s="639"/>
      <c r="L777" s="5"/>
      <c r="M777" s="58"/>
      <c r="O777" s="212" t="str">
        <f>IF(N742&lt;&gt;"ναι","","Στο σχηματιζόμενο ΡΔ οι συγκεντρώσεις των συστατικών του είναι…")</f>
        <v/>
      </c>
      <c r="P777" s="212"/>
      <c r="Q777" s="212"/>
      <c r="R777" s="212"/>
      <c r="S777" s="212"/>
      <c r="T777" s="212"/>
      <c r="U777" s="212"/>
      <c r="V777" s="212"/>
      <c r="W777" s="212"/>
      <c r="X777" s="212"/>
      <c r="Y777" s="212"/>
      <c r="AA777" s="4"/>
    </row>
    <row r="778" spans="2:27" s="3" customFormat="1" ht="16" customHeight="1" x14ac:dyDescent="0.25">
      <c r="B778" s="6"/>
      <c r="C778" s="570" t="s">
        <v>1190</v>
      </c>
      <c r="D778" s="570"/>
      <c r="E778" s="570"/>
      <c r="F778" s="570"/>
      <c r="G778" s="570"/>
      <c r="I778" s="637"/>
      <c r="J778" s="638"/>
      <c r="K778" s="639"/>
      <c r="L778" s="5"/>
      <c r="M778" s="58"/>
      <c r="O778" s="212" t="str">
        <f>IF(N742&lt;&gt;"ναι","","[ΝΗ3]=(n1–n2)/V και [NH4Cl]=n2/V, με V=V1+V2.")</f>
        <v/>
      </c>
      <c r="P778" s="212"/>
      <c r="Q778" s="212"/>
      <c r="R778" s="212"/>
      <c r="S778" s="212"/>
      <c r="T778" s="212"/>
      <c r="U778" s="212"/>
      <c r="V778" s="212"/>
      <c r="W778" s="212"/>
      <c r="X778" s="212"/>
      <c r="Y778" s="212"/>
      <c r="AA778" s="4"/>
    </row>
    <row r="779" spans="2:27" s="3" customFormat="1" ht="16" customHeight="1" x14ac:dyDescent="0.25">
      <c r="B779" s="6"/>
      <c r="C779" s="570"/>
      <c r="D779" s="570"/>
      <c r="E779" s="570"/>
      <c r="F779" s="570"/>
      <c r="G779" s="570"/>
      <c r="I779" s="637"/>
      <c r="J779" s="638"/>
      <c r="K779" s="639"/>
      <c r="L779" s="5"/>
      <c r="M779" s="58"/>
      <c r="O779" s="212" t="str">
        <f>IF(N742&lt;&gt;"ναι","","Αφού το ΡΔ έχει... pH=9  ή  pOH=14–9=5, από την εξίσωση Η-Η θα έχουμε…")</f>
        <v/>
      </c>
      <c r="P779" s="212"/>
      <c r="Q779" s="212"/>
      <c r="R779" s="212"/>
      <c r="S779" s="212"/>
      <c r="T779" s="212"/>
      <c r="U779" s="212"/>
      <c r="V779" s="212"/>
      <c r="W779" s="212"/>
      <c r="X779" s="212"/>
      <c r="Y779" s="212"/>
      <c r="AA779" s="4"/>
    </row>
    <row r="780" spans="2:27" s="3" customFormat="1" ht="16" customHeight="1" x14ac:dyDescent="0.25">
      <c r="B780" s="6"/>
      <c r="C780" s="570"/>
      <c r="D780" s="570"/>
      <c r="E780" s="570"/>
      <c r="F780" s="570"/>
      <c r="G780" s="570"/>
      <c r="I780" s="637"/>
      <c r="J780" s="638"/>
      <c r="K780" s="639"/>
      <c r="L780" s="5"/>
      <c r="M780" s="58"/>
      <c r="O780" s="288" t="str">
        <f>IF(N742&lt;&gt;"ναι","","pOH=pKb+log{[NH4Cl]/[NH3]}  ή  5=–log[2·10^(–5)]+log{[n2/V]/[(n1–n2)/V]}  ή  5=5–log2+log[n2/(n1–n2)]  ή ...")</f>
        <v/>
      </c>
      <c r="P780" s="288"/>
      <c r="Q780" s="288"/>
      <c r="R780" s="288"/>
      <c r="S780" s="288"/>
      <c r="T780" s="288"/>
      <c r="U780" s="288"/>
      <c r="V780" s="288"/>
      <c r="W780" s="288"/>
      <c r="X780" s="288"/>
      <c r="Y780" s="288"/>
      <c r="AA780" s="4"/>
    </row>
    <row r="781" spans="2:27" s="3" customFormat="1" ht="16" customHeight="1" x14ac:dyDescent="0.25">
      <c r="B781" s="6"/>
      <c r="C781" s="570"/>
      <c r="D781" s="570"/>
      <c r="E781" s="570"/>
      <c r="F781" s="570"/>
      <c r="G781" s="570"/>
      <c r="I781" s="637"/>
      <c r="J781" s="638"/>
      <c r="K781" s="639"/>
      <c r="L781" s="5"/>
      <c r="M781" s="58"/>
      <c r="O781" s="633" t="str">
        <f>IF(N742&lt;&gt;"ναι","","... ή  log[n2)/(n1–n2)]=log2  ή  n2/(n1–n2)=2 ή 2·n1=3·n2  ή  2·C1·V1=3·C2·V2  ή ...
… ή  V1/V2=(3·C2)/(2·C1)=(3·0,1)/(2·0,2)=3/4.")</f>
        <v/>
      </c>
      <c r="P781" s="633"/>
      <c r="Q781" s="633"/>
      <c r="R781" s="633"/>
      <c r="S781" s="633"/>
      <c r="T781" s="633"/>
      <c r="U781" s="633"/>
      <c r="V781" s="633"/>
      <c r="W781" s="633"/>
      <c r="X781" s="633"/>
      <c r="Y781" s="633"/>
      <c r="AA781" s="4"/>
    </row>
    <row r="782" spans="2:27" s="3" customFormat="1" ht="16" customHeight="1" x14ac:dyDescent="0.25">
      <c r="B782" s="6"/>
      <c r="C782" s="570"/>
      <c r="D782" s="570"/>
      <c r="E782" s="570"/>
      <c r="F782" s="570"/>
      <c r="G782" s="570"/>
      <c r="I782" s="637"/>
      <c r="J782" s="638"/>
      <c r="K782" s="639"/>
      <c r="L782" s="5"/>
      <c r="M782" s="58"/>
      <c r="O782" s="633"/>
      <c r="P782" s="633"/>
      <c r="Q782" s="633"/>
      <c r="R782" s="633"/>
      <c r="S782" s="633"/>
      <c r="T782" s="633"/>
      <c r="U782" s="633"/>
      <c r="V782" s="633"/>
      <c r="W782" s="633"/>
      <c r="X782" s="633"/>
      <c r="Y782" s="633"/>
      <c r="AA782" s="4"/>
    </row>
    <row r="783" spans="2:27" s="3" customFormat="1" ht="16" customHeight="1" x14ac:dyDescent="0.25">
      <c r="B783" s="6"/>
      <c r="C783" s="570"/>
      <c r="D783" s="570"/>
      <c r="E783" s="570"/>
      <c r="F783" s="570"/>
      <c r="G783" s="570"/>
      <c r="I783" s="640"/>
      <c r="J783" s="641"/>
      <c r="K783" s="642"/>
      <c r="L783" s="5"/>
      <c r="M783" s="58"/>
      <c r="AA783" s="4"/>
    </row>
    <row r="784" spans="2:27" s="3" customFormat="1" ht="16" customHeight="1" x14ac:dyDescent="0.25">
      <c r="B784" s="6"/>
      <c r="C784" s="570"/>
      <c r="D784" s="570"/>
      <c r="E784" s="570"/>
      <c r="F784" s="570"/>
      <c r="G784" s="570"/>
      <c r="K784" s="7"/>
      <c r="L784" s="5"/>
      <c r="M784" s="58"/>
      <c r="AA784" s="4"/>
    </row>
    <row r="785" spans="1:27" s="3" customFormat="1" ht="16" customHeight="1" x14ac:dyDescent="0.25">
      <c r="C785" s="570"/>
      <c r="D785" s="570"/>
      <c r="E785" s="570"/>
      <c r="F785" s="570"/>
      <c r="G785" s="570"/>
      <c r="J785" s="6"/>
      <c r="K785" s="7"/>
      <c r="L785" s="5"/>
      <c r="M785" s="58"/>
      <c r="AA785" s="4"/>
    </row>
    <row r="786" spans="1:27" s="3" customFormat="1" ht="16" customHeight="1" x14ac:dyDescent="0.25">
      <c r="C786" s="570"/>
      <c r="D786" s="570"/>
      <c r="E786" s="570"/>
      <c r="F786" s="570"/>
      <c r="G786" s="570"/>
      <c r="J786" s="6"/>
      <c r="K786" s="7"/>
      <c r="L786" s="5"/>
      <c r="M786" s="58"/>
      <c r="AA786" s="4"/>
    </row>
    <row r="787" spans="1:27" s="3" customFormat="1" ht="16" customHeight="1" x14ac:dyDescent="0.25">
      <c r="J787" s="6"/>
      <c r="K787" s="7"/>
      <c r="L787" s="5"/>
      <c r="M787" s="58"/>
      <c r="AA787" s="4"/>
    </row>
    <row r="788" spans="1:27" s="3" customFormat="1" ht="16" customHeight="1" thickBot="1" x14ac:dyDescent="0.3">
      <c r="C788" s="524" t="s">
        <v>1192</v>
      </c>
      <c r="D788" s="524"/>
      <c r="E788" s="524"/>
      <c r="F788" s="524"/>
      <c r="G788" s="524"/>
      <c r="H788" s="524"/>
      <c r="I788" s="643"/>
      <c r="J788" s="24" t="str">
        <f>IF(I788="","",IF(OR(I788="3/4",I788="3:4",I788="0,75"),"G","R"))</f>
        <v/>
      </c>
      <c r="K788" s="7"/>
      <c r="L788" s="5"/>
      <c r="M788" s="58"/>
      <c r="AA788" s="4"/>
    </row>
    <row r="789" spans="1:27" s="3" customFormat="1" ht="16" customHeight="1" x14ac:dyDescent="0.25">
      <c r="C789" s="525"/>
      <c r="D789" s="525"/>
      <c r="E789" s="525"/>
      <c r="F789" s="525"/>
      <c r="G789" s="525"/>
      <c r="H789" s="525"/>
      <c r="I789" s="644"/>
      <c r="J789" s="24"/>
      <c r="K789" s="377" t="str">
        <f>IF(L789="","",IF(L789=40,P37,P29))</f>
        <v/>
      </c>
      <c r="L789" s="367" t="str">
        <f>IF(OR(J760="",J761="",H775="",H776="",J788="",N742="ναι"),"",SUM(C793:G793))</f>
        <v/>
      </c>
      <c r="M789" s="58"/>
      <c r="AA789" s="4"/>
    </row>
    <row r="790" spans="1:27" s="3" customFormat="1" ht="16" customHeight="1" x14ac:dyDescent="0.25">
      <c r="C790" s="525"/>
      <c r="D790" s="525"/>
      <c r="E790" s="525"/>
      <c r="F790" s="525"/>
      <c r="G790" s="525"/>
      <c r="H790" s="525"/>
      <c r="I790" s="644"/>
      <c r="J790" s="25"/>
      <c r="K790" s="378"/>
      <c r="L790" s="368"/>
      <c r="M790" s="58"/>
      <c r="AA790" s="4"/>
    </row>
    <row r="791" spans="1:27" s="3" customFormat="1" ht="16" customHeight="1" thickBot="1" x14ac:dyDescent="0.3">
      <c r="C791" s="526"/>
      <c r="D791" s="526"/>
      <c r="E791" s="526"/>
      <c r="F791" s="526"/>
      <c r="G791" s="526"/>
      <c r="H791" s="526"/>
      <c r="I791" s="645"/>
      <c r="J791" s="25"/>
      <c r="K791" s="379"/>
      <c r="L791" s="369"/>
      <c r="M791" s="58"/>
      <c r="AA791" s="4"/>
    </row>
    <row r="792" spans="1:27" s="3" customFormat="1" ht="16" customHeight="1" x14ac:dyDescent="0.25">
      <c r="J792" s="6"/>
      <c r="K792" s="7"/>
      <c r="L792" s="5"/>
      <c r="M792" s="371" t="str">
        <f>IF(AND(L789="",L736="",L701="",L651=""),"",SUM(L651:L789))</f>
        <v/>
      </c>
      <c r="AA792" s="4"/>
    </row>
    <row r="793" spans="1:27" s="3" customFormat="1" ht="16" customHeight="1" x14ac:dyDescent="0.25">
      <c r="A793" s="18"/>
      <c r="B793" s="18"/>
      <c r="C793" s="13" t="str">
        <f>IF(J760&lt;&gt;"G","",8)</f>
        <v/>
      </c>
      <c r="D793" s="13" t="str">
        <f>IF(J761&lt;&gt;"G","",2)</f>
        <v/>
      </c>
      <c r="E793" s="13" t="str">
        <f>IF(H775&lt;&gt;"G","",5)</f>
        <v/>
      </c>
      <c r="F793" s="13" t="str">
        <f>IF(H776&lt;&gt;"G","",5)</f>
        <v/>
      </c>
      <c r="G793" s="13" t="str">
        <f>IF(J788&lt;&gt;"G","",20)</f>
        <v/>
      </c>
      <c r="H793" s="18"/>
      <c r="I793" s="18"/>
      <c r="J793" s="18"/>
      <c r="K793" s="5"/>
      <c r="L793" s="5"/>
      <c r="M793" s="371"/>
      <c r="AA793" s="4"/>
    </row>
    <row r="794" spans="1:27" s="3" customFormat="1" ht="16" customHeight="1" x14ac:dyDescent="0.25">
      <c r="J794" s="6"/>
      <c r="K794" s="7"/>
      <c r="L794" s="5"/>
      <c r="M794" s="371"/>
      <c r="AA794" s="4"/>
    </row>
    <row r="795" spans="1:27" s="3" customFormat="1" ht="16" customHeight="1" x14ac:dyDescent="0.25">
      <c r="A795" s="8" t="s">
        <v>162</v>
      </c>
      <c r="B795" s="501" t="s">
        <v>163</v>
      </c>
      <c r="C795" s="501"/>
      <c r="D795" s="501"/>
      <c r="E795" s="501"/>
      <c r="F795" s="501"/>
      <c r="G795" s="501"/>
      <c r="H795" s="501"/>
      <c r="I795" s="501"/>
      <c r="J795" s="501"/>
      <c r="K795" s="7"/>
      <c r="L795" s="5"/>
      <c r="M795" s="58"/>
      <c r="N795" s="608" t="s">
        <v>149</v>
      </c>
      <c r="O795" s="609"/>
      <c r="AA795" s="4"/>
    </row>
    <row r="796" spans="1:27" s="3" customFormat="1" ht="16" customHeight="1" x14ac:dyDescent="0.25">
      <c r="B796" s="501"/>
      <c r="C796" s="501"/>
      <c r="D796" s="501"/>
      <c r="E796" s="501"/>
      <c r="F796" s="501"/>
      <c r="G796" s="501"/>
      <c r="H796" s="501"/>
      <c r="I796" s="501"/>
      <c r="J796" s="501"/>
      <c r="K796" s="7"/>
      <c r="L796" s="5"/>
      <c r="M796" s="58"/>
      <c r="N796" s="610"/>
      <c r="O796" s="611"/>
      <c r="AA796" s="4"/>
    </row>
    <row r="797" spans="1:27" s="3" customFormat="1" ht="16" customHeight="1" x14ac:dyDescent="0.25">
      <c r="J797" s="6"/>
      <c r="K797" s="7"/>
      <c r="L797" s="5"/>
      <c r="M797" s="58"/>
      <c r="N797" s="612"/>
      <c r="O797" s="613"/>
      <c r="AA797" s="4"/>
    </row>
    <row r="798" spans="1:27" s="3" customFormat="1" ht="16" customHeight="1" x14ac:dyDescent="0.25">
      <c r="B798" s="93" t="s">
        <v>178</v>
      </c>
      <c r="J798" s="6"/>
      <c r="K798" s="7"/>
      <c r="L798" s="5"/>
      <c r="M798" s="58"/>
      <c r="N798" s="629"/>
      <c r="O798" s="630"/>
      <c r="AA798" s="4"/>
    </row>
    <row r="799" spans="1:27" s="3" customFormat="1" ht="16" customHeight="1" x14ac:dyDescent="0.25">
      <c r="J799" s="6"/>
      <c r="K799" s="7"/>
      <c r="L799" s="5"/>
      <c r="M799" s="58"/>
      <c r="N799" s="631"/>
      <c r="O799" s="632"/>
      <c r="AA799" s="4"/>
    </row>
    <row r="800" spans="1:27" s="3" customFormat="1" ht="16" customHeight="1" x14ac:dyDescent="0.25">
      <c r="J800" s="6"/>
      <c r="K800" s="7"/>
      <c r="L800" s="5"/>
      <c r="M800" s="58"/>
      <c r="O800" s="648" t="str">
        <f>IF(N798&lt;&gt;"ναι","","↓")</f>
        <v/>
      </c>
      <c r="AA800" s="4"/>
    </row>
    <row r="801" spans="10:27" s="3" customFormat="1" ht="16" customHeight="1" x14ac:dyDescent="0.25">
      <c r="J801" s="6"/>
      <c r="K801" s="7"/>
      <c r="L801" s="5"/>
      <c r="M801" s="58"/>
      <c r="O801" s="649"/>
      <c r="AA801" s="4"/>
    </row>
    <row r="802" spans="10:27" s="3" customFormat="1" ht="16" customHeight="1" x14ac:dyDescent="0.25">
      <c r="J802" s="6"/>
      <c r="K802" s="7"/>
      <c r="L802" s="5"/>
      <c r="M802" s="58"/>
      <c r="O802" s="213" t="str">
        <f>IF(N798&lt;&gt;"ναι","","Λύση του προβλήματος 9α.")</f>
        <v/>
      </c>
      <c r="P802" s="213"/>
      <c r="Q802" s="213"/>
      <c r="R802" s="213"/>
      <c r="AA802" s="4"/>
    </row>
    <row r="803" spans="10:27" s="3" customFormat="1" ht="16" customHeight="1" x14ac:dyDescent="0.25">
      <c r="J803" s="6"/>
      <c r="K803" s="7"/>
      <c r="L803" s="5"/>
      <c r="M803" s="58"/>
      <c r="O803" s="293" t="str">
        <f>IF(N798&lt;&gt;"ναι","","Από την καμπύλη ογκομέτρησης προκύπτει, ότι το ισοδύναμο σημείο της ογκομέτρησης παρουσιάζεται όταν έ-χουν προστεθεί στην κωνική φιάλη 20mL από το πρότυπο διάλυμα NaOH 0,1M.")</f>
        <v/>
      </c>
      <c r="P803" s="293"/>
      <c r="Q803" s="293"/>
      <c r="R803" s="293"/>
      <c r="S803" s="293"/>
      <c r="T803" s="293"/>
      <c r="U803" s="293"/>
      <c r="V803" s="293"/>
      <c r="W803" s="293"/>
      <c r="X803" s="293"/>
      <c r="Y803" s="293"/>
      <c r="AA803" s="4"/>
    </row>
    <row r="804" spans="10:27" s="3" customFormat="1" ht="16" customHeight="1" x14ac:dyDescent="0.25">
      <c r="J804" s="6"/>
      <c r="K804" s="7"/>
      <c r="L804" s="5"/>
      <c r="M804" s="58"/>
      <c r="O804" s="293"/>
      <c r="P804" s="293"/>
      <c r="Q804" s="293"/>
      <c r="R804" s="293"/>
      <c r="S804" s="293"/>
      <c r="T804" s="293"/>
      <c r="U804" s="293"/>
      <c r="V804" s="293"/>
      <c r="W804" s="293"/>
      <c r="X804" s="293"/>
      <c r="Y804" s="293"/>
      <c r="AA804" s="4"/>
    </row>
    <row r="805" spans="10:27" s="3" customFormat="1" ht="16" customHeight="1" x14ac:dyDescent="0.25">
      <c r="J805" s="6"/>
      <c r="K805" s="7"/>
      <c r="L805" s="5"/>
      <c r="M805" s="58"/>
      <c r="O805" s="621" t="str">
        <f>IF(N798&lt;&gt;"ναι","","Επιλέγουμε αυτό το σημείο ως ισοδύναμο, διότι αυτό βρίσκεται στο μέσον περίπου εκείνου του τμήματος της καμπύλης ογκομέτρησης, που εμφανίζει τη μεγαλύτερη κλίση. ")</f>
        <v/>
      </c>
      <c r="P805" s="621"/>
      <c r="Q805" s="621"/>
      <c r="R805" s="621"/>
      <c r="S805" s="621"/>
      <c r="T805" s="621"/>
      <c r="U805" s="621"/>
      <c r="V805" s="621"/>
      <c r="W805" s="621"/>
      <c r="X805" s="621"/>
      <c r="Y805" s="621"/>
      <c r="AA805" s="4"/>
    </row>
    <row r="806" spans="10:27" s="3" customFormat="1" ht="16" customHeight="1" x14ac:dyDescent="0.25">
      <c r="J806" s="6"/>
      <c r="K806" s="7"/>
      <c r="L806" s="5"/>
      <c r="M806" s="58"/>
      <c r="O806" s="621"/>
      <c r="P806" s="621"/>
      <c r="Q806" s="621"/>
      <c r="R806" s="621"/>
      <c r="S806" s="621"/>
      <c r="T806" s="621"/>
      <c r="U806" s="621"/>
      <c r="V806" s="621"/>
      <c r="W806" s="621"/>
      <c r="X806" s="621"/>
      <c r="Y806" s="621"/>
      <c r="AA806" s="4"/>
    </row>
    <row r="807" spans="10:27" s="3" customFormat="1" ht="16" customHeight="1" x14ac:dyDescent="0.25">
      <c r="J807" s="6"/>
      <c r="K807" s="7"/>
      <c r="L807" s="5"/>
      <c r="M807" s="58"/>
      <c r="O807" s="212" t="str">
        <f>IF(N798&lt;&gt;"ναι","","Η ποσότητα του NaOH που περιέχεται στα 20mL(=0,02L) του βασικού διαλύματος, είναι…")</f>
        <v/>
      </c>
      <c r="P807" s="212"/>
      <c r="Q807" s="212"/>
      <c r="R807" s="212"/>
      <c r="S807" s="212"/>
      <c r="T807" s="212"/>
      <c r="U807" s="212"/>
      <c r="V807" s="212"/>
      <c r="W807" s="212"/>
      <c r="X807" s="212"/>
      <c r="Y807" s="212"/>
      <c r="AA807" s="4"/>
    </row>
    <row r="808" spans="10:27" s="3" customFormat="1" ht="16" customHeight="1" x14ac:dyDescent="0.25">
      <c r="J808" s="6"/>
      <c r="K808" s="7"/>
      <c r="L808" s="5"/>
      <c r="M808" s="58"/>
      <c r="O808" s="346" t="str">
        <f>IF(N798&lt;&gt;"ναι","","…nβ=Cβ·Vβ=0,1·0,02=0,002mol NaOH.")</f>
        <v/>
      </c>
      <c r="P808" s="346"/>
      <c r="Q808" s="346"/>
      <c r="R808" s="346"/>
      <c r="S808" s="346"/>
      <c r="T808" s="346"/>
      <c r="U808" s="346"/>
      <c r="V808" s="346"/>
      <c r="W808" s="346"/>
      <c r="X808" s="346"/>
      <c r="Y808" s="346"/>
      <c r="AA808" s="4"/>
    </row>
    <row r="809" spans="10:27" s="3" customFormat="1" ht="16" customHeight="1" x14ac:dyDescent="0.25">
      <c r="J809" s="6"/>
      <c r="K809" s="7"/>
      <c r="L809" s="5"/>
      <c r="M809" s="58"/>
      <c r="O809" s="212" t="str">
        <f>IF(N798&lt;&gt;"ναι","","Γράφουμε τη χημική εξίσωση της αντίδρασης εξουδετέρωσης ανάμεσα στο οξύ και τη βάση.")</f>
        <v/>
      </c>
      <c r="P809" s="212"/>
      <c r="Q809" s="212"/>
      <c r="R809" s="212"/>
      <c r="S809" s="212"/>
      <c r="T809" s="212"/>
      <c r="U809" s="212"/>
      <c r="V809" s="212"/>
      <c r="W809" s="212"/>
      <c r="X809" s="212"/>
      <c r="Y809" s="212"/>
      <c r="AA809" s="4"/>
    </row>
    <row r="810" spans="10:27" s="3" customFormat="1" ht="16" customHeight="1" x14ac:dyDescent="0.25">
      <c r="J810" s="6"/>
      <c r="K810" s="7"/>
      <c r="L810" s="5"/>
      <c r="M810" s="58"/>
      <c r="Q810" s="619" t="str">
        <f>IF(N798&lt;&gt;"ναι","","                CH3COOH  +  NaOH")</f>
        <v/>
      </c>
      <c r="R810" s="619"/>
      <c r="S810" s="619"/>
      <c r="T810" s="74" t="str">
        <f>IF(N798&lt;&gt;"ναι","","®")</f>
        <v/>
      </c>
      <c r="U810" s="619" t="str">
        <f>IF(N798&lt;&gt;"ναι","","CH3COONa  +  H2O")</f>
        <v/>
      </c>
      <c r="V810" s="619"/>
      <c r="W810" s="619"/>
      <c r="AA810" s="4"/>
    </row>
    <row r="811" spans="10:27" s="3" customFormat="1" ht="16" customHeight="1" x14ac:dyDescent="0.25">
      <c r="J811" s="6"/>
      <c r="K811" s="7"/>
      <c r="L811" s="5"/>
      <c r="M811" s="2"/>
      <c r="O811" s="293" t="str">
        <f>IF(N798&lt;&gt;"ναι","","Από τη στοιχειομετρία της αντίδρασης προκύπτει ότι 1mol βάσης εξουδετερώνει 1mol του οξέος, άρα τα 0,002mol NaOH που προστέθηκαν στην κωνική φιάλη, εξουδετέρωσαν 0,002mol CH3COOH.")</f>
        <v/>
      </c>
      <c r="P811" s="293"/>
      <c r="Q811" s="293"/>
      <c r="R811" s="293"/>
      <c r="S811" s="293"/>
      <c r="T811" s="293"/>
      <c r="U811" s="293"/>
      <c r="V811" s="293"/>
      <c r="W811" s="293"/>
      <c r="X811" s="293"/>
      <c r="Y811" s="293"/>
      <c r="AA811" s="4"/>
    </row>
    <row r="812" spans="10:27" s="3" customFormat="1" ht="16" customHeight="1" x14ac:dyDescent="0.25">
      <c r="J812" s="6"/>
      <c r="K812" s="7"/>
      <c r="L812" s="5"/>
      <c r="M812" s="2"/>
      <c r="O812" s="293"/>
      <c r="P812" s="293"/>
      <c r="Q812" s="293"/>
      <c r="R812" s="293"/>
      <c r="S812" s="293"/>
      <c r="T812" s="293"/>
      <c r="U812" s="293"/>
      <c r="V812" s="293"/>
      <c r="W812" s="293"/>
      <c r="X812" s="293"/>
      <c r="Y812" s="293"/>
      <c r="AA812" s="4"/>
    </row>
    <row r="813" spans="10:27" s="3" customFormat="1" ht="16" customHeight="1" x14ac:dyDescent="0.25">
      <c r="J813" s="6"/>
      <c r="K813" s="7"/>
      <c r="L813" s="5"/>
      <c r="M813" s="2"/>
      <c r="O813" s="293" t="str">
        <f>IF(N798&lt;&gt;"ναι","","Επειδή αυτή η ποσότητα του οξέος περιεχόταν σε 25mL(=0,025L) του αντίστοιχου διαλύματος, η συγκέντρωση αυτού θα είναι…")</f>
        <v/>
      </c>
      <c r="P813" s="293"/>
      <c r="Q813" s="293"/>
      <c r="R813" s="293"/>
      <c r="S813" s="293"/>
      <c r="T813" s="293"/>
      <c r="U813" s="293"/>
      <c r="V813" s="293"/>
      <c r="W813" s="293"/>
      <c r="X813" s="293"/>
      <c r="Y813" s="293"/>
      <c r="AA813" s="4"/>
    </row>
    <row r="814" spans="10:27" s="3" customFormat="1" ht="16" customHeight="1" x14ac:dyDescent="0.25">
      <c r="J814" s="6"/>
      <c r="K814" s="7"/>
      <c r="L814" s="5"/>
      <c r="M814" s="2"/>
      <c r="O814" s="293"/>
      <c r="P814" s="293"/>
      <c r="Q814" s="293"/>
      <c r="R814" s="293"/>
      <c r="S814" s="293"/>
      <c r="T814" s="293"/>
      <c r="U814" s="293"/>
      <c r="V814" s="293"/>
      <c r="W814" s="293"/>
      <c r="X814" s="293"/>
      <c r="Y814" s="293"/>
      <c r="AA814" s="4"/>
    </row>
    <row r="815" spans="10:27" s="3" customFormat="1" ht="16" customHeight="1" x14ac:dyDescent="0.25">
      <c r="J815" s="6"/>
      <c r="K815" s="7"/>
      <c r="L815" s="5"/>
      <c r="M815" s="2"/>
      <c r="O815" s="346" t="str">
        <f>IF(N798&lt;&gt;"ναι","","...Cοξ=nοξ/Vοξ=0,002/0,025=0,08M.")</f>
        <v/>
      </c>
      <c r="P815" s="346"/>
      <c r="Q815" s="346"/>
      <c r="R815" s="346"/>
      <c r="S815" s="346"/>
      <c r="T815" s="346"/>
      <c r="U815" s="346"/>
      <c r="V815" s="346"/>
      <c r="W815" s="346"/>
      <c r="X815" s="346"/>
      <c r="Y815" s="346"/>
      <c r="AA815" s="4"/>
    </row>
    <row r="816" spans="10:27" s="3" customFormat="1" ht="16" customHeight="1" x14ac:dyDescent="0.25">
      <c r="J816" s="6"/>
      <c r="K816" s="7"/>
      <c r="L816" s="5"/>
      <c r="M816" s="2"/>
      <c r="O816" s="293" t="str">
        <f>IF(N798&lt;&gt;"ναι","","Είναι φανερό ότι κατά τη διάρκεια της ογκομέτρησης, καθώς προστίθεται το βασικό διάλυμα στο όξινο, η πο-σότητα του ασθενούς οξέος (CH3COOH), αντιδρώντας με τη βάση, μειώνεται μετατρεπόμενη στο αντίστοιχο άλας (CH3COONa).")</f>
        <v/>
      </c>
      <c r="P816" s="293"/>
      <c r="Q816" s="293"/>
      <c r="R816" s="293"/>
      <c r="S816" s="293"/>
      <c r="T816" s="293"/>
      <c r="U816" s="293"/>
      <c r="V816" s="293"/>
      <c r="W816" s="293"/>
      <c r="X816" s="293"/>
      <c r="Y816" s="293"/>
      <c r="AA816" s="4"/>
    </row>
    <row r="817" spans="3:27" s="3" customFormat="1" ht="16" customHeight="1" x14ac:dyDescent="0.25">
      <c r="J817" s="6"/>
      <c r="K817" s="7"/>
      <c r="L817" s="5"/>
      <c r="M817" s="2"/>
      <c r="O817" s="293"/>
      <c r="P817" s="293"/>
      <c r="Q817" s="293"/>
      <c r="R817" s="293"/>
      <c r="S817" s="293"/>
      <c r="T817" s="293"/>
      <c r="U817" s="293"/>
      <c r="V817" s="293"/>
      <c r="W817" s="293"/>
      <c r="X817" s="293"/>
      <c r="Y817" s="293"/>
      <c r="AA817" s="4"/>
    </row>
    <row r="818" spans="3:27" s="3" customFormat="1" ht="16" customHeight="1" x14ac:dyDescent="0.25">
      <c r="J818" s="6"/>
      <c r="K818" s="7"/>
      <c r="L818" s="5"/>
      <c r="M818" s="2"/>
      <c r="O818" s="293"/>
      <c r="P818" s="293"/>
      <c r="Q818" s="293"/>
      <c r="R818" s="293"/>
      <c r="S818" s="293"/>
      <c r="T818" s="293"/>
      <c r="U818" s="293"/>
      <c r="V818" s="293"/>
      <c r="W818" s="293"/>
      <c r="X818" s="293"/>
      <c r="Y818" s="293"/>
      <c r="AA818" s="4"/>
    </row>
    <row r="819" spans="3:27" s="3" customFormat="1" ht="16" customHeight="1" x14ac:dyDescent="0.25">
      <c r="J819" s="6"/>
      <c r="K819" s="7"/>
      <c r="L819" s="5"/>
      <c r="M819" s="2"/>
      <c r="O819" s="293" t="str">
        <f>IF(N798&lt;&gt;"ναι","","Έτσι μέσα σε κάποια όρια της όλης διαδικασίας ογκομέτρησης, στην κωνική φιάλη θα περιέχονται διαλυμένα CH3COOH και CH3COONa.")</f>
        <v/>
      </c>
      <c r="P819" s="293"/>
      <c r="Q819" s="293"/>
      <c r="R819" s="293"/>
      <c r="S819" s="293"/>
      <c r="T819" s="293"/>
      <c r="U819" s="293"/>
      <c r="V819" s="293"/>
      <c r="W819" s="293"/>
      <c r="X819" s="293"/>
      <c r="Y819" s="293"/>
      <c r="AA819" s="4"/>
    </row>
    <row r="820" spans="3:27" s="3" customFormat="1" ht="16" customHeight="1" x14ac:dyDescent="0.25">
      <c r="J820" s="6"/>
      <c r="K820" s="7"/>
      <c r="L820" s="5"/>
      <c r="M820" s="2"/>
      <c r="O820" s="293"/>
      <c r="P820" s="293"/>
      <c r="Q820" s="293"/>
      <c r="R820" s="293"/>
      <c r="S820" s="293"/>
      <c r="T820" s="293"/>
      <c r="U820" s="293"/>
      <c r="V820" s="293"/>
      <c r="W820" s="293"/>
      <c r="X820" s="293"/>
      <c r="Y820" s="293"/>
      <c r="AA820" s="4"/>
    </row>
    <row r="821" spans="3:27" s="3" customFormat="1" ht="16" customHeight="1" x14ac:dyDescent="0.25">
      <c r="J821" s="6"/>
      <c r="K821" s="7"/>
      <c r="L821" s="5"/>
      <c r="M821" s="2"/>
      <c r="O821" s="684" t="str">
        <f>IF(N798&lt;&gt;"ναι","","Εμείς ενδιαφερόμαστε να εξετάσουμε πότε είναι pH=pKa, ή Ka=[H3O+].")</f>
        <v/>
      </c>
      <c r="P821" s="684"/>
      <c r="Q821" s="684"/>
      <c r="R821" s="684"/>
      <c r="S821" s="684"/>
      <c r="T821" s="684"/>
      <c r="U821" s="684"/>
      <c r="V821" s="684"/>
      <c r="W821" s="684"/>
      <c r="X821" s="684"/>
      <c r="Y821" s="684"/>
      <c r="AA821" s="4"/>
    </row>
    <row r="822" spans="3:27" s="3" customFormat="1" ht="16" customHeight="1" x14ac:dyDescent="0.25">
      <c r="J822" s="6"/>
      <c r="K822" s="7"/>
      <c r="L822" s="5"/>
      <c r="M822" s="2"/>
      <c r="O822" s="293" t="str">
        <f>IF(N798&lt;&gt;"ναι","","Έστω λοιπόν ότι αυτό συμβαίνει, όταν έχουν προστεθεί ωmol NaOH στην κωνική φιάλη, με αποτέλεσμα να εξουδετερωθούν ωmol CH3COOH από τα 0,002mol που περιέχονταν αρχικά στο όξινο διάλυμα και να με-τατραπούν σε ωmol CH3COONa.")</f>
        <v/>
      </c>
      <c r="P822" s="293"/>
      <c r="Q822" s="293"/>
      <c r="R822" s="293"/>
      <c r="S822" s="293"/>
      <c r="T822" s="293"/>
      <c r="U822" s="293"/>
      <c r="V822" s="293"/>
      <c r="W822" s="293"/>
      <c r="X822" s="293"/>
      <c r="Y822" s="293"/>
      <c r="AA822" s="4"/>
    </row>
    <row r="823" spans="3:27" s="3" customFormat="1" ht="16" customHeight="1" x14ac:dyDescent="0.25">
      <c r="J823" s="6"/>
      <c r="K823" s="7"/>
      <c r="L823" s="5"/>
      <c r="M823" s="2"/>
      <c r="O823" s="293"/>
      <c r="P823" s="293"/>
      <c r="Q823" s="293"/>
      <c r="R823" s="293"/>
      <c r="S823" s="293"/>
      <c r="T823" s="293"/>
      <c r="U823" s="293"/>
      <c r="V823" s="293"/>
      <c r="W823" s="293"/>
      <c r="X823" s="293"/>
      <c r="Y823" s="293"/>
      <c r="AA823" s="4"/>
    </row>
    <row r="824" spans="3:27" s="3" customFormat="1" ht="16" customHeight="1" x14ac:dyDescent="0.25">
      <c r="J824" s="6"/>
      <c r="K824" s="7"/>
      <c r="L824" s="5"/>
      <c r="M824" s="2"/>
      <c r="O824" s="293"/>
      <c r="P824" s="293"/>
      <c r="Q824" s="293"/>
      <c r="R824" s="293"/>
      <c r="S824" s="293"/>
      <c r="T824" s="293"/>
      <c r="U824" s="293"/>
      <c r="V824" s="293"/>
      <c r="W824" s="293"/>
      <c r="X824" s="293"/>
      <c r="Y824" s="293"/>
      <c r="AA824" s="4"/>
    </row>
    <row r="825" spans="3:27" s="3" customFormat="1" ht="16" customHeight="1" x14ac:dyDescent="0.25">
      <c r="J825" s="6"/>
      <c r="K825" s="7"/>
      <c r="L825" s="5"/>
      <c r="M825" s="2"/>
      <c r="O825" s="212" t="str">
        <f>IF(N798&lt;&gt;"ναι","","Οι συγκεντρώσεις των συστατικών του διαλύματος θα είναι…")</f>
        <v/>
      </c>
      <c r="P825" s="212"/>
      <c r="Q825" s="212"/>
      <c r="R825" s="212"/>
      <c r="S825" s="212"/>
      <c r="T825" s="212"/>
      <c r="U825" s="212"/>
      <c r="V825" s="212"/>
      <c r="W825" s="212"/>
      <c r="X825" s="212"/>
      <c r="Y825" s="212"/>
      <c r="AA825" s="4"/>
    </row>
    <row r="826" spans="3:27" s="3" customFormat="1" ht="16" customHeight="1" x14ac:dyDescent="0.25">
      <c r="J826" s="6"/>
      <c r="K826" s="7"/>
      <c r="L826" s="5"/>
      <c r="M826" s="2"/>
      <c r="O826" s="346" t="str">
        <f>IF(N798&lt;&gt;"ναι","","...[CH3COOH]=(0,002–ω)/V=Cοξ και [CH3COONa]=ω/V=Cαλ.")</f>
        <v/>
      </c>
      <c r="P826" s="346"/>
      <c r="Q826" s="346"/>
      <c r="R826" s="346"/>
      <c r="S826" s="346"/>
      <c r="T826" s="346"/>
      <c r="U826" s="346"/>
      <c r="V826" s="346"/>
      <c r="W826" s="346"/>
      <c r="X826" s="346"/>
      <c r="Y826" s="346"/>
      <c r="AA826" s="4"/>
    </row>
    <row r="827" spans="3:27" s="3" customFormat="1" ht="16" customHeight="1" x14ac:dyDescent="0.25">
      <c r="J827" s="6"/>
      <c r="K827" s="7"/>
      <c r="L827" s="5"/>
      <c r="M827" s="2"/>
      <c r="O827" s="618" t="str">
        <f>IF(N798&lt;&gt;"ναι","","Εξίσωση ιοντισμού του CH3COOH.")</f>
        <v/>
      </c>
      <c r="P827" s="618"/>
      <c r="Q827" s="618"/>
      <c r="R827" s="618"/>
      <c r="S827" s="618"/>
      <c r="T827" s="618"/>
      <c r="U827" s="618"/>
      <c r="V827" s="618"/>
      <c r="W827" s="618"/>
      <c r="X827" s="618"/>
      <c r="Y827" s="618"/>
      <c r="AA827" s="4"/>
    </row>
    <row r="828" spans="3:27" s="3" customFormat="1" ht="16" customHeight="1" x14ac:dyDescent="0.25">
      <c r="D828" s="461" t="s">
        <v>259</v>
      </c>
      <c r="E828" s="558"/>
      <c r="F828" s="559"/>
      <c r="J828" s="6"/>
      <c r="K828" s="7"/>
      <c r="L828" s="5"/>
      <c r="M828" s="2"/>
      <c r="Q828" s="647" t="str">
        <f>IF(N798&lt;&gt;"ναι","","CH3COOH  +  H2O")</f>
        <v/>
      </c>
      <c r="R828" s="647"/>
      <c r="S828" s="55" t="str">
        <f>IF(N798&lt;&gt;"ναι","","D")</f>
        <v/>
      </c>
      <c r="T828" s="647" t="str">
        <f>IF(N798&lt;&gt;"ναι","","H3O+  +  CH3COO–")</f>
        <v/>
      </c>
      <c r="U828" s="647"/>
      <c r="AA828" s="4"/>
    </row>
    <row r="829" spans="3:27" s="3" customFormat="1" ht="16" customHeight="1" x14ac:dyDescent="0.25">
      <c r="J829" s="6"/>
      <c r="K829" s="7"/>
      <c r="L829" s="5"/>
      <c r="M829" s="2"/>
      <c r="O829" s="56" t="str">
        <f>IF(N798&lt;&gt;"ναι","","ΚΧΙ:")</f>
        <v/>
      </c>
      <c r="P829" s="88"/>
      <c r="Q829" s="213" t="str">
        <f>IF(N798&lt;&gt;"ναι","","  (Cοξ–x)M                                 xM             xM                           ")</f>
        <v/>
      </c>
      <c r="R829" s="213"/>
      <c r="S829" s="213"/>
      <c r="T829" s="213"/>
      <c r="U829" s="213"/>
      <c r="AA829" s="4"/>
    </row>
    <row r="830" spans="3:27" s="3" customFormat="1" ht="16" customHeight="1" x14ac:dyDescent="0.25">
      <c r="C830" s="501" t="s">
        <v>1193</v>
      </c>
      <c r="D830" s="501"/>
      <c r="E830" s="501"/>
      <c r="F830" s="501"/>
      <c r="G830" s="501"/>
      <c r="H830" s="501"/>
      <c r="I830" s="501"/>
      <c r="J830" s="501"/>
      <c r="K830" s="7"/>
      <c r="L830" s="5"/>
      <c r="M830" s="2"/>
      <c r="O830" s="618" t="str">
        <f>IF(N798&lt;&gt;"ναι","","Εξίσωση διάστασης του CH3COONa.")</f>
        <v/>
      </c>
      <c r="P830" s="618"/>
      <c r="Q830" s="618"/>
      <c r="R830" s="618"/>
      <c r="S830" s="618"/>
      <c r="T830" s="618"/>
      <c r="U830" s="618"/>
      <c r="V830" s="618"/>
      <c r="W830" s="618"/>
      <c r="X830" s="618"/>
      <c r="Y830" s="618"/>
      <c r="AA830" s="4"/>
    </row>
    <row r="831" spans="3:27" s="3" customFormat="1" ht="16" customHeight="1" x14ac:dyDescent="0.25">
      <c r="C831" s="501"/>
      <c r="D831" s="501"/>
      <c r="E831" s="501"/>
      <c r="F831" s="501"/>
      <c r="G831" s="501"/>
      <c r="H831" s="501"/>
      <c r="I831" s="501"/>
      <c r="J831" s="501"/>
      <c r="K831" s="7"/>
      <c r="L831" s="5"/>
      <c r="M831" s="2"/>
      <c r="O831" s="88"/>
      <c r="P831" s="88"/>
      <c r="Q831" s="683" t="str">
        <f>IF(N798&lt;&gt;"ναι","","CH3COONa   →   CH3COO–   +   Na+")</f>
        <v/>
      </c>
      <c r="R831" s="683"/>
      <c r="S831" s="683"/>
      <c r="T831" s="683"/>
      <c r="AA831" s="4"/>
    </row>
    <row r="832" spans="3:27" s="3" customFormat="1" ht="16" customHeight="1" x14ac:dyDescent="0.25">
      <c r="C832" s="501"/>
      <c r="D832" s="501"/>
      <c r="E832" s="501"/>
      <c r="F832" s="501"/>
      <c r="G832" s="501"/>
      <c r="H832" s="501"/>
      <c r="I832" s="501"/>
      <c r="J832" s="501"/>
      <c r="K832" s="7"/>
      <c r="L832" s="5"/>
      <c r="M832" s="2"/>
      <c r="O832" s="56" t="str">
        <f>IF(N798&lt;&gt;"ναι","","…από")</f>
        <v/>
      </c>
      <c r="Q832" s="696" t="str">
        <f>IF(N798&lt;&gt;"ναι","","    CαλΜ        →     CαλΜ")</f>
        <v/>
      </c>
      <c r="R832" s="696"/>
      <c r="S832" s="696"/>
      <c r="T832" s="696"/>
      <c r="AA832" s="4"/>
    </row>
    <row r="833" spans="3:27" s="3" customFormat="1" ht="16" customHeight="1" x14ac:dyDescent="0.25">
      <c r="C833" s="501"/>
      <c r="D833" s="501"/>
      <c r="E833" s="501"/>
      <c r="F833" s="501"/>
      <c r="G833" s="501"/>
      <c r="H833" s="501"/>
      <c r="I833" s="501"/>
      <c r="J833" s="501"/>
      <c r="K833" s="7"/>
      <c r="L833" s="5"/>
      <c r="M833" s="2"/>
      <c r="O833" s="212" t="str">
        <f>IF(N798&lt;&gt;"ναι","","Εφαρμόζοντας το νόμο της χημικής ισορροπίας στον ιοντισμό του CH3COOH, παίρνουμε... ")</f>
        <v/>
      </c>
      <c r="P833" s="212"/>
      <c r="Q833" s="212"/>
      <c r="R833" s="212"/>
      <c r="S833" s="212"/>
      <c r="T833" s="212"/>
      <c r="U833" s="212"/>
      <c r="V833" s="212"/>
      <c r="W833" s="212"/>
      <c r="X833" s="212"/>
      <c r="Y833" s="212"/>
      <c r="AA833" s="4"/>
    </row>
    <row r="834" spans="3:27" s="3" customFormat="1" ht="16" customHeight="1" x14ac:dyDescent="0.25">
      <c r="C834" s="501"/>
      <c r="D834" s="501"/>
      <c r="E834" s="501"/>
      <c r="F834" s="501"/>
      <c r="G834" s="501"/>
      <c r="H834" s="501"/>
      <c r="I834" s="501"/>
      <c r="J834" s="501"/>
      <c r="K834" s="7"/>
      <c r="L834" s="5"/>
      <c r="M834" s="2"/>
      <c r="O834" s="346" t="str">
        <f>IF(N798&lt;&gt;"ναι","","Ka=[H3O+]·[CH3COO–]/[CH3COOH]")</f>
        <v/>
      </c>
      <c r="P834" s="346"/>
      <c r="Q834" s="346"/>
      <c r="R834" s="346"/>
      <c r="S834" s="346"/>
      <c r="T834" s="346"/>
      <c r="U834" s="346"/>
      <c r="V834" s="346"/>
      <c r="W834" s="346"/>
      <c r="X834" s="346"/>
      <c r="Y834" s="346"/>
      <c r="AA834" s="4"/>
    </row>
    <row r="835" spans="3:27" s="3" customFormat="1" ht="16" customHeight="1" x14ac:dyDescent="0.25">
      <c r="C835" s="501"/>
      <c r="D835" s="501"/>
      <c r="E835" s="501"/>
      <c r="F835" s="501"/>
      <c r="G835" s="501"/>
      <c r="H835" s="501"/>
      <c r="I835" s="501"/>
      <c r="J835" s="501"/>
      <c r="K835" s="7"/>
      <c r="L835" s="5"/>
      <c r="M835" s="2"/>
      <c r="O835" s="212" t="str">
        <f>IF(N798&lt;&gt;"ναι","","…αφού όμως θα είναι Ka=[H3O+], η παραπάνω σχέση γράφεται…")</f>
        <v/>
      </c>
      <c r="P835" s="212"/>
      <c r="Q835" s="212"/>
      <c r="R835" s="212"/>
      <c r="S835" s="212"/>
      <c r="T835" s="212"/>
      <c r="U835" s="212"/>
      <c r="V835" s="212"/>
      <c r="W835" s="212"/>
      <c r="X835" s="212"/>
      <c r="Y835" s="212"/>
      <c r="AA835" s="4"/>
    </row>
    <row r="836" spans="3:27" s="3" customFormat="1" ht="16" customHeight="1" x14ac:dyDescent="0.25">
      <c r="C836" s="651" t="s">
        <v>143</v>
      </c>
      <c r="D836" s="595"/>
      <c r="E836" s="652" t="s">
        <v>129</v>
      </c>
      <c r="K836" s="7"/>
      <c r="L836" s="5"/>
      <c r="M836" s="2"/>
      <c r="O836" s="288" t="str">
        <f>IF(N798&lt;&gt;"ναι","","… [CH3COO–]/[CH3COOH]=1  ή  [CH3COO–]=[CH3COOH]  ή  Cοξ–x=Cαλ+x.")</f>
        <v/>
      </c>
      <c r="P836" s="288"/>
      <c r="Q836" s="288"/>
      <c r="R836" s="288"/>
      <c r="S836" s="288"/>
      <c r="T836" s="288"/>
      <c r="U836" s="288"/>
      <c r="V836" s="288"/>
      <c r="W836" s="288"/>
      <c r="X836" s="288"/>
      <c r="Y836" s="288"/>
      <c r="AA836" s="4"/>
    </row>
    <row r="837" spans="3:27" s="3" customFormat="1" ht="16" customHeight="1" x14ac:dyDescent="0.25">
      <c r="C837" s="595"/>
      <c r="D837" s="595"/>
      <c r="E837" s="652"/>
      <c r="K837" s="7"/>
      <c r="L837" s="5"/>
      <c r="M837" s="2"/>
      <c r="O837" s="212" t="str">
        <f>IF(N798&lt;&gt;"ναι","","Θεωρώντας το x πολύ μικρότερο των Cοξ και Cαλ, η τελευταία σχέση γράφεται…")</f>
        <v/>
      </c>
      <c r="P837" s="212"/>
      <c r="Q837" s="212"/>
      <c r="R837" s="212"/>
      <c r="S837" s="212"/>
      <c r="T837" s="212"/>
      <c r="U837" s="212"/>
      <c r="V837" s="212"/>
      <c r="W837" s="212"/>
      <c r="X837" s="212"/>
      <c r="Y837" s="212"/>
      <c r="AA837" s="4"/>
    </row>
    <row r="838" spans="3:27" s="3" customFormat="1" ht="16" customHeight="1" x14ac:dyDescent="0.25">
      <c r="C838" s="650">
        <v>0</v>
      </c>
      <c r="D838" s="650"/>
      <c r="E838" s="75">
        <v>2.9</v>
      </c>
      <c r="K838" s="7"/>
      <c r="L838" s="5"/>
      <c r="M838" s="2"/>
      <c r="O838" s="348" t="str">
        <f>IF(N798&lt;&gt;"ναι","","Cοξ=Cαλ  ή  (0,002–ω)/V=ω/V  ή  0,002–ω=ω  ή  2·ω=0,002  άρα  ω=0,001.")</f>
        <v/>
      </c>
      <c r="P838" s="348"/>
      <c r="Q838" s="348"/>
      <c r="R838" s="348"/>
      <c r="S838" s="348"/>
      <c r="T838" s="348"/>
      <c r="U838" s="348"/>
      <c r="V838" s="348"/>
      <c r="W838" s="348"/>
      <c r="X838" s="348"/>
      <c r="Y838" s="348"/>
      <c r="AA838" s="4"/>
    </row>
    <row r="839" spans="3:27" s="3" customFormat="1" ht="16" customHeight="1" x14ac:dyDescent="0.25">
      <c r="C839" s="650">
        <v>2</v>
      </c>
      <c r="D839" s="650"/>
      <c r="E839" s="75">
        <v>3.75</v>
      </c>
      <c r="K839" s="7"/>
      <c r="L839" s="5"/>
      <c r="M839" s="2"/>
      <c r="O839" s="348"/>
      <c r="P839" s="348"/>
      <c r="Q839" s="348"/>
      <c r="R839" s="348"/>
      <c r="S839" s="348"/>
      <c r="T839" s="348"/>
      <c r="U839" s="348"/>
      <c r="V839" s="348"/>
      <c r="W839" s="348"/>
      <c r="X839" s="348"/>
      <c r="Y839" s="348"/>
      <c r="AA839" s="4"/>
    </row>
    <row r="840" spans="3:27" s="3" customFormat="1" ht="16" customHeight="1" x14ac:dyDescent="0.25">
      <c r="C840" s="650">
        <v>4</v>
      </c>
      <c r="D840" s="650"/>
      <c r="E840" s="75">
        <v>4.0999999999999996</v>
      </c>
      <c r="J840" s="6"/>
      <c r="K840" s="7"/>
      <c r="L840" s="5"/>
      <c r="M840" s="2"/>
      <c r="O840" s="293" t="str">
        <f>IF(N798&lt;&gt;"ναι","","Βρήκαμε λοιπόν ότι έχουμε μέσα στην κωνική φιάλη pH=pKa, όταν έχουν προστεθεί 0,001mol NaOH, δηλαδή όταν έχει προστεθεί όγκος βασικού διαλύματος ίσος με… Vβ=nβ/Cβ=0,001/0,1=0,01L=10mL.")</f>
        <v/>
      </c>
      <c r="P840" s="293"/>
      <c r="Q840" s="293"/>
      <c r="R840" s="293"/>
      <c r="S840" s="293"/>
      <c r="T840" s="293"/>
      <c r="U840" s="293"/>
      <c r="V840" s="293"/>
      <c r="W840" s="293"/>
      <c r="X840" s="293"/>
      <c r="Y840" s="293"/>
      <c r="AA840" s="4"/>
    </row>
    <row r="841" spans="3:27" s="3" customFormat="1" ht="16" customHeight="1" x14ac:dyDescent="0.25">
      <c r="C841" s="650">
        <v>6</v>
      </c>
      <c r="D841" s="650"/>
      <c r="E841" s="75">
        <v>4.33</v>
      </c>
      <c r="J841" s="6"/>
      <c r="K841" s="7"/>
      <c r="L841" s="5"/>
      <c r="M841" s="2"/>
      <c r="O841" s="293"/>
      <c r="P841" s="293"/>
      <c r="Q841" s="293"/>
      <c r="R841" s="293"/>
      <c r="S841" s="293"/>
      <c r="T841" s="293"/>
      <c r="U841" s="293"/>
      <c r="V841" s="293"/>
      <c r="W841" s="293"/>
      <c r="X841" s="293"/>
      <c r="Y841" s="293"/>
      <c r="AA841" s="4"/>
    </row>
    <row r="842" spans="3:27" s="3" customFormat="1" ht="16" customHeight="1" x14ac:dyDescent="0.25">
      <c r="C842" s="650">
        <v>8</v>
      </c>
      <c r="D842" s="650"/>
      <c r="E842" s="75">
        <v>4.5199999999999996</v>
      </c>
      <c r="J842" s="6"/>
      <c r="K842" s="7"/>
      <c r="L842" s="5"/>
      <c r="M842" s="2"/>
      <c r="O842" s="293"/>
      <c r="P842" s="293"/>
      <c r="Q842" s="293"/>
      <c r="R842" s="293"/>
      <c r="S842" s="293"/>
      <c r="T842" s="293"/>
      <c r="U842" s="293"/>
      <c r="V842" s="293"/>
      <c r="W842" s="293"/>
      <c r="X842" s="293"/>
      <c r="Y842" s="293"/>
      <c r="AA842" s="4"/>
    </row>
    <row r="843" spans="3:27" s="3" customFormat="1" ht="16" customHeight="1" x14ac:dyDescent="0.25">
      <c r="C843" s="650">
        <v>10</v>
      </c>
      <c r="D843" s="650"/>
      <c r="E843" s="75">
        <v>4.7</v>
      </c>
      <c r="J843" s="6"/>
      <c r="K843" s="7"/>
      <c r="L843" s="5"/>
      <c r="M843" s="2"/>
      <c r="O843" s="293" t="str">
        <f>IF(N798&lt;&gt;"ναι","","Από τον πίνακα τιμών που δίνεται στο πρόβλημα, βλέπουμε ότι όταν έχουν προστεθεί 10mL του βασικού διαλύματος στο διάλυμα του οξέος, τότε είναι pH=4,70, άρα επειδή όπως είδαμε πριν, τότε είναι pH=pKa, συμπεραίνουμε ότι το οξικό οξύ εμφανίζεται με pKa=4,70.")</f>
        <v/>
      </c>
      <c r="P843" s="293"/>
      <c r="Q843" s="293"/>
      <c r="R843" s="293"/>
      <c r="S843" s="293"/>
      <c r="T843" s="293"/>
      <c r="U843" s="293"/>
      <c r="V843" s="293"/>
      <c r="W843" s="293"/>
      <c r="X843" s="293"/>
      <c r="Y843" s="293"/>
      <c r="AA843" s="4"/>
    </row>
    <row r="844" spans="3:27" s="3" customFormat="1" ht="16" customHeight="1" x14ac:dyDescent="0.25">
      <c r="C844" s="650">
        <v>12</v>
      </c>
      <c r="D844" s="650"/>
      <c r="E844" s="75">
        <v>4.87</v>
      </c>
      <c r="J844" s="6"/>
      <c r="K844" s="7"/>
      <c r="L844" s="5"/>
      <c r="M844" s="2"/>
      <c r="O844" s="293"/>
      <c r="P844" s="293"/>
      <c r="Q844" s="293"/>
      <c r="R844" s="293"/>
      <c r="S844" s="293"/>
      <c r="T844" s="293"/>
      <c r="U844" s="293"/>
      <c r="V844" s="293"/>
      <c r="W844" s="293"/>
      <c r="X844" s="293"/>
      <c r="Y844" s="293"/>
      <c r="AA844" s="4"/>
    </row>
    <row r="845" spans="3:27" s="3" customFormat="1" ht="16" customHeight="1" x14ac:dyDescent="0.25">
      <c r="C845" s="650">
        <v>14</v>
      </c>
      <c r="D845" s="650"/>
      <c r="E845" s="75">
        <v>5.0599999999999996</v>
      </c>
      <c r="K845" s="7"/>
      <c r="L845" s="5"/>
      <c r="M845" s="2"/>
      <c r="O845" s="293"/>
      <c r="P845" s="293"/>
      <c r="Q845" s="293"/>
      <c r="R845" s="293"/>
      <c r="S845" s="293"/>
      <c r="T845" s="293"/>
      <c r="U845" s="293"/>
      <c r="V845" s="293"/>
      <c r="W845" s="293"/>
      <c r="X845" s="293"/>
      <c r="Y845" s="293"/>
      <c r="AA845" s="4"/>
    </row>
    <row r="846" spans="3:27" s="3" customFormat="1" ht="16" customHeight="1" x14ac:dyDescent="0.25">
      <c r="C846" s="650">
        <v>16</v>
      </c>
      <c r="D846" s="650"/>
      <c r="E846" s="75">
        <v>5.3</v>
      </c>
      <c r="K846" s="7"/>
      <c r="L846" s="5"/>
      <c r="M846" s="2"/>
      <c r="O846" s="288" t="str">
        <f>IF(N798&lt;&gt;"ναι","","Άρα είναι… –logKa=4,7  ή  Ka=10^(–4,7)=10^(0,3–5)=(10^0,3)·[10^(–5)]=2·10^(–5).")</f>
        <v/>
      </c>
      <c r="P846" s="288"/>
      <c r="Q846" s="288"/>
      <c r="R846" s="288"/>
      <c r="S846" s="288"/>
      <c r="T846" s="288"/>
      <c r="U846" s="288"/>
      <c r="V846" s="288"/>
      <c r="W846" s="288"/>
      <c r="X846" s="288"/>
      <c r="Y846" s="288"/>
      <c r="AA846" s="4"/>
    </row>
    <row r="847" spans="3:27" s="3" customFormat="1" ht="16" customHeight="1" x14ac:dyDescent="0.25">
      <c r="C847" s="650">
        <v>17</v>
      </c>
      <c r="D847" s="650"/>
      <c r="E847" s="75">
        <v>5.45</v>
      </c>
      <c r="K847" s="7"/>
      <c r="L847" s="5"/>
      <c r="M847" s="2"/>
      <c r="O847" s="293" t="str">
        <f>IF(N798&lt;&gt;"ναι","","Παρατηρούμε ακόμη ότι δεν ήταν λάθος που πήραμε Cοξ–x≈Cοξ και Cαλ–x≈Cαλ, αφού στο σημείο που είναι pH=pKa βρέθηκε να είναι…")</f>
        <v/>
      </c>
      <c r="P847" s="293"/>
      <c r="Q847" s="293"/>
      <c r="R847" s="293"/>
      <c r="S847" s="293"/>
      <c r="T847" s="293"/>
      <c r="U847" s="293"/>
      <c r="V847" s="293"/>
      <c r="W847" s="293"/>
      <c r="X847" s="293"/>
      <c r="Y847" s="293"/>
      <c r="AA847" s="4"/>
    </row>
    <row r="848" spans="3:27" s="3" customFormat="1" ht="16" customHeight="1" x14ac:dyDescent="0.25">
      <c r="C848" s="650">
        <v>18</v>
      </c>
      <c r="D848" s="650"/>
      <c r="E848" s="75">
        <v>5.65</v>
      </c>
      <c r="K848" s="7"/>
      <c r="L848" s="5"/>
      <c r="M848" s="2"/>
      <c r="O848" s="293"/>
      <c r="P848" s="293"/>
      <c r="Q848" s="293"/>
      <c r="R848" s="293"/>
      <c r="S848" s="293"/>
      <c r="T848" s="293"/>
      <c r="U848" s="293"/>
      <c r="V848" s="293"/>
      <c r="W848" s="293"/>
      <c r="X848" s="293"/>
      <c r="Y848" s="293"/>
      <c r="AA848" s="4"/>
    </row>
    <row r="849" spans="2:27" s="3" customFormat="1" ht="16" customHeight="1" x14ac:dyDescent="0.25">
      <c r="C849" s="650">
        <v>19</v>
      </c>
      <c r="D849" s="650"/>
      <c r="E849" s="75">
        <v>5.97</v>
      </c>
      <c r="K849" s="7"/>
      <c r="L849" s="5"/>
      <c r="M849" s="2"/>
      <c r="O849" s="212" t="str">
        <f>IF(N798&lt;&gt;"ναι","","…x=[H3O+]=Ka=0,00002 ενώ ακόμη είναι Cοξ=Cαλ=0,001/0,035=1/35≈0,028Μ, άρα πράγματι είναι…")</f>
        <v/>
      </c>
      <c r="P849" s="212"/>
      <c r="Q849" s="212"/>
      <c r="R849" s="212"/>
      <c r="S849" s="212"/>
      <c r="T849" s="212"/>
      <c r="U849" s="212"/>
      <c r="V849" s="212"/>
      <c r="W849" s="212"/>
      <c r="X849" s="212"/>
      <c r="Y849" s="212"/>
      <c r="AA849" s="4"/>
    </row>
    <row r="850" spans="2:27" s="3" customFormat="1" ht="16" customHeight="1" x14ac:dyDescent="0.25">
      <c r="C850" s="650">
        <v>20</v>
      </c>
      <c r="D850" s="650"/>
      <c r="E850" s="75">
        <v>8.67</v>
      </c>
      <c r="K850" s="7"/>
      <c r="L850" s="5"/>
      <c r="M850" s="2"/>
      <c r="O850" s="212" t="str">
        <f>IF(N798&lt;&gt;"ναι","","…x&lt;&lt;Cοξ και x&lt;&lt;Cαλ.")</f>
        <v/>
      </c>
      <c r="P850" s="212"/>
      <c r="Q850" s="212"/>
      <c r="R850" s="212"/>
      <c r="S850" s="212"/>
      <c r="T850" s="212"/>
      <c r="U850" s="212"/>
      <c r="V850" s="212"/>
      <c r="W850" s="212"/>
      <c r="X850" s="212"/>
      <c r="Y850" s="212"/>
      <c r="AA850" s="4"/>
    </row>
    <row r="851" spans="2:27" s="3" customFormat="1" ht="16" customHeight="1" x14ac:dyDescent="0.25">
      <c r="C851" s="650">
        <v>21</v>
      </c>
      <c r="D851" s="650"/>
      <c r="E851" s="75">
        <v>11.33</v>
      </c>
      <c r="K851" s="7"/>
      <c r="L851" s="5"/>
      <c r="M851" s="2"/>
      <c r="AA851" s="4"/>
    </row>
    <row r="852" spans="2:27" s="3" customFormat="1" ht="16" customHeight="1" x14ac:dyDescent="0.25">
      <c r="C852" s="650">
        <v>22</v>
      </c>
      <c r="D852" s="650"/>
      <c r="E852" s="75">
        <v>11.63</v>
      </c>
      <c r="K852" s="7"/>
      <c r="L852" s="5"/>
      <c r="M852" s="2"/>
      <c r="AA852" s="4"/>
    </row>
    <row r="853" spans="2:27" s="3" customFormat="1" ht="16" customHeight="1" x14ac:dyDescent="0.25">
      <c r="C853" s="650">
        <v>23</v>
      </c>
      <c r="D853" s="650"/>
      <c r="E853" s="75">
        <v>11.79</v>
      </c>
      <c r="K853" s="7"/>
      <c r="L853" s="5"/>
      <c r="M853" s="2"/>
      <c r="AA853" s="4"/>
    </row>
    <row r="854" spans="2:27" s="3" customFormat="1" ht="16" customHeight="1" x14ac:dyDescent="0.25">
      <c r="C854" s="650">
        <v>24</v>
      </c>
      <c r="D854" s="650"/>
      <c r="E854" s="75">
        <v>11.91</v>
      </c>
      <c r="K854" s="7"/>
      <c r="L854" s="5"/>
      <c r="M854" s="2"/>
      <c r="AA854" s="4"/>
    </row>
    <row r="855" spans="2:27" s="3" customFormat="1" ht="16" customHeight="1" x14ac:dyDescent="0.25">
      <c r="C855" s="650">
        <v>26</v>
      </c>
      <c r="D855" s="650"/>
      <c r="E855" s="75">
        <v>12.07</v>
      </c>
      <c r="K855" s="7"/>
      <c r="L855" s="5"/>
      <c r="M855" s="2"/>
      <c r="AA855" s="4"/>
    </row>
    <row r="856" spans="2:27" s="3" customFormat="1" ht="16" customHeight="1" x14ac:dyDescent="0.25">
      <c r="C856" s="650">
        <v>28</v>
      </c>
      <c r="D856" s="650"/>
      <c r="E856" s="75">
        <v>12.18</v>
      </c>
      <c r="K856" s="7"/>
      <c r="L856" s="5"/>
      <c r="M856" s="2"/>
      <c r="AA856" s="4"/>
    </row>
    <row r="857" spans="2:27" s="3" customFormat="1" ht="16" customHeight="1" x14ac:dyDescent="0.25">
      <c r="C857" s="650">
        <v>30</v>
      </c>
      <c r="D857" s="650"/>
      <c r="E857" s="75">
        <v>12.26</v>
      </c>
      <c r="K857" s="7"/>
      <c r="L857" s="5"/>
      <c r="M857" s="2"/>
      <c r="AA857" s="4"/>
    </row>
    <row r="858" spans="2:27" s="3" customFormat="1" ht="16" customHeight="1" x14ac:dyDescent="0.25">
      <c r="C858" s="650">
        <v>32</v>
      </c>
      <c r="D858" s="650"/>
      <c r="E858" s="75">
        <v>12.32</v>
      </c>
      <c r="K858" s="7"/>
      <c r="L858" s="5"/>
      <c r="M858" s="2"/>
      <c r="AA858" s="4"/>
    </row>
    <row r="859" spans="2:27" s="3" customFormat="1" ht="16" customHeight="1" x14ac:dyDescent="0.25">
      <c r="C859" s="650">
        <v>34</v>
      </c>
      <c r="D859" s="650"/>
      <c r="E859" s="75">
        <v>12.37</v>
      </c>
      <c r="K859" s="7"/>
      <c r="L859" s="5"/>
      <c r="M859" s="2"/>
      <c r="AA859" s="4"/>
    </row>
    <row r="860" spans="2:27" s="3" customFormat="1" ht="16" customHeight="1" x14ac:dyDescent="0.25">
      <c r="C860" s="650">
        <v>36</v>
      </c>
      <c r="D860" s="650"/>
      <c r="E860" s="75">
        <v>12.42</v>
      </c>
      <c r="K860" s="7"/>
      <c r="L860" s="5"/>
      <c r="M860" s="2"/>
      <c r="AA860" s="4"/>
    </row>
    <row r="861" spans="2:27" s="3" customFormat="1" ht="16" customHeight="1" x14ac:dyDescent="0.25">
      <c r="C861" s="650">
        <v>38</v>
      </c>
      <c r="D861" s="650"/>
      <c r="E861" s="75">
        <v>12.45</v>
      </c>
      <c r="K861" s="7"/>
      <c r="L861" s="5"/>
      <c r="M861" s="2"/>
      <c r="AA861" s="4"/>
    </row>
    <row r="862" spans="2:27" s="3" customFormat="1" ht="16" customHeight="1" x14ac:dyDescent="0.25">
      <c r="K862" s="7"/>
      <c r="L862" s="5"/>
      <c r="M862" s="2"/>
      <c r="AA862" s="4"/>
    </row>
    <row r="863" spans="2:27" s="3" customFormat="1" ht="16" customHeight="1" x14ac:dyDescent="0.25">
      <c r="B863" s="201" t="str">
        <f>IF(J863&lt;&gt;"G","",6)</f>
        <v/>
      </c>
      <c r="C863" s="494" t="s">
        <v>1194</v>
      </c>
      <c r="D863" s="494"/>
      <c r="E863" s="494"/>
      <c r="F863" s="494"/>
      <c r="G863" s="494"/>
      <c r="H863" s="494"/>
      <c r="I863" s="653"/>
      <c r="J863" s="190" t="str">
        <f>IF(I863="","",IF(I863="20mL","G","R"))</f>
        <v/>
      </c>
      <c r="K863" s="7"/>
      <c r="L863" s="5"/>
      <c r="M863" s="2"/>
      <c r="AA863" s="4"/>
    </row>
    <row r="864" spans="2:27" s="3" customFormat="1" ht="16" customHeight="1" x14ac:dyDescent="0.25">
      <c r="B864" s="201" t="str">
        <f>IF(J868&lt;&gt;"G","",9)</f>
        <v/>
      </c>
      <c r="C864" s="656"/>
      <c r="D864" s="656"/>
      <c r="E864" s="656"/>
      <c r="F864" s="656"/>
      <c r="G864" s="656"/>
      <c r="H864" s="656"/>
      <c r="I864" s="654"/>
      <c r="J864" s="6"/>
      <c r="K864" s="7"/>
      <c r="L864" s="5"/>
      <c r="M864" s="2"/>
      <c r="AA864" s="4"/>
    </row>
    <row r="865" spans="1:27" s="3" customFormat="1" ht="16" customHeight="1" x14ac:dyDescent="0.25">
      <c r="B865" s="201" t="str">
        <f>IF(J872&lt;&gt;"G","",10)</f>
        <v/>
      </c>
      <c r="C865" s="656"/>
      <c r="D865" s="656"/>
      <c r="E865" s="656"/>
      <c r="F865" s="656"/>
      <c r="G865" s="656"/>
      <c r="H865" s="656"/>
      <c r="I865" s="654"/>
      <c r="J865" s="6"/>
      <c r="K865" s="7"/>
      <c r="L865" s="5"/>
      <c r="M865" s="2"/>
      <c r="AA865" s="4"/>
    </row>
    <row r="866" spans="1:27" s="3" customFormat="1" ht="16" customHeight="1" x14ac:dyDescent="0.25">
      <c r="B866" s="201" t="str">
        <f>IF(J876&lt;&gt;"G","",10)</f>
        <v/>
      </c>
      <c r="C866" s="495"/>
      <c r="D866" s="495"/>
      <c r="E866" s="495"/>
      <c r="F866" s="495"/>
      <c r="G866" s="495"/>
      <c r="H866" s="495"/>
      <c r="I866" s="655"/>
      <c r="J866" s="6"/>
      <c r="K866" s="7"/>
      <c r="L866" s="5"/>
      <c r="M866" s="2"/>
      <c r="AA866" s="4"/>
    </row>
    <row r="867" spans="1:27" s="3" customFormat="1" ht="16" customHeight="1" x14ac:dyDescent="0.25">
      <c r="B867" s="201" t="str">
        <f>IF(J879&lt;&gt;"G","",10)</f>
        <v/>
      </c>
      <c r="J867" s="6"/>
      <c r="K867" s="7"/>
      <c r="L867" s="5"/>
      <c r="M867" s="2"/>
      <c r="AA867" s="4"/>
    </row>
    <row r="868" spans="1:27" s="3" customFormat="1" ht="16" customHeight="1" x14ac:dyDescent="0.25">
      <c r="A868" s="76"/>
      <c r="C868" s="494" t="s">
        <v>1195</v>
      </c>
      <c r="D868" s="494"/>
      <c r="E868" s="494"/>
      <c r="F868" s="494"/>
      <c r="G868" s="494"/>
      <c r="H868" s="494"/>
      <c r="I868" s="653"/>
      <c r="J868" s="190" t="str">
        <f>IF(I868="","",IF(OR(I868="0,08M",I868="0,08Μ"),"G","R"))</f>
        <v/>
      </c>
      <c r="K868" s="7"/>
      <c r="L868" s="5"/>
      <c r="M868" s="2"/>
      <c r="AA868" s="4"/>
    </row>
    <row r="869" spans="1:27" s="3" customFormat="1" ht="16" customHeight="1" x14ac:dyDescent="0.25">
      <c r="C869" s="656"/>
      <c r="D869" s="656"/>
      <c r="E869" s="656"/>
      <c r="F869" s="656"/>
      <c r="G869" s="656"/>
      <c r="H869" s="656"/>
      <c r="I869" s="654"/>
      <c r="J869" s="6"/>
      <c r="K869" s="7"/>
      <c r="L869" s="5"/>
      <c r="M869" s="2"/>
      <c r="AA869" s="4"/>
    </row>
    <row r="870" spans="1:27" s="3" customFormat="1" ht="16" customHeight="1" x14ac:dyDescent="0.25">
      <c r="C870" s="495"/>
      <c r="D870" s="495"/>
      <c r="E870" s="495"/>
      <c r="F870" s="495"/>
      <c r="G870" s="495"/>
      <c r="H870" s="495"/>
      <c r="I870" s="655"/>
      <c r="J870" s="6"/>
      <c r="K870" s="7"/>
      <c r="L870" s="5"/>
      <c r="M870" s="2"/>
      <c r="AA870" s="4"/>
    </row>
    <row r="871" spans="1:27" s="3" customFormat="1" ht="16" customHeight="1" x14ac:dyDescent="0.3">
      <c r="C871" s="121"/>
      <c r="D871" s="121"/>
      <c r="E871" s="121"/>
      <c r="F871" s="121"/>
      <c r="G871" s="121"/>
      <c r="H871" s="121"/>
      <c r="J871" s="6"/>
      <c r="K871" s="7"/>
      <c r="L871" s="5"/>
      <c r="M871" s="2"/>
      <c r="AA871" s="4"/>
    </row>
    <row r="872" spans="1:27" s="3" customFormat="1" ht="16" customHeight="1" x14ac:dyDescent="0.25">
      <c r="C872" s="494" t="s">
        <v>1196</v>
      </c>
      <c r="D872" s="494"/>
      <c r="E872" s="494"/>
      <c r="F872" s="494"/>
      <c r="G872" s="494"/>
      <c r="H872" s="494"/>
      <c r="I872" s="653"/>
      <c r="J872" s="190" t="str">
        <f>IF(I872="","",IF(I872="10mL","G","R"))</f>
        <v/>
      </c>
      <c r="K872" s="7"/>
      <c r="L872" s="5"/>
      <c r="M872" s="2"/>
      <c r="AA872" s="4"/>
    </row>
    <row r="873" spans="1:27" s="3" customFormat="1" ht="16" customHeight="1" x14ac:dyDescent="0.25">
      <c r="C873" s="656"/>
      <c r="D873" s="656"/>
      <c r="E873" s="656"/>
      <c r="F873" s="656"/>
      <c r="G873" s="656"/>
      <c r="H873" s="656"/>
      <c r="I873" s="654"/>
      <c r="J873" s="6"/>
      <c r="K873" s="7"/>
      <c r="L873" s="5"/>
      <c r="M873" s="2"/>
      <c r="AA873" s="4"/>
    </row>
    <row r="874" spans="1:27" s="3" customFormat="1" ht="16" customHeight="1" x14ac:dyDescent="0.25">
      <c r="C874" s="495"/>
      <c r="D874" s="495"/>
      <c r="E874" s="495"/>
      <c r="F874" s="495"/>
      <c r="G874" s="495"/>
      <c r="H874" s="495"/>
      <c r="I874" s="655"/>
      <c r="J874" s="6"/>
      <c r="K874" s="7"/>
      <c r="L874" s="5"/>
      <c r="M874" s="2"/>
      <c r="AA874" s="4"/>
    </row>
    <row r="875" spans="1:27" s="3" customFormat="1" ht="16" customHeight="1" x14ac:dyDescent="0.25">
      <c r="J875" s="6"/>
      <c r="K875" s="7"/>
      <c r="L875" s="5"/>
      <c r="M875" s="2"/>
      <c r="AA875" s="4"/>
    </row>
    <row r="876" spans="1:27" s="3" customFormat="1" ht="16" customHeight="1" thickBot="1" x14ac:dyDescent="0.3">
      <c r="C876" s="487" t="s">
        <v>1197</v>
      </c>
      <c r="D876" s="487"/>
      <c r="E876" s="487"/>
      <c r="F876" s="487"/>
      <c r="G876" s="487"/>
      <c r="H876" s="487"/>
      <c r="I876" s="653"/>
      <c r="J876" s="190" t="str">
        <f>IF(I876="","",IF(OR(I876=4.7,I876=4.7),"G","R"))</f>
        <v/>
      </c>
      <c r="K876" s="7"/>
      <c r="L876" s="5"/>
      <c r="M876" s="2"/>
      <c r="AA876" s="4"/>
    </row>
    <row r="877" spans="1:27" s="3" customFormat="1" ht="16" customHeight="1" x14ac:dyDescent="0.25">
      <c r="C877" s="488"/>
      <c r="D877" s="488"/>
      <c r="E877" s="488"/>
      <c r="F877" s="488"/>
      <c r="G877" s="488"/>
      <c r="H877" s="488"/>
      <c r="I877" s="655"/>
      <c r="J877" s="25"/>
      <c r="K877" s="377" t="str">
        <f>IF(L877="","",IF(L877=45,P37,P29))</f>
        <v/>
      </c>
      <c r="L877" s="367" t="str">
        <f>IF(OR(J863="",J868="",J872="",J876="",J879="",N798="ναι"),"",SUM(B863:B867))</f>
        <v/>
      </c>
      <c r="M877" s="2"/>
      <c r="P877" s="370">
        <v>45</v>
      </c>
      <c r="AA877" s="4"/>
    </row>
    <row r="878" spans="1:27" s="3" customFormat="1" ht="16" customHeight="1" x14ac:dyDescent="0.25">
      <c r="J878" s="25"/>
      <c r="K878" s="378"/>
      <c r="L878" s="368"/>
      <c r="M878" s="2"/>
      <c r="P878" s="370"/>
      <c r="AA878" s="4"/>
    </row>
    <row r="879" spans="1:27" s="3" customFormat="1" ht="16" customHeight="1" thickBot="1" x14ac:dyDescent="0.3">
      <c r="C879" s="657" t="s">
        <v>1060</v>
      </c>
      <c r="D879" s="657"/>
      <c r="E879" s="657"/>
      <c r="F879" s="657"/>
      <c r="G879" s="657"/>
      <c r="H879" s="657"/>
      <c r="I879" s="100"/>
      <c r="J879" s="191" t="str">
        <f>IF(I879="","",IF(OR(I879="2·10^-5",I879="2·10^–5",I879="2x10^-5",I879="2x10^–5"),"G","R"))</f>
        <v/>
      </c>
      <c r="K879" s="379"/>
      <c r="L879" s="369"/>
      <c r="M879" s="2"/>
      <c r="P879" s="370"/>
      <c r="AA879" s="4"/>
    </row>
    <row r="880" spans="1:27" s="3" customFormat="1" ht="16" customHeight="1" thickBot="1" x14ac:dyDescent="0.3">
      <c r="J880" s="6"/>
      <c r="K880" s="21"/>
      <c r="L880" s="5"/>
      <c r="M880" s="2"/>
      <c r="N880" s="608" t="s">
        <v>55</v>
      </c>
      <c r="O880" s="609"/>
      <c r="AA880" s="4"/>
    </row>
    <row r="881" spans="1:27" s="3" customFormat="1" ht="16" customHeight="1" x14ac:dyDescent="0.25">
      <c r="A881" s="22"/>
      <c r="B881" s="22"/>
      <c r="C881" s="22"/>
      <c r="D881" s="22"/>
      <c r="E881" s="22"/>
      <c r="F881" s="22"/>
      <c r="G881" s="22"/>
      <c r="H881" s="22"/>
      <c r="I881" s="22"/>
      <c r="J881" s="23"/>
      <c r="K881" s="5"/>
      <c r="L881" s="5"/>
      <c r="M881" s="2"/>
      <c r="N881" s="610"/>
      <c r="O881" s="611"/>
      <c r="AA881" s="4"/>
    </row>
    <row r="882" spans="1:27" s="3" customFormat="1" ht="16" customHeight="1" x14ac:dyDescent="0.25">
      <c r="B882" s="93" t="s">
        <v>179</v>
      </c>
      <c r="J882" s="6"/>
      <c r="K882" s="7"/>
      <c r="L882" s="5"/>
      <c r="M882" s="2"/>
      <c r="N882" s="612"/>
      <c r="O882" s="613"/>
      <c r="AA882" s="4"/>
    </row>
    <row r="883" spans="1:27" s="3" customFormat="1" ht="16" customHeight="1" x14ac:dyDescent="0.25">
      <c r="J883" s="6"/>
      <c r="K883" s="7"/>
      <c r="L883" s="5"/>
      <c r="M883" s="2"/>
      <c r="N883" s="629"/>
      <c r="O883" s="630"/>
      <c r="AA883" s="4"/>
    </row>
    <row r="884" spans="1:27" s="3" customFormat="1" ht="16" customHeight="1" x14ac:dyDescent="0.25">
      <c r="J884" s="6"/>
      <c r="K884" s="7"/>
      <c r="L884" s="5"/>
      <c r="M884" s="2"/>
      <c r="N884" s="631"/>
      <c r="O884" s="632"/>
      <c r="AA884" s="4"/>
    </row>
    <row r="885" spans="1:27" s="3" customFormat="1" ht="16" customHeight="1" x14ac:dyDescent="0.25">
      <c r="J885" s="6"/>
      <c r="K885" s="7"/>
      <c r="L885" s="5"/>
      <c r="M885" s="2"/>
      <c r="O885" s="648" t="str">
        <f>IF(N883&lt;&gt;"ναι","","↓")</f>
        <v/>
      </c>
      <c r="AA885" s="4"/>
    </row>
    <row r="886" spans="1:27" s="3" customFormat="1" ht="16" customHeight="1" x14ac:dyDescent="0.25">
      <c r="J886" s="6"/>
      <c r="K886" s="7"/>
      <c r="L886" s="5"/>
      <c r="M886" s="2"/>
      <c r="O886" s="649"/>
      <c r="AA886" s="4"/>
    </row>
    <row r="887" spans="1:27" s="3" customFormat="1" ht="16" customHeight="1" x14ac:dyDescent="0.25">
      <c r="J887" s="6"/>
      <c r="K887" s="7"/>
      <c r="L887" s="5"/>
      <c r="M887" s="2"/>
      <c r="O887" s="213" t="str">
        <f>IF(N883&lt;&gt;"ναι","","Λύση του προβλήματος 9β.")</f>
        <v/>
      </c>
      <c r="P887" s="213"/>
      <c r="Q887" s="213"/>
      <c r="R887" s="213"/>
      <c r="AA887" s="4"/>
    </row>
    <row r="888" spans="1:27" s="3" customFormat="1" ht="16" customHeight="1" x14ac:dyDescent="0.25">
      <c r="J888" s="6"/>
      <c r="K888" s="7"/>
      <c r="L888" s="5"/>
      <c r="M888" s="2"/>
      <c r="O888" s="293" t="str">
        <f>IF(N883&lt;&gt;"ναι","","Το τελικό σημείο της ογκομέτρησης προσδιορίστηκε στα 12mL(=0,012L) του διαλύματος του HCl. Σε αυτό τον όγκο του όξινου διαλύματος περιέχονται… nοξ=Cοξ·Vοξ=0,3·0,012=0,0036mol HCl.")</f>
        <v/>
      </c>
      <c r="P888" s="293"/>
      <c r="Q888" s="293"/>
      <c r="R888" s="293"/>
      <c r="S888" s="293"/>
      <c r="T888" s="293"/>
      <c r="U888" s="293"/>
      <c r="V888" s="293"/>
      <c r="W888" s="293"/>
      <c r="X888" s="293"/>
      <c r="Y888" s="293"/>
      <c r="AA888" s="4"/>
    </row>
    <row r="889" spans="1:27" s="3" customFormat="1" ht="16" customHeight="1" x14ac:dyDescent="0.25">
      <c r="J889" s="6"/>
      <c r="K889" s="7"/>
      <c r="L889" s="5"/>
      <c r="M889" s="2"/>
      <c r="O889" s="293"/>
      <c r="P889" s="293"/>
      <c r="Q889" s="293"/>
      <c r="R889" s="293"/>
      <c r="S889" s="293"/>
      <c r="T889" s="293"/>
      <c r="U889" s="293"/>
      <c r="V889" s="293"/>
      <c r="W889" s="293"/>
      <c r="X889" s="293"/>
      <c r="Y889" s="293"/>
      <c r="AA889" s="4"/>
    </row>
    <row r="890" spans="1:27" s="3" customFormat="1" ht="16" customHeight="1" x14ac:dyDescent="0.25">
      <c r="J890" s="6"/>
      <c r="K890" s="7"/>
      <c r="L890" s="5"/>
      <c r="M890" s="2"/>
      <c r="O890" s="213" t="str">
        <f>IF(N883&lt;&gt;"ναι","","Χημική εξίσωση αντίδρασης εξουδετέρωσης:  HCl  +  NH3  →  NH4Cl.")</f>
        <v/>
      </c>
      <c r="P890" s="213"/>
      <c r="Q890" s="213"/>
      <c r="R890" s="213"/>
      <c r="S890" s="213"/>
      <c r="T890" s="213"/>
      <c r="U890" s="213"/>
      <c r="V890" s="213"/>
      <c r="W890" s="213"/>
      <c r="X890" s="213"/>
      <c r="Y890" s="213"/>
      <c r="AA890" s="4"/>
    </row>
    <row r="891" spans="1:27" s="3" customFormat="1" ht="16" customHeight="1" x14ac:dyDescent="0.25">
      <c r="J891" s="6"/>
      <c r="K891" s="7"/>
      <c r="L891" s="5"/>
      <c r="M891" s="2"/>
      <c r="O891" s="293" t="str">
        <f>IF(N883&lt;&gt;"ναι","","Από τη στοιχειομετρία της αντίδρασης εξουδετέρωσης συνάγεται ότι απαιτήθηκαν 0,0036mol HCl για την εξου-δετέρωση του διαλύματος της αμμωνίας, επειδή και σ' αυτό το διάλυμα, περιέχονταν 0,0036mol NH3.")</f>
        <v/>
      </c>
      <c r="P891" s="293"/>
      <c r="Q891" s="293"/>
      <c r="R891" s="293"/>
      <c r="S891" s="293"/>
      <c r="T891" s="293"/>
      <c r="U891" s="293"/>
      <c r="V891" s="293"/>
      <c r="W891" s="293"/>
      <c r="X891" s="293"/>
      <c r="Y891" s="293"/>
      <c r="AA891" s="4"/>
    </row>
    <row r="892" spans="1:27" s="3" customFormat="1" ht="16" customHeight="1" x14ac:dyDescent="0.25">
      <c r="J892" s="6"/>
      <c r="K892" s="7"/>
      <c r="L892" s="5"/>
      <c r="M892" s="2"/>
      <c r="O892" s="293"/>
      <c r="P892" s="293"/>
      <c r="Q892" s="293"/>
      <c r="R892" s="293"/>
      <c r="S892" s="293"/>
      <c r="T892" s="293"/>
      <c r="U892" s="293"/>
      <c r="V892" s="293"/>
      <c r="W892" s="293"/>
      <c r="X892" s="293"/>
      <c r="Y892" s="293"/>
      <c r="AA892" s="4"/>
    </row>
    <row r="893" spans="1:27" s="3" customFormat="1" ht="16" customHeight="1" x14ac:dyDescent="0.25">
      <c r="J893" s="6"/>
      <c r="K893" s="7"/>
      <c r="L893" s="5"/>
      <c r="M893" s="2"/>
      <c r="O893" s="288" t="str">
        <f>IF(N883&lt;&gt;"ναι","","Άρα στο αρχικό διάλυμα αμμωνίας ήταν… [ΝΗ3]=n/V=0,0036/0,020=0,18M.")</f>
        <v/>
      </c>
      <c r="P893" s="288"/>
      <c r="Q893" s="288"/>
      <c r="R893" s="288"/>
      <c r="S893" s="288"/>
      <c r="T893" s="288"/>
      <c r="U893" s="288"/>
      <c r="V893" s="288"/>
      <c r="W893" s="288"/>
      <c r="X893" s="288"/>
      <c r="Y893" s="288"/>
      <c r="AA893" s="4"/>
    </row>
    <row r="894" spans="1:27" s="3" customFormat="1" ht="16" customHeight="1" x14ac:dyDescent="0.25">
      <c r="J894" s="6"/>
      <c r="K894" s="7"/>
      <c r="L894" s="5"/>
      <c r="M894" s="2"/>
      <c r="O894" s="212" t="str">
        <f>IF(N883&lt;&gt;"ναι","","Ας δούμε τώρα τι γίνεται όταν στην κωνική φιάλη έχουν προστεθεί μόνο 6mL από το όξινο διάλυμα.")</f>
        <v/>
      </c>
      <c r="P894" s="212"/>
      <c r="Q894" s="212"/>
      <c r="R894" s="212"/>
      <c r="S894" s="212"/>
      <c r="T894" s="212"/>
      <c r="U894" s="212"/>
      <c r="V894" s="212"/>
      <c r="W894" s="212"/>
      <c r="X894" s="212"/>
      <c r="Y894" s="212"/>
      <c r="AA894" s="4"/>
    </row>
    <row r="895" spans="1:27" s="3" customFormat="1" ht="16" customHeight="1" x14ac:dyDescent="0.25">
      <c r="J895" s="6"/>
      <c r="K895" s="7"/>
      <c r="L895" s="5"/>
      <c r="M895" s="2"/>
      <c r="O895" s="293" t="str">
        <f>IF(N883&lt;&gt;"ναι","","Προφανώς στα 6mL του όξινου διαλύματος θα περιέχται η μισή ποσότητα HCl, από εκείνη που βρίσκεται διαλυμένη στα 12mL του ίδιου διαλύματος, δηλαδή θα περιέχονται 0,0036:2=0,0018mol HCl.")</f>
        <v/>
      </c>
      <c r="P895" s="293"/>
      <c r="Q895" s="293"/>
      <c r="R895" s="293"/>
      <c r="S895" s="293"/>
      <c r="T895" s="293"/>
      <c r="U895" s="293"/>
      <c r="V895" s="293"/>
      <c r="W895" s="293"/>
      <c r="X895" s="293"/>
      <c r="Y895" s="293"/>
      <c r="AA895" s="4"/>
    </row>
    <row r="896" spans="1:27" s="3" customFormat="1" ht="16" customHeight="1" x14ac:dyDescent="0.25">
      <c r="J896" s="6"/>
      <c r="K896" s="7"/>
      <c r="L896" s="5"/>
      <c r="M896" s="2"/>
      <c r="O896" s="293"/>
      <c r="P896" s="293"/>
      <c r="Q896" s="293"/>
      <c r="R896" s="293"/>
      <c r="S896" s="293"/>
      <c r="T896" s="293"/>
      <c r="U896" s="293"/>
      <c r="V896" s="293"/>
      <c r="W896" s="293"/>
      <c r="X896" s="293"/>
      <c r="Y896" s="293"/>
      <c r="AA896" s="4"/>
    </row>
    <row r="897" spans="4:27" s="3" customFormat="1" ht="16" customHeight="1" x14ac:dyDescent="0.25">
      <c r="J897" s="6"/>
      <c r="K897" s="7"/>
      <c r="L897" s="5"/>
      <c r="M897" s="2"/>
      <c r="O897" s="293" t="str">
        <f>IF(N883&lt;&gt;"ναι","","Όταν λοιπόν τα 6mL του όξινου διαλύματος προστεθούν στην κωνική φιάλη, τα 0,018mol HCl που περιέχουν, α-ντιδρούν με ισάριθμα mol NH3, προκαλώντας τη μετατροπή τους σε επίσης ισάριθμα mol του αντίστοιχου άλατος (NH4Cl).")</f>
        <v/>
      </c>
      <c r="P897" s="293"/>
      <c r="Q897" s="293"/>
      <c r="R897" s="293"/>
      <c r="S897" s="293"/>
      <c r="T897" s="293"/>
      <c r="U897" s="293"/>
      <c r="V897" s="293"/>
      <c r="W897" s="293"/>
      <c r="X897" s="293"/>
      <c r="Y897" s="293"/>
      <c r="AA897" s="4"/>
    </row>
    <row r="898" spans="4:27" s="3" customFormat="1" ht="16" customHeight="1" x14ac:dyDescent="0.25">
      <c r="J898" s="6"/>
      <c r="K898" s="7"/>
      <c r="L898" s="5"/>
      <c r="M898" s="2"/>
      <c r="O898" s="293"/>
      <c r="P898" s="293"/>
      <c r="Q898" s="293"/>
      <c r="R898" s="293"/>
      <c r="S898" s="293"/>
      <c r="T898" s="293"/>
      <c r="U898" s="293"/>
      <c r="V898" s="293"/>
      <c r="W898" s="293"/>
      <c r="X898" s="293"/>
      <c r="Y898" s="293"/>
      <c r="AA898" s="4"/>
    </row>
    <row r="899" spans="4:27" s="3" customFormat="1" ht="16" customHeight="1" x14ac:dyDescent="0.25">
      <c r="J899" s="6"/>
      <c r="K899" s="7"/>
      <c r="L899" s="5"/>
      <c r="M899" s="2"/>
      <c r="O899" s="293"/>
      <c r="P899" s="293"/>
      <c r="Q899" s="293"/>
      <c r="R899" s="293"/>
      <c r="S899" s="293"/>
      <c r="T899" s="293"/>
      <c r="U899" s="293"/>
      <c r="V899" s="293"/>
      <c r="W899" s="293"/>
      <c r="X899" s="293"/>
      <c r="Y899" s="293"/>
      <c r="AA899" s="4"/>
    </row>
    <row r="900" spans="4:27" s="3" customFormat="1" ht="16" customHeight="1" x14ac:dyDescent="0.25">
      <c r="J900" s="6"/>
      <c r="K900" s="7"/>
      <c r="L900" s="5"/>
      <c r="M900" s="2"/>
      <c r="O900" s="212" t="str">
        <f>IF(N883&lt;&gt;"ναι","","΄Ετσι το διάλυμα που διαμορφώνεται στην κωνική φιάλη τώρα, περιέχει…")</f>
        <v/>
      </c>
      <c r="P900" s="212"/>
      <c r="Q900" s="212"/>
      <c r="R900" s="212"/>
      <c r="S900" s="212"/>
      <c r="T900" s="212"/>
      <c r="U900" s="212"/>
      <c r="V900" s="212"/>
      <c r="W900" s="212"/>
      <c r="X900" s="212"/>
      <c r="Y900" s="212"/>
      <c r="AA900" s="4"/>
    </row>
    <row r="901" spans="4:27" s="3" customFormat="1" ht="16" customHeight="1" x14ac:dyDescent="0.25">
      <c r="J901" s="6"/>
      <c r="K901" s="7"/>
      <c r="L901" s="5"/>
      <c r="M901" s="2"/>
      <c r="O901" s="659" t="str">
        <f>IF(N883&lt;&gt;"ναι","","…0,0036–0,0018=0,0018mol NH3 και…")</f>
        <v/>
      </c>
      <c r="P901" s="659"/>
      <c r="Q901" s="659"/>
      <c r="R901" s="659"/>
      <c r="S901" s="659"/>
      <c r="T901" s="659"/>
      <c r="U901" s="659"/>
      <c r="V901" s="659"/>
      <c r="W901" s="659"/>
      <c r="X901" s="659"/>
      <c r="Y901" s="659"/>
      <c r="AA901" s="4"/>
    </row>
    <row r="902" spans="4:27" s="3" customFormat="1" ht="16" customHeight="1" x14ac:dyDescent="0.25">
      <c r="J902" s="6"/>
      <c r="K902" s="7"/>
      <c r="L902" s="5"/>
      <c r="M902" s="2"/>
      <c r="O902" s="659" t="str">
        <f>IF(N883&lt;&gt;"ναι","","…0,0018mol NH4Cl.")</f>
        <v/>
      </c>
      <c r="P902" s="659"/>
      <c r="Q902" s="659"/>
      <c r="R902" s="659"/>
      <c r="S902" s="659"/>
      <c r="T902" s="659"/>
      <c r="U902" s="659"/>
      <c r="V902" s="659"/>
      <c r="W902" s="659"/>
      <c r="X902" s="659"/>
      <c r="Y902" s="659"/>
      <c r="AA902" s="4"/>
    </row>
    <row r="903" spans="4:27" s="3" customFormat="1" ht="16" customHeight="1" x14ac:dyDescent="0.25">
      <c r="J903" s="6"/>
      <c r="K903" s="7"/>
      <c r="L903" s="5"/>
      <c r="M903" s="2"/>
      <c r="O903" s="212" t="str">
        <f>IF(N883&lt;&gt;"ναι","","Η συγκέντρωση των παραπάνω ουσιών στο διάλυμα που έχει σχηματιστεί στην κωνική φιάλη είναι…")</f>
        <v/>
      </c>
      <c r="P903" s="212"/>
      <c r="Q903" s="212"/>
      <c r="R903" s="212"/>
      <c r="S903" s="212"/>
      <c r="T903" s="212"/>
      <c r="U903" s="212"/>
      <c r="V903" s="212"/>
      <c r="W903" s="212"/>
      <c r="X903" s="212"/>
      <c r="Y903" s="212"/>
      <c r="AA903" s="4"/>
    </row>
    <row r="904" spans="4:27" s="3" customFormat="1" ht="16" customHeight="1" x14ac:dyDescent="0.25">
      <c r="J904" s="6"/>
      <c r="K904" s="7"/>
      <c r="L904" s="5"/>
      <c r="M904" s="2"/>
      <c r="O904" s="212" t="str">
        <f>IF(N883&lt;&gt;"ναι","","…[ΝΗ3]=[NH4Cl]=n/V=0,0018/0,026≈0,07M.")</f>
        <v/>
      </c>
      <c r="P904" s="212"/>
      <c r="Q904" s="212"/>
      <c r="R904" s="212"/>
      <c r="S904" s="212"/>
      <c r="T904" s="212"/>
      <c r="U904" s="212"/>
      <c r="V904" s="212"/>
      <c r="W904" s="212"/>
      <c r="X904" s="212"/>
      <c r="Y904" s="212"/>
      <c r="AA904" s="4"/>
    </row>
    <row r="905" spans="4:27" s="3" customFormat="1" ht="16" customHeight="1" x14ac:dyDescent="0.25">
      <c r="J905" s="6"/>
      <c r="K905" s="7"/>
      <c r="L905" s="5"/>
      <c r="M905" s="2"/>
      <c r="O905" s="293" t="str">
        <f>IF(N883&lt;&gt;"ναι","","Η τιμή συγκέντρωσης που βρέθηκε είναι αρκετά μεγάλη και μας επιτρέπει να πούμε ότι το διάλυμα που περιέ-χεται τώρα στην κωνική φιάλη, είναι ΡΔ: ΝΗ3/NH4Cl, άρα ισχύει η εξίσωση Η-Η, οπότε παίρνουμε…")</f>
        <v/>
      </c>
      <c r="P905" s="293"/>
      <c r="Q905" s="293"/>
      <c r="R905" s="293"/>
      <c r="S905" s="293"/>
      <c r="T905" s="293"/>
      <c r="U905" s="293"/>
      <c r="V905" s="293"/>
      <c r="W905" s="293"/>
      <c r="X905" s="293"/>
      <c r="Y905" s="293"/>
      <c r="AA905" s="4"/>
    </row>
    <row r="906" spans="4:27" s="3" customFormat="1" ht="16" customHeight="1" x14ac:dyDescent="0.25">
      <c r="J906" s="6"/>
      <c r="K906" s="7"/>
      <c r="L906" s="5"/>
      <c r="M906" s="2"/>
      <c r="O906" s="293"/>
      <c r="P906" s="293"/>
      <c r="Q906" s="293"/>
      <c r="R906" s="293"/>
      <c r="S906" s="293"/>
      <c r="T906" s="293"/>
      <c r="U906" s="293"/>
      <c r="V906" s="293"/>
      <c r="W906" s="293"/>
      <c r="X906" s="293"/>
      <c r="Y906" s="293"/>
      <c r="AA906" s="4"/>
    </row>
    <row r="907" spans="4:27" s="3" customFormat="1" ht="16" customHeight="1" x14ac:dyDescent="0.25">
      <c r="J907" s="6"/>
      <c r="K907" s="7"/>
      <c r="L907" s="5"/>
      <c r="M907" s="2"/>
      <c r="O907" s="658" t="str">
        <f>IF(N883&lt;&gt;"ναι","","pOH=pKb+log([NH4Cl]/[NH3])  ή  14–pH=pKb+log(0,07/0,07)  ή  14–9,3=pKb+log1  ή  pKb=4,7  άρα…")</f>
        <v/>
      </c>
      <c r="P907" s="658"/>
      <c r="Q907" s="658"/>
      <c r="R907" s="658"/>
      <c r="S907" s="658"/>
      <c r="T907" s="658"/>
      <c r="U907" s="658"/>
      <c r="V907" s="658"/>
      <c r="W907" s="658"/>
      <c r="X907" s="658"/>
      <c r="Y907" s="658"/>
      <c r="AA907" s="4"/>
    </row>
    <row r="908" spans="4:27" s="3" customFormat="1" ht="16" customHeight="1" x14ac:dyDescent="0.25">
      <c r="J908" s="6"/>
      <c r="K908" s="7"/>
      <c r="L908" s="5"/>
      <c r="M908" s="2"/>
      <c r="O908" s="658" t="str">
        <f>IF(N883&lt;&gt;"ναι","","…–logKb=4,7  ή  Kb=10^(–4,7)=10^(0,3–5)=(10^0,3)·(10^–5)=2·10^(–5).")</f>
        <v/>
      </c>
      <c r="P908" s="658"/>
      <c r="Q908" s="658"/>
      <c r="R908" s="658"/>
      <c r="S908" s="658"/>
      <c r="T908" s="658"/>
      <c r="U908" s="658"/>
      <c r="V908" s="658"/>
      <c r="W908" s="658"/>
      <c r="X908" s="658"/>
      <c r="Y908" s="658"/>
      <c r="AA908" s="4"/>
    </row>
    <row r="909" spans="4:27" s="3" customFormat="1" ht="16" customHeight="1" x14ac:dyDescent="0.25">
      <c r="J909" s="6"/>
      <c r="K909" s="7"/>
      <c r="L909" s="5"/>
      <c r="M909" s="2"/>
      <c r="O909" s="293" t="str">
        <f>IF(N883&lt;&gt;"ναι","","Στο τελικό σημείο της ογκομέτρησης το διάλυμα που θα έχει σχηματιστεί μέσα στην κωνική φιάλη θα έχει όγκο… V=20+12=32mL=0,032L και θα περιέχει 0,0036mol του άλατος (NH4Cl), άρα στο τελικό διάλυμα θα είναι… [NH4Cl]=n/V=0,0036/0,032=0,1125M.")</f>
        <v/>
      </c>
      <c r="P909" s="293"/>
      <c r="Q909" s="293"/>
      <c r="R909" s="293"/>
      <c r="S909" s="293"/>
      <c r="T909" s="293"/>
      <c r="U909" s="293"/>
      <c r="V909" s="293"/>
      <c r="W909" s="293"/>
      <c r="X909" s="293"/>
      <c r="Y909" s="293"/>
      <c r="AA909" s="4"/>
    </row>
    <row r="910" spans="4:27" s="3" customFormat="1" ht="16" customHeight="1" x14ac:dyDescent="0.25">
      <c r="J910" s="6"/>
      <c r="K910" s="7"/>
      <c r="L910" s="5"/>
      <c r="M910" s="2"/>
      <c r="O910" s="293"/>
      <c r="P910" s="293"/>
      <c r="Q910" s="293"/>
      <c r="R910" s="293"/>
      <c r="S910" s="293"/>
      <c r="T910" s="293"/>
      <c r="U910" s="293"/>
      <c r="V910" s="293"/>
      <c r="W910" s="293"/>
      <c r="X910" s="293"/>
      <c r="Y910" s="293"/>
      <c r="AA910" s="4"/>
    </row>
    <row r="911" spans="4:27" s="3" customFormat="1" ht="16" customHeight="1" x14ac:dyDescent="0.25">
      <c r="J911" s="6"/>
      <c r="K911" s="7"/>
      <c r="L911" s="5"/>
      <c r="M911" s="2"/>
      <c r="O911" s="293"/>
      <c r="P911" s="293"/>
      <c r="Q911" s="293"/>
      <c r="R911" s="293"/>
      <c r="S911" s="293"/>
      <c r="T911" s="293"/>
      <c r="U911" s="293"/>
      <c r="V911" s="293"/>
      <c r="W911" s="293"/>
      <c r="X911" s="293"/>
      <c r="Y911" s="293"/>
      <c r="AA911" s="4"/>
    </row>
    <row r="912" spans="4:27" s="3" customFormat="1" ht="16" customHeight="1" x14ac:dyDescent="0.25">
      <c r="D912" s="461" t="s">
        <v>259</v>
      </c>
      <c r="E912" s="558"/>
      <c r="F912" s="559"/>
      <c r="J912" s="6"/>
      <c r="K912" s="7"/>
      <c r="L912" s="5"/>
      <c r="M912" s="2"/>
      <c r="O912" s="212" t="str">
        <f>IF(N883&lt;&gt;"ναι","","Για να βρούμε το pH του τελικού διαλύματος, γράφουμε την εξίσωση διάστασης του άλατος.")</f>
        <v/>
      </c>
      <c r="P912" s="212"/>
      <c r="Q912" s="212"/>
      <c r="R912" s="212"/>
      <c r="S912" s="212"/>
      <c r="T912" s="212"/>
      <c r="U912" s="212"/>
      <c r="V912" s="212"/>
      <c r="W912" s="212"/>
      <c r="X912" s="212"/>
      <c r="Y912" s="212"/>
      <c r="AA912" s="4"/>
    </row>
    <row r="913" spans="2:27" s="3" customFormat="1" ht="16" customHeight="1" x14ac:dyDescent="0.25">
      <c r="J913" s="6"/>
      <c r="K913" s="7"/>
      <c r="L913" s="5"/>
      <c r="M913" s="2"/>
      <c r="Q913" s="660" t="str">
        <f>IF(N883&lt;&gt;"ναι","","NH4Cl    →    NH4+    +    Cl–")</f>
        <v/>
      </c>
      <c r="R913" s="660"/>
      <c r="S913" s="660"/>
      <c r="T913" s="660"/>
      <c r="U913" s="209" t="str">
        <f>IF(N883&lt;&gt;"ναι","","Το Cl– είναι η συζυγής βάση του HCl, που είναι ισχυρό οξύ. Άρα το χλωριόν είναι ασθενής βάση, οπότε δεν αλληλεπιδρά με τα μόρια του νερού και συνεπώς δε συμμετέχει στη διαμόρφωση της τιμής του pH του δια-λύματος.")</f>
        <v/>
      </c>
      <c r="V913" s="209"/>
      <c r="W913" s="209"/>
      <c r="X913" s="209"/>
      <c r="Y913" s="209"/>
      <c r="AA913" s="4"/>
    </row>
    <row r="914" spans="2:27" s="3" customFormat="1" ht="16" customHeight="1" x14ac:dyDescent="0.25">
      <c r="C914" s="501" t="s">
        <v>1198</v>
      </c>
      <c r="D914" s="501"/>
      <c r="E914" s="501"/>
      <c r="F914" s="501"/>
      <c r="G914" s="501"/>
      <c r="H914" s="501"/>
      <c r="I914" s="501"/>
      <c r="J914" s="501"/>
      <c r="K914" s="7"/>
      <c r="L914" s="5"/>
      <c r="M914" s="2"/>
      <c r="O914" s="659" t="str">
        <f>IF(N883&lt;&gt;"ναι","","   …από  0,1125Μ   → 0,1125Μ=[ΝΗ4+]")</f>
        <v/>
      </c>
      <c r="P914" s="659"/>
      <c r="Q914" s="659"/>
      <c r="R914" s="659"/>
      <c r="S914" s="659"/>
      <c r="T914" s="659"/>
      <c r="U914" s="209"/>
      <c r="V914" s="209"/>
      <c r="W914" s="209"/>
      <c r="X914" s="209"/>
      <c r="Y914" s="209"/>
      <c r="AA914" s="4"/>
    </row>
    <row r="915" spans="2:27" s="3" customFormat="1" ht="16" customHeight="1" x14ac:dyDescent="0.25">
      <c r="C915" s="501"/>
      <c r="D915" s="501"/>
      <c r="E915" s="501"/>
      <c r="F915" s="501"/>
      <c r="G915" s="501"/>
      <c r="H915" s="501"/>
      <c r="I915" s="501"/>
      <c r="J915" s="501"/>
      <c r="K915" s="7"/>
      <c r="L915" s="5"/>
      <c r="M915" s="2"/>
      <c r="O915" s="212" t="str">
        <f>IF(N883&lt;&gt;"ναι","","Τα ιόντα αμμωνίου αλληλεπιδρούν με το νερό.")</f>
        <v/>
      </c>
      <c r="P915" s="212"/>
      <c r="Q915" s="212"/>
      <c r="R915" s="212"/>
      <c r="S915" s="212"/>
      <c r="T915" s="212"/>
      <c r="U915" s="209"/>
      <c r="V915" s="209"/>
      <c r="W915" s="209"/>
      <c r="X915" s="209"/>
      <c r="Y915" s="209"/>
      <c r="AA915" s="4"/>
    </row>
    <row r="916" spans="2:27" s="3" customFormat="1" ht="16" customHeight="1" x14ac:dyDescent="0.25">
      <c r="C916" s="501"/>
      <c r="D916" s="501"/>
      <c r="E916" s="501"/>
      <c r="F916" s="501"/>
      <c r="G916" s="501"/>
      <c r="H916" s="501"/>
      <c r="I916" s="501"/>
      <c r="J916" s="501"/>
      <c r="K916" s="7"/>
      <c r="L916" s="5"/>
      <c r="M916" s="2"/>
      <c r="O916" s="209" t="str">
        <f>IF(N883&lt;&gt;"ναι","","Γράφουμε τη χημική εξίσωση αυτής της αλ-ληλεπίδρασης και κάνουμε την αντίστοιχη κατάστρωση.")</f>
        <v/>
      </c>
      <c r="P916" s="209"/>
      <c r="Q916" s="209"/>
      <c r="R916" s="209"/>
      <c r="S916" s="209"/>
      <c r="U916" s="209"/>
      <c r="V916" s="209"/>
      <c r="W916" s="209"/>
      <c r="X916" s="209"/>
      <c r="Y916" s="209"/>
      <c r="AA916" s="4"/>
    </row>
    <row r="917" spans="2:27" s="3" customFormat="1" ht="16" customHeight="1" x14ac:dyDescent="0.25">
      <c r="C917" s="501"/>
      <c r="D917" s="501"/>
      <c r="E917" s="501"/>
      <c r="F917" s="501"/>
      <c r="G917" s="501"/>
      <c r="H917" s="501"/>
      <c r="I917" s="501"/>
      <c r="J917" s="501"/>
      <c r="K917" s="7"/>
      <c r="L917" s="5"/>
      <c r="M917" s="2"/>
      <c r="O917" s="209"/>
      <c r="P917" s="209"/>
      <c r="Q917" s="209"/>
      <c r="R917" s="209"/>
      <c r="S917" s="209"/>
      <c r="U917" s="209"/>
      <c r="V917" s="209"/>
      <c r="W917" s="209"/>
      <c r="X917" s="209"/>
      <c r="Y917" s="209"/>
      <c r="AA917" s="4"/>
    </row>
    <row r="918" spans="2:27" s="3" customFormat="1" ht="16" customHeight="1" x14ac:dyDescent="0.25">
      <c r="J918" s="6"/>
      <c r="K918" s="7"/>
      <c r="L918" s="5"/>
      <c r="M918" s="2"/>
      <c r="O918" s="209"/>
      <c r="P918" s="209"/>
      <c r="Q918" s="209"/>
      <c r="R918" s="209"/>
      <c r="S918" s="209"/>
      <c r="AA918" s="4"/>
    </row>
    <row r="919" spans="2:27" s="3" customFormat="1" ht="16" customHeight="1" x14ac:dyDescent="0.25">
      <c r="C919" s="494" t="s">
        <v>1061</v>
      </c>
      <c r="D919" s="494"/>
      <c r="E919" s="494"/>
      <c r="F919" s="494"/>
      <c r="G919" s="494"/>
      <c r="H919" s="494"/>
      <c r="I919" s="653"/>
      <c r="J919" s="6"/>
      <c r="K919" s="7"/>
      <c r="L919" s="5"/>
      <c r="M919" s="2"/>
      <c r="Q919" s="662" t="str">
        <f>IF(N883&lt;&gt;"ναι","","      ΝΗ4+    +    Η2Ο  ")</f>
        <v/>
      </c>
      <c r="R919" s="662"/>
      <c r="S919" s="55" t="str">
        <f>IF(N883&lt;&gt;"ναι","","D")</f>
        <v/>
      </c>
      <c r="T919" s="662" t="str">
        <f>IF(N883&lt;&gt;"ναι","","ΝΗ3    +    Η3Ο+")</f>
        <v/>
      </c>
      <c r="U919" s="662"/>
      <c r="AA919" s="4"/>
    </row>
    <row r="920" spans="2:27" s="3" customFormat="1" ht="16" customHeight="1" x14ac:dyDescent="0.25">
      <c r="C920" s="495"/>
      <c r="D920" s="495"/>
      <c r="E920" s="495"/>
      <c r="F920" s="495"/>
      <c r="G920" s="495"/>
      <c r="H920" s="495"/>
      <c r="I920" s="655"/>
      <c r="J920" s="6"/>
      <c r="K920" s="7"/>
      <c r="L920" s="5"/>
      <c r="M920" s="2"/>
      <c r="O920" s="56" t="str">
        <f>IF(N883&lt;&gt;"ναι","","ΚΧΙ:")</f>
        <v/>
      </c>
      <c r="Q920" s="213" t="str">
        <f>IF(N883&lt;&gt;"ναι","","(0,1125–x)M                                xM            xM")</f>
        <v/>
      </c>
      <c r="R920" s="213"/>
      <c r="S920" s="213"/>
      <c r="T920" s="213"/>
      <c r="U920" s="213"/>
      <c r="AA920" s="4"/>
    </row>
    <row r="921" spans="2:27" s="3" customFormat="1" ht="16" customHeight="1" x14ac:dyDescent="0.25">
      <c r="J921" s="6"/>
      <c r="K921" s="7"/>
      <c r="L921" s="5"/>
      <c r="M921" s="2"/>
      <c r="O921" s="212" t="str">
        <f>IF(N883&lt;&gt;"ναι","","Η σταθερά ισορροπίας για την αντίδραση αυτή είναι…")</f>
        <v/>
      </c>
      <c r="P921" s="212"/>
      <c r="Q921" s="212"/>
      <c r="R921" s="212"/>
      <c r="S921" s="212"/>
      <c r="T921" s="212"/>
      <c r="U921" s="212"/>
      <c r="V921" s="212"/>
      <c r="W921" s="212"/>
      <c r="X921" s="212"/>
      <c r="Y921" s="212"/>
      <c r="AA921" s="4"/>
    </row>
    <row r="922" spans="2:27" s="3" customFormat="1" ht="16" customHeight="1" x14ac:dyDescent="0.25">
      <c r="C922" s="498" t="s">
        <v>1062</v>
      </c>
      <c r="D922" s="498"/>
      <c r="E922" s="498"/>
      <c r="F922" s="498"/>
      <c r="G922" s="498"/>
      <c r="H922" s="498"/>
      <c r="I922" s="100"/>
      <c r="J922" s="6"/>
      <c r="K922" s="7"/>
      <c r="L922" s="5"/>
      <c r="M922" s="2"/>
      <c r="O922" s="288" t="str">
        <f>IF(N883&lt;&gt;"ναι","","…Ka=[NH3]·[H3O+]/[NH4+]  και  Ka=Kw/Kb=10^(–14)/[2·10^(–5)]=10^(–9)/2=5·10^(–10),  άρα…")</f>
        <v/>
      </c>
      <c r="P922" s="288"/>
      <c r="Q922" s="288"/>
      <c r="R922" s="288"/>
      <c r="S922" s="288"/>
      <c r="T922" s="288"/>
      <c r="U922" s="288"/>
      <c r="V922" s="288"/>
      <c r="W922" s="288"/>
      <c r="X922" s="288"/>
      <c r="Y922" s="288"/>
      <c r="AA922" s="4"/>
    </row>
    <row r="923" spans="2:27" s="3" customFormat="1" ht="16" customHeight="1" x14ac:dyDescent="0.25">
      <c r="J923" s="6"/>
      <c r="K923" s="7"/>
      <c r="L923" s="5"/>
      <c r="M923" s="2"/>
      <c r="O923" s="661" t="str">
        <f>IF(N883&lt;&gt;"ναι","","… 5·10^(–10)=x·x/(0,1125–x),  που μετά από τις επιτρεπόμενες απλουστεύσεις γίνεται…")</f>
        <v/>
      </c>
      <c r="P923" s="661"/>
      <c r="Q923" s="661"/>
      <c r="R923" s="661"/>
      <c r="S923" s="661"/>
      <c r="T923" s="661"/>
      <c r="U923" s="661"/>
      <c r="V923" s="661"/>
      <c r="W923" s="661"/>
      <c r="X923" s="661"/>
      <c r="Y923" s="661"/>
      <c r="AA923" s="4"/>
    </row>
    <row r="924" spans="2:27" s="3" customFormat="1" ht="16" customHeight="1" x14ac:dyDescent="0.25">
      <c r="B924" s="76" t="str">
        <f>IF(I919="","",IF(I919=4.7,"G","R"))</f>
        <v/>
      </c>
      <c r="C924" s="494" t="s">
        <v>1199</v>
      </c>
      <c r="D924" s="494"/>
      <c r="E924" s="494"/>
      <c r="F924" s="494"/>
      <c r="G924" s="494"/>
      <c r="H924" s="494"/>
      <c r="I924" s="653"/>
      <c r="J924" s="6"/>
      <c r="K924" s="7"/>
      <c r="L924" s="5"/>
      <c r="M924" s="2"/>
      <c r="O924" s="661"/>
      <c r="P924" s="661"/>
      <c r="Q924" s="661"/>
      <c r="R924" s="661"/>
      <c r="S924" s="661"/>
      <c r="T924" s="661"/>
      <c r="U924" s="661"/>
      <c r="V924" s="661"/>
      <c r="W924" s="661"/>
      <c r="X924" s="661"/>
      <c r="Y924" s="661"/>
      <c r="AA924" s="4"/>
    </row>
    <row r="925" spans="2:27" s="3" customFormat="1" ht="16" customHeight="1" x14ac:dyDescent="0.25">
      <c r="C925" s="656"/>
      <c r="D925" s="656"/>
      <c r="E925" s="656"/>
      <c r="F925" s="656"/>
      <c r="G925" s="656"/>
      <c r="H925" s="656"/>
      <c r="I925" s="654"/>
      <c r="J925" s="6"/>
      <c r="K925" s="7"/>
      <c r="L925" s="5"/>
      <c r="M925" s="2"/>
      <c r="O925" s="661" t="str">
        <f>IF(N883&lt;&gt;"ναι","","… 5·10^(–10)=x·x/0,1125  ή  x^2=0,5625·10^(–10)  ή  x=0,75·10^(–5)M=[H3O+],  άρα θα έχουμε...  ")</f>
        <v/>
      </c>
      <c r="P925" s="661"/>
      <c r="Q925" s="661"/>
      <c r="R925" s="661"/>
      <c r="S925" s="661"/>
      <c r="T925" s="661"/>
      <c r="U925" s="661"/>
      <c r="V925" s="661"/>
      <c r="W925" s="661"/>
      <c r="X925" s="661"/>
      <c r="Y925" s="661"/>
      <c r="AA925" s="4"/>
    </row>
    <row r="926" spans="2:27" s="3" customFormat="1" ht="16" customHeight="1" x14ac:dyDescent="0.25">
      <c r="C926" s="495"/>
      <c r="D926" s="495"/>
      <c r="E926" s="495"/>
      <c r="F926" s="495"/>
      <c r="G926" s="495"/>
      <c r="H926" s="495"/>
      <c r="I926" s="655"/>
      <c r="J926" s="6"/>
      <c r="K926" s="7"/>
      <c r="L926" s="5"/>
      <c r="M926" s="2"/>
      <c r="O926" s="348" t="str">
        <f>IF(N883&lt;&gt;"ναι","","… pH=–log[H3O+]=–log{0,75·10^(–5)}=–log0,75–log{10^(–5)}=–(–0,12)+5=5,12.")</f>
        <v/>
      </c>
      <c r="P926" s="348"/>
      <c r="Q926" s="348"/>
      <c r="R926" s="348"/>
      <c r="S926" s="348"/>
      <c r="T926" s="348"/>
      <c r="U926" s="348"/>
      <c r="V926" s="348"/>
      <c r="W926" s="348"/>
      <c r="X926" s="348"/>
      <c r="Y926" s="348"/>
      <c r="AA926" s="4"/>
    </row>
    <row r="927" spans="2:27" s="3" customFormat="1" ht="16" customHeight="1" x14ac:dyDescent="0.25">
      <c r="B927" s="76" t="str">
        <f>IF(I922="","",IF(I922=5.12,"G","R"))</f>
        <v/>
      </c>
      <c r="J927" s="6"/>
      <c r="K927" s="7"/>
      <c r="L927" s="5"/>
      <c r="M927" s="2"/>
      <c r="O927" s="348"/>
      <c r="P927" s="348"/>
      <c r="Q927" s="348"/>
      <c r="R927" s="348"/>
      <c r="S927" s="348"/>
      <c r="T927" s="348"/>
      <c r="U927" s="348"/>
      <c r="V927" s="348"/>
      <c r="W927" s="348"/>
      <c r="X927" s="348"/>
      <c r="Y927" s="348"/>
      <c r="AA927" s="4"/>
    </row>
    <row r="928" spans="2:27" s="3" customFormat="1" ht="16" customHeight="1" x14ac:dyDescent="0.25">
      <c r="C928" s="501" t="s">
        <v>1200</v>
      </c>
      <c r="D928" s="501"/>
      <c r="E928" s="501"/>
      <c r="F928" s="501"/>
      <c r="G928" s="501"/>
      <c r="H928" s="501"/>
      <c r="I928" s="501"/>
      <c r="J928" s="501"/>
      <c r="K928" s="7"/>
      <c r="L928" s="5"/>
      <c r="M928" s="2"/>
      <c r="O928" s="703" t="str">
        <f>IF(N883&lt;&gt;"ναι","","Η τιμή του pH του διαλύματος στο εκτιμώμενο ως ισοδύναμο σημείο της ογκομέτρησης, επιβάλλει να χρησιμο-ποιηθεί ως δείκτης το ερυθρό του μεθυλίου, αφού αυτή η τιμή βρίσκεται μεταξύ των ορίων αλλαγής του χρώματος του δείκτη αυτού, (4,2&lt;5,12&lt;6,2).")</f>
        <v/>
      </c>
      <c r="P928" s="703"/>
      <c r="Q928" s="703"/>
      <c r="R928" s="703"/>
      <c r="S928" s="703"/>
      <c r="T928" s="703"/>
      <c r="U928" s="703"/>
      <c r="V928" s="703"/>
      <c r="W928" s="703"/>
      <c r="X928" s="703"/>
      <c r="Y928" s="703"/>
      <c r="AA928" s="4"/>
    </row>
    <row r="929" spans="1:27" s="3" customFormat="1" ht="16" customHeight="1" x14ac:dyDescent="0.25">
      <c r="B929" s="76" t="str">
        <f>IF(I924="","",IF(OR(I924="0,18M",I924="0,18Μ"),"G","R"))</f>
        <v/>
      </c>
      <c r="C929" s="501"/>
      <c r="D929" s="501"/>
      <c r="E929" s="501"/>
      <c r="F929" s="501"/>
      <c r="G929" s="501"/>
      <c r="H929" s="501"/>
      <c r="I929" s="501"/>
      <c r="J929" s="501"/>
      <c r="K929" s="7"/>
      <c r="L929" s="5"/>
      <c r="M929" s="2"/>
      <c r="O929" s="703"/>
      <c r="P929" s="703"/>
      <c r="Q929" s="703"/>
      <c r="R929" s="703"/>
      <c r="S929" s="703"/>
      <c r="T929" s="703"/>
      <c r="U929" s="703"/>
      <c r="V929" s="703"/>
      <c r="W929" s="703"/>
      <c r="X929" s="703"/>
      <c r="Y929" s="703"/>
      <c r="AA929" s="4"/>
    </row>
    <row r="930" spans="1:27" s="3" customFormat="1" ht="16" customHeight="1" x14ac:dyDescent="0.25">
      <c r="C930" s="501"/>
      <c r="D930" s="501"/>
      <c r="E930" s="501"/>
      <c r="F930" s="501"/>
      <c r="G930" s="501"/>
      <c r="H930" s="501"/>
      <c r="I930" s="501"/>
      <c r="J930" s="501"/>
      <c r="K930" s="7"/>
      <c r="L930" s="5"/>
      <c r="M930" s="2"/>
      <c r="O930" s="703"/>
      <c r="P930" s="703"/>
      <c r="Q930" s="703"/>
      <c r="R930" s="703"/>
      <c r="S930" s="703"/>
      <c r="T930" s="703"/>
      <c r="U930" s="703"/>
      <c r="V930" s="703"/>
      <c r="W930" s="703"/>
      <c r="X930" s="703"/>
      <c r="Y930" s="703"/>
      <c r="AA930" s="4"/>
    </row>
    <row r="931" spans="1:27" s="3" customFormat="1" ht="16" customHeight="1" thickBot="1" x14ac:dyDescent="0.3">
      <c r="K931" s="7"/>
      <c r="L931" s="5"/>
      <c r="M931" s="2"/>
      <c r="O931" s="703"/>
      <c r="P931" s="703"/>
      <c r="Q931" s="703"/>
      <c r="R931" s="703"/>
      <c r="S931" s="703"/>
      <c r="T931" s="703"/>
      <c r="U931" s="703"/>
      <c r="V931" s="703"/>
      <c r="W931" s="703"/>
      <c r="X931" s="703"/>
      <c r="Y931" s="703"/>
      <c r="AA931" s="4"/>
    </row>
    <row r="932" spans="1:27" s="3" customFormat="1" ht="16" customHeight="1" thickTop="1" thickBot="1" x14ac:dyDescent="0.3">
      <c r="D932" s="545" t="s">
        <v>56</v>
      </c>
      <c r="E932" s="388"/>
      <c r="F932" s="668" t="s">
        <v>57</v>
      </c>
      <c r="G932" s="557" t="s">
        <v>58</v>
      </c>
      <c r="H932" s="702"/>
      <c r="J932" s="6"/>
      <c r="K932" s="7"/>
      <c r="L932" s="5"/>
      <c r="M932" s="2"/>
      <c r="AA932" s="4"/>
    </row>
    <row r="933" spans="1:27" s="3" customFormat="1" ht="16" customHeight="1" thickTop="1" thickBot="1" x14ac:dyDescent="0.3">
      <c r="A933" s="76" t="str">
        <f>IF(B924&lt;&gt;"G","",15)</f>
        <v/>
      </c>
      <c r="B933" s="76" t="str">
        <f>IF(B927&lt;&gt;"G","",15)</f>
        <v/>
      </c>
      <c r="D933" s="388"/>
      <c r="E933" s="388"/>
      <c r="F933" s="669"/>
      <c r="G933" s="702"/>
      <c r="H933" s="702"/>
      <c r="J933" s="6"/>
      <c r="K933" s="7"/>
      <c r="L933" s="5"/>
      <c r="M933" s="2"/>
      <c r="AA933" s="4"/>
    </row>
    <row r="934" spans="1:27" s="3" customFormat="1" ht="16" customHeight="1" thickTop="1" thickBot="1" x14ac:dyDescent="0.3">
      <c r="A934" s="76" t="str">
        <f>IF(B929&lt;&gt;"G","",8)</f>
        <v/>
      </c>
      <c r="B934" s="76" t="str">
        <f>IF(B941&lt;&gt;"G","",7)</f>
        <v/>
      </c>
      <c r="D934" s="668" t="s">
        <v>59</v>
      </c>
      <c r="E934" s="669"/>
      <c r="F934" s="663">
        <v>4.2</v>
      </c>
      <c r="G934" s="77"/>
      <c r="H934" s="78"/>
      <c r="J934" s="6"/>
      <c r="K934" s="7"/>
      <c r="L934" s="5"/>
      <c r="M934" s="2"/>
      <c r="AA934" s="4"/>
    </row>
    <row r="935" spans="1:27" s="3" customFormat="1" ht="16" customHeight="1" thickTop="1" thickBot="1" x14ac:dyDescent="0.3">
      <c r="D935" s="669"/>
      <c r="E935" s="669"/>
      <c r="F935" s="663"/>
      <c r="G935" s="389" t="s">
        <v>60</v>
      </c>
      <c r="H935" s="389"/>
      <c r="J935" s="6"/>
      <c r="K935" s="7"/>
      <c r="L935" s="5"/>
      <c r="M935" s="2"/>
      <c r="AA935" s="4"/>
    </row>
    <row r="936" spans="1:27" s="3" customFormat="1" ht="16" customHeight="1" thickTop="1" thickBot="1" x14ac:dyDescent="0.3">
      <c r="D936" s="668" t="s">
        <v>61</v>
      </c>
      <c r="E936" s="669"/>
      <c r="F936" s="663">
        <v>5</v>
      </c>
      <c r="G936" s="79"/>
      <c r="H936" s="77"/>
      <c r="J936" s="6"/>
      <c r="K936" s="7"/>
      <c r="L936" s="5"/>
      <c r="M936" s="2"/>
      <c r="AA936" s="4"/>
    </row>
    <row r="937" spans="1:27" s="3" customFormat="1" ht="16" customHeight="1" thickTop="1" thickBot="1" x14ac:dyDescent="0.3">
      <c r="D937" s="669"/>
      <c r="E937" s="669"/>
      <c r="F937" s="663"/>
      <c r="G937" s="389" t="s">
        <v>62</v>
      </c>
      <c r="H937" s="389"/>
      <c r="J937" s="6"/>
      <c r="K937" s="7"/>
      <c r="L937" s="5"/>
      <c r="M937" s="2"/>
      <c r="AA937" s="4"/>
    </row>
    <row r="938" spans="1:27" s="3" customFormat="1" ht="16" customHeight="1" thickTop="1" thickBot="1" x14ac:dyDescent="0.3">
      <c r="D938" s="669" t="s">
        <v>63</v>
      </c>
      <c r="E938" s="669"/>
      <c r="F938" s="663">
        <v>9.5</v>
      </c>
      <c r="G938" s="80" t="s">
        <v>64</v>
      </c>
      <c r="H938" s="81"/>
      <c r="J938" s="6"/>
      <c r="K938" s="7"/>
      <c r="L938" s="5"/>
      <c r="M938" s="2"/>
      <c r="AA938" s="4"/>
    </row>
    <row r="939" spans="1:27" s="3" customFormat="1" ht="16" customHeight="1" thickTop="1" thickBot="1" x14ac:dyDescent="0.3">
      <c r="D939" s="669"/>
      <c r="E939" s="669"/>
      <c r="F939" s="663"/>
      <c r="G939" s="389" t="s">
        <v>65</v>
      </c>
      <c r="H939" s="389"/>
      <c r="J939" s="6"/>
      <c r="K939" s="7"/>
      <c r="L939" s="5"/>
      <c r="M939" s="2"/>
      <c r="AA939" s="4"/>
    </row>
    <row r="940" spans="1:27" s="3" customFormat="1" ht="16" customHeight="1" thickTop="1" x14ac:dyDescent="0.25">
      <c r="J940" s="6"/>
      <c r="K940" s="7"/>
      <c r="L940" s="5"/>
      <c r="M940" s="2"/>
      <c r="AA940" s="4"/>
    </row>
    <row r="941" spans="1:27" s="3" customFormat="1" ht="20" customHeight="1" thickBot="1" x14ac:dyDescent="0.3">
      <c r="B941" s="76" t="str">
        <f>IF(OR(J941="",J942="",J943=""),"",IF(AND(J941="Λ",J942="Σ",J943="Λ"),"G","R"))</f>
        <v/>
      </c>
      <c r="C941" s="664" t="s">
        <v>1201</v>
      </c>
      <c r="D941" s="664"/>
      <c r="E941" s="664"/>
      <c r="F941" s="664"/>
      <c r="G941" s="664"/>
      <c r="H941" s="665" t="s">
        <v>66</v>
      </c>
      <c r="I941" s="665"/>
      <c r="J941" s="106"/>
      <c r="K941" s="1"/>
      <c r="L941" s="5"/>
      <c r="M941" s="2"/>
      <c r="AA941" s="110"/>
    </row>
    <row r="942" spans="1:27" s="3" customFormat="1" ht="20" customHeight="1" x14ac:dyDescent="0.25">
      <c r="B942" s="6"/>
      <c r="C942" s="664"/>
      <c r="D942" s="664"/>
      <c r="E942" s="664"/>
      <c r="F942" s="664"/>
      <c r="G942" s="664"/>
      <c r="H942" s="665" t="s">
        <v>67</v>
      </c>
      <c r="I942" s="665"/>
      <c r="J942" s="106"/>
      <c r="K942" s="377" t="str">
        <f>IF(L942="","",IF(L942=45,P37,P29))</f>
        <v/>
      </c>
      <c r="L942" s="367" t="str">
        <f>IF(OR(B924="",B927="",B929="",B941="",N883="ναι"),"",SUM(A933:B934))</f>
        <v/>
      </c>
      <c r="M942" s="2"/>
      <c r="P942" s="370">
        <v>45</v>
      </c>
      <c r="AA942" s="4"/>
    </row>
    <row r="943" spans="1:27" s="3" customFormat="1" ht="20" customHeight="1" thickBot="1" x14ac:dyDescent="0.3">
      <c r="B943" s="6"/>
      <c r="C943" s="664"/>
      <c r="D943" s="664"/>
      <c r="E943" s="664"/>
      <c r="F943" s="664"/>
      <c r="G943" s="664"/>
      <c r="H943" s="665" t="s">
        <v>68</v>
      </c>
      <c r="I943" s="665"/>
      <c r="J943" s="106"/>
      <c r="K943" s="379"/>
      <c r="L943" s="369"/>
      <c r="M943" s="2"/>
      <c r="P943" s="370"/>
      <c r="AA943" s="4"/>
    </row>
    <row r="944" spans="1:27" s="3" customFormat="1" ht="16" customHeight="1" x14ac:dyDescent="0.25">
      <c r="A944" s="6"/>
      <c r="B944" s="6"/>
      <c r="C944" s="6"/>
      <c r="D944" s="6"/>
      <c r="E944" s="6"/>
      <c r="F944" s="6"/>
      <c r="G944" s="6"/>
      <c r="H944" s="6"/>
      <c r="I944" s="6"/>
      <c r="J944" s="6"/>
      <c r="K944" s="7"/>
      <c r="L944" s="5"/>
      <c r="M944" s="371" t="str">
        <f>IF(AND(L942="",L877=""),"",SUM(L877:L942))</f>
        <v/>
      </c>
      <c r="P944" s="372">
        <v>90</v>
      </c>
      <c r="AA944" s="4"/>
    </row>
    <row r="945" spans="1:27" s="3" customFormat="1" ht="16" customHeight="1" x14ac:dyDescent="0.25">
      <c r="A945" s="82"/>
      <c r="B945" s="82"/>
      <c r="C945" s="82"/>
      <c r="D945" s="82"/>
      <c r="E945" s="82"/>
      <c r="F945" s="82"/>
      <c r="G945" s="82"/>
      <c r="H945" s="82"/>
      <c r="I945" s="82"/>
      <c r="J945" s="82"/>
      <c r="K945" s="5"/>
      <c r="L945" s="5"/>
      <c r="M945" s="371"/>
      <c r="P945" s="372"/>
      <c r="AA945" s="4"/>
    </row>
    <row r="946" spans="1:27" s="3" customFormat="1" ht="16" customHeight="1" x14ac:dyDescent="0.25">
      <c r="A946" s="83"/>
      <c r="B946" s="83"/>
      <c r="C946" s="83"/>
      <c r="D946" s="83"/>
      <c r="E946" s="83"/>
      <c r="F946" s="83"/>
      <c r="G946" s="83"/>
      <c r="H946" s="83"/>
      <c r="I946" s="83"/>
      <c r="J946" s="84"/>
      <c r="K946" s="5"/>
      <c r="L946" s="5"/>
      <c r="M946" s="371"/>
      <c r="P946" s="372"/>
      <c r="AA946" s="4"/>
    </row>
    <row r="947" spans="1:27" s="3" customFormat="1" ht="16" customHeight="1" thickBot="1" x14ac:dyDescent="0.3">
      <c r="A947" s="5"/>
      <c r="B947" s="5"/>
      <c r="C947" s="5"/>
      <c r="D947" s="5"/>
      <c r="E947" s="5"/>
      <c r="F947" s="5"/>
      <c r="G947" s="5"/>
      <c r="H947" s="5"/>
      <c r="I947" s="5"/>
      <c r="J947" s="5"/>
      <c r="K947" s="5"/>
      <c r="L947" s="5"/>
      <c r="M947" s="2"/>
      <c r="AA947" s="4"/>
    </row>
    <row r="948" spans="1:27" s="3" customFormat="1" ht="16" customHeight="1" thickTop="1" x14ac:dyDescent="0.25">
      <c r="A948" s="5"/>
      <c r="B948" s="687" t="str">
        <f>IF(OR(J948="",L942=""),"",IF(J948&gt;1025,"ΟΥΑΟΥ!! Καταπληκτική επίδο-
ση, ελπίζω χωρίς ζαβολιές…",IF(J948&lt;575,"Αν έχεις βιβλίο Χημείας, σίγουρα 
έχει πιάσει αράχνες!!….",IF(AND(J948&gt;=576,J948&lt;780),"Πρέπει να διαβάζεις πολύ περισσότερο!","Μπράβο τα πήγες αρκετά καλά!
Μπορείς ακόμη καλύτερα…."))))</f>
        <v/>
      </c>
      <c r="C948" s="688"/>
      <c r="D948" s="688"/>
      <c r="E948" s="688"/>
      <c r="F948" s="689"/>
      <c r="G948" s="5"/>
      <c r="H948" s="672" t="s">
        <v>69</v>
      </c>
      <c r="I948" s="672"/>
      <c r="J948" s="675" t="str">
        <f>IF(AND(M944="",M792="",M633="",M526="",M342="",M243="",M109=""),"",SUM(M109:M944))</f>
        <v/>
      </c>
      <c r="K948" s="678" t="str">
        <f>IF(J948="","","στα 1150")</f>
        <v/>
      </c>
      <c r="L948" s="678"/>
      <c r="M948" s="2"/>
      <c r="P948" s="697" t="e">
        <f>P944+#REF!+P633+P526+P342+#REF!+#REF!</f>
        <v>#REF!</v>
      </c>
      <c r="AA948" s="109"/>
    </row>
    <row r="949" spans="1:27" s="3" customFormat="1" ht="16" customHeight="1" x14ac:dyDescent="0.25">
      <c r="A949" s="5"/>
      <c r="B949" s="690"/>
      <c r="C949" s="691"/>
      <c r="D949" s="691"/>
      <c r="E949" s="691"/>
      <c r="F949" s="692"/>
      <c r="G949" s="5"/>
      <c r="H949" s="673"/>
      <c r="I949" s="673"/>
      <c r="J949" s="676"/>
      <c r="K949" s="679"/>
      <c r="L949" s="679"/>
      <c r="M949" s="2"/>
      <c r="P949" s="698"/>
      <c r="AA949" s="4"/>
    </row>
    <row r="950" spans="1:27" s="3" customFormat="1" ht="16" customHeight="1" thickBot="1" x14ac:dyDescent="0.3">
      <c r="A950" s="5"/>
      <c r="B950" s="690"/>
      <c r="C950" s="691"/>
      <c r="D950" s="691"/>
      <c r="E950" s="691"/>
      <c r="F950" s="692"/>
      <c r="G950" s="5"/>
      <c r="H950" s="674"/>
      <c r="I950" s="674"/>
      <c r="J950" s="677"/>
      <c r="K950" s="680"/>
      <c r="L950" s="680"/>
      <c r="M950" s="2"/>
      <c r="P950" s="699"/>
      <c r="AA950" s="4"/>
    </row>
    <row r="951" spans="1:27" s="3" customFormat="1" ht="16" customHeight="1" thickBot="1" x14ac:dyDescent="0.3">
      <c r="A951" s="5"/>
      <c r="B951" s="690"/>
      <c r="C951" s="691"/>
      <c r="D951" s="691"/>
      <c r="E951" s="691"/>
      <c r="F951" s="692"/>
      <c r="G951" s="5"/>
      <c r="H951" s="5"/>
      <c r="I951" s="5"/>
      <c r="J951" s="5"/>
      <c r="K951" s="5"/>
      <c r="L951" s="5"/>
      <c r="M951" s="2"/>
      <c r="AA951" s="4"/>
    </row>
    <row r="952" spans="1:27" s="3" customFormat="1" ht="16" customHeight="1" x14ac:dyDescent="0.25">
      <c r="A952" s="5"/>
      <c r="B952" s="690"/>
      <c r="C952" s="691"/>
      <c r="D952" s="691"/>
      <c r="E952" s="691"/>
      <c r="F952" s="692"/>
      <c r="G952" s="5"/>
      <c r="H952" s="700" t="s">
        <v>70</v>
      </c>
      <c r="I952" s="700"/>
      <c r="J952" s="670" t="str">
        <f>IF(J948="","",(J948/1150))</f>
        <v/>
      </c>
      <c r="K952" s="670"/>
      <c r="L952" s="5"/>
      <c r="M952" s="2"/>
      <c r="AA952" s="4"/>
    </row>
    <row r="953" spans="1:27" s="3" customFormat="1" ht="16" customHeight="1" thickBot="1" x14ac:dyDescent="0.3">
      <c r="A953" s="5"/>
      <c r="B953" s="693"/>
      <c r="C953" s="694"/>
      <c r="D953" s="694"/>
      <c r="E953" s="694"/>
      <c r="F953" s="695"/>
      <c r="G953" s="5"/>
      <c r="H953" s="701"/>
      <c r="I953" s="701"/>
      <c r="J953" s="671"/>
      <c r="K953" s="671"/>
      <c r="L953" s="5"/>
      <c r="M953" s="2"/>
      <c r="AA953" s="4"/>
    </row>
    <row r="954" spans="1:27" s="3" customFormat="1" ht="16" customHeight="1" x14ac:dyDescent="0.25">
      <c r="A954" s="5"/>
      <c r="B954" s="5"/>
      <c r="C954" s="5"/>
      <c r="D954" s="5"/>
      <c r="E954" s="5"/>
      <c r="F954" s="5"/>
      <c r="G954" s="5"/>
      <c r="H954" s="5"/>
      <c r="I954" s="5"/>
      <c r="J954" s="5"/>
      <c r="K954" s="5"/>
      <c r="L954" s="5"/>
      <c r="M954" s="2"/>
      <c r="AA954" s="4"/>
    </row>
    <row r="955" spans="1:27" s="3" customFormat="1" ht="16" customHeight="1" x14ac:dyDescent="0.25">
      <c r="A955" s="5"/>
      <c r="B955" s="5"/>
      <c r="C955" s="5"/>
      <c r="D955" s="5"/>
      <c r="E955" s="5"/>
      <c r="F955" s="5"/>
      <c r="G955" s="5"/>
      <c r="H955" s="5"/>
      <c r="I955" s="5"/>
      <c r="J955" s="5"/>
      <c r="K955" s="5"/>
      <c r="L955" s="5"/>
      <c r="M955" s="2"/>
      <c r="AA955" s="4"/>
    </row>
    <row r="956" spans="1:27" s="3" customFormat="1" ht="16" customHeight="1" x14ac:dyDescent="0.25">
      <c r="A956" s="83"/>
      <c r="B956" s="83"/>
      <c r="C956" s="83"/>
      <c r="D956" s="83"/>
      <c r="E956" s="83"/>
      <c r="F956" s="83"/>
      <c r="G956" s="83"/>
      <c r="H956" s="83"/>
      <c r="I956" s="83"/>
      <c r="J956" s="83"/>
      <c r="K956" s="84"/>
      <c r="L956" s="5"/>
      <c r="M956" s="2"/>
      <c r="AA956" s="4"/>
    </row>
    <row r="957" spans="1:27" s="3" customFormat="1" ht="16" customHeight="1" x14ac:dyDescent="0.25">
      <c r="A957" s="666" t="s">
        <v>71</v>
      </c>
      <c r="B957" s="666"/>
      <c r="C957" s="666"/>
      <c r="D957" s="666"/>
      <c r="E957" s="666"/>
      <c r="F957" s="666"/>
      <c r="G957" s="666"/>
      <c r="H957" s="666"/>
      <c r="I957" s="666"/>
      <c r="J957" s="666"/>
      <c r="K957" s="666"/>
      <c r="L957" s="5"/>
      <c r="M957" s="2"/>
      <c r="AA957" s="4"/>
    </row>
    <row r="958" spans="1:27" s="3" customFormat="1" ht="16" customHeight="1" x14ac:dyDescent="0.25">
      <c r="A958" s="667"/>
      <c r="B958" s="667"/>
      <c r="C958" s="667"/>
      <c r="D958" s="667"/>
      <c r="E958" s="667"/>
      <c r="F958" s="667"/>
      <c r="G958" s="667"/>
      <c r="H958" s="667"/>
      <c r="I958" s="667"/>
      <c r="J958" s="667"/>
      <c r="K958" s="667"/>
      <c r="L958" s="5"/>
      <c r="M958" s="2"/>
      <c r="AA958" s="4"/>
    </row>
    <row r="959" spans="1:27" s="3" customFormat="1" ht="16" customHeight="1" x14ac:dyDescent="0.25">
      <c r="A959" s="685" t="s">
        <v>72</v>
      </c>
      <c r="B959" s="685"/>
      <c r="C959" s="685"/>
      <c r="D959" s="685"/>
      <c r="E959" s="685"/>
      <c r="F959" s="685"/>
      <c r="G959" s="685"/>
      <c r="H959" s="685"/>
      <c r="I959" s="685"/>
      <c r="J959" s="685"/>
      <c r="K959" s="686"/>
      <c r="L959" s="5"/>
      <c r="M959" s="2"/>
      <c r="AA959" s="4"/>
    </row>
    <row r="960" spans="1:27" s="3" customFormat="1" ht="16" customHeight="1" x14ac:dyDescent="0.25">
      <c r="A960" s="5"/>
      <c r="B960" s="5"/>
      <c r="C960" s="5"/>
      <c r="D960" s="5"/>
      <c r="E960" s="5"/>
      <c r="F960" s="5"/>
      <c r="G960" s="5"/>
      <c r="H960" s="5"/>
      <c r="I960" s="5"/>
      <c r="J960" s="5"/>
      <c r="K960" s="5"/>
      <c r="L960" s="5"/>
      <c r="M960" s="2"/>
      <c r="N960" s="2"/>
      <c r="O960" s="2"/>
      <c r="P960" s="2"/>
      <c r="Q960" s="2"/>
      <c r="R960" s="2"/>
      <c r="S960" s="2"/>
      <c r="T960" s="2"/>
      <c r="U960" s="2"/>
      <c r="V960" s="2"/>
      <c r="W960" s="2"/>
      <c r="X960" s="2"/>
      <c r="Y960" s="2"/>
      <c r="Z960" s="2"/>
      <c r="AA960" s="4"/>
    </row>
    <row r="961" spans="1:4" s="3" customFormat="1" ht="16" customHeight="1" x14ac:dyDescent="0.25"/>
    <row r="962" spans="1:4" s="3" customFormat="1" ht="16" customHeight="1" x14ac:dyDescent="0.25">
      <c r="A962" s="681" t="s">
        <v>78</v>
      </c>
      <c r="B962" s="681"/>
      <c r="C962" s="681"/>
      <c r="D962" s="681"/>
    </row>
    <row r="963" spans="1:4" s="3" customFormat="1" ht="16" customHeight="1" x14ac:dyDescent="0.25">
      <c r="A963" s="682" t="s">
        <v>79</v>
      </c>
      <c r="B963" s="682"/>
      <c r="C963" s="682"/>
      <c r="D963" s="682"/>
    </row>
    <row r="964" spans="1:4" s="3" customFormat="1" ht="16" customHeight="1" x14ac:dyDescent="0.25"/>
    <row r="965" spans="1:4" s="3" customFormat="1" ht="16" customHeight="1" x14ac:dyDescent="0.25"/>
    <row r="966" spans="1:4" s="3" customFormat="1" ht="16" customHeight="1" x14ac:dyDescent="0.25"/>
    <row r="967" spans="1:4" s="3" customFormat="1" ht="16" customHeight="1" x14ac:dyDescent="0.25"/>
    <row r="968" spans="1:4" s="3" customFormat="1" ht="16" customHeight="1" x14ac:dyDescent="0.25"/>
    <row r="969" spans="1:4" s="3" customFormat="1" ht="16" customHeight="1" x14ac:dyDescent="0.25"/>
    <row r="970" spans="1:4" s="3" customFormat="1" ht="16" customHeight="1" x14ac:dyDescent="0.25"/>
    <row r="971" spans="1:4" s="3" customFormat="1" ht="16" customHeight="1" x14ac:dyDescent="0.25"/>
    <row r="972" spans="1:4" s="3" customFormat="1" ht="16" customHeight="1" x14ac:dyDescent="0.25"/>
    <row r="973" spans="1:4" s="3" customFormat="1" ht="16" customHeight="1" x14ac:dyDescent="0.25"/>
    <row r="974" spans="1:4" s="3" customFormat="1" ht="16" customHeight="1" x14ac:dyDescent="0.25"/>
  </sheetData>
  <sheetProtection algorithmName="SHA-512" hashValue="XeoSbOv1D1SZM7b7uESoLQOcpG4Un60KrJpMZXD7n/0RLSOwWxW7IiVbT/buiPLu0YBBXTvHn6SOZwJnP2MDuQ==" saltValue="q77GpVTBpBY/PC+PTs49KA==" spinCount="100000" sheet="1" objects="1" scenarios="1"/>
  <mergeCells count="799">
    <mergeCell ref="C68:I69"/>
    <mergeCell ref="J68:J69"/>
    <mergeCell ref="C70:I71"/>
    <mergeCell ref="K76:K78"/>
    <mergeCell ref="L76:L78"/>
    <mergeCell ref="Q83:U83"/>
    <mergeCell ref="Q84:Y85"/>
    <mergeCell ref="Q86:U86"/>
    <mergeCell ref="C76:I78"/>
    <mergeCell ref="P948:P950"/>
    <mergeCell ref="H952:I953"/>
    <mergeCell ref="L942:L943"/>
    <mergeCell ref="P942:P943"/>
    <mergeCell ref="Q195:Y197"/>
    <mergeCell ref="T198:T200"/>
    <mergeCell ref="V286:W286"/>
    <mergeCell ref="O830:Y830"/>
    <mergeCell ref="Q810:S810"/>
    <mergeCell ref="U810:W810"/>
    <mergeCell ref="Q201:Y202"/>
    <mergeCell ref="Q206:Y208"/>
    <mergeCell ref="C928:J930"/>
    <mergeCell ref="D932:E933"/>
    <mergeCell ref="F932:F933"/>
    <mergeCell ref="G932:H933"/>
    <mergeCell ref="O926:Y927"/>
    <mergeCell ref="C922:H922"/>
    <mergeCell ref="O928:Y931"/>
    <mergeCell ref="C924:H926"/>
    <mergeCell ref="I924:I926"/>
    <mergeCell ref="O923:Y924"/>
    <mergeCell ref="Q288:Y289"/>
    <mergeCell ref="Q297:Y298"/>
    <mergeCell ref="A962:D962"/>
    <mergeCell ref="A963:D963"/>
    <mergeCell ref="O840:Y842"/>
    <mergeCell ref="Q315:Y316"/>
    <mergeCell ref="R320:R321"/>
    <mergeCell ref="S320:T321"/>
    <mergeCell ref="U320:V321"/>
    <mergeCell ref="Q831:T831"/>
    <mergeCell ref="O821:Y821"/>
    <mergeCell ref="O849:Y849"/>
    <mergeCell ref="O843:Y845"/>
    <mergeCell ref="O846:Y846"/>
    <mergeCell ref="A959:K959"/>
    <mergeCell ref="M944:M946"/>
    <mergeCell ref="P944:P946"/>
    <mergeCell ref="B948:F953"/>
    <mergeCell ref="O850:Y850"/>
    <mergeCell ref="Q832:T832"/>
    <mergeCell ref="O838:Y839"/>
    <mergeCell ref="O837:Y837"/>
    <mergeCell ref="O836:Y836"/>
    <mergeCell ref="O835:Y835"/>
    <mergeCell ref="H943:I943"/>
    <mergeCell ref="D938:E939"/>
    <mergeCell ref="F938:F939"/>
    <mergeCell ref="G939:H939"/>
    <mergeCell ref="C941:G943"/>
    <mergeCell ref="H941:I941"/>
    <mergeCell ref="A957:K958"/>
    <mergeCell ref="H942:I942"/>
    <mergeCell ref="D934:E935"/>
    <mergeCell ref="F934:F935"/>
    <mergeCell ref="G935:H935"/>
    <mergeCell ref="D936:E937"/>
    <mergeCell ref="F936:F937"/>
    <mergeCell ref="G937:H937"/>
    <mergeCell ref="J952:K953"/>
    <mergeCell ref="K942:K943"/>
    <mergeCell ref="H948:I950"/>
    <mergeCell ref="J948:J950"/>
    <mergeCell ref="K948:L950"/>
    <mergeCell ref="C919:H920"/>
    <mergeCell ref="I919:I920"/>
    <mergeCell ref="O925:Y925"/>
    <mergeCell ref="D912:F912"/>
    <mergeCell ref="C914:J917"/>
    <mergeCell ref="Q919:R919"/>
    <mergeCell ref="T919:U919"/>
    <mergeCell ref="Q920:U920"/>
    <mergeCell ref="O921:Y921"/>
    <mergeCell ref="O905:Y906"/>
    <mergeCell ref="O907:Y907"/>
    <mergeCell ref="O897:Y899"/>
    <mergeCell ref="O900:Y900"/>
    <mergeCell ref="O901:Y901"/>
    <mergeCell ref="O902:Y902"/>
    <mergeCell ref="O922:Y922"/>
    <mergeCell ref="O908:Y908"/>
    <mergeCell ref="O909:Y911"/>
    <mergeCell ref="O912:Y912"/>
    <mergeCell ref="Q913:T913"/>
    <mergeCell ref="U913:Y917"/>
    <mergeCell ref="O914:T914"/>
    <mergeCell ref="O915:T915"/>
    <mergeCell ref="O916:S918"/>
    <mergeCell ref="O893:Y893"/>
    <mergeCell ref="O894:Y894"/>
    <mergeCell ref="O895:Y896"/>
    <mergeCell ref="O885:O886"/>
    <mergeCell ref="O887:R887"/>
    <mergeCell ref="O888:Y889"/>
    <mergeCell ref="O890:Y890"/>
    <mergeCell ref="O903:Y903"/>
    <mergeCell ref="O904:Y904"/>
    <mergeCell ref="P877:P879"/>
    <mergeCell ref="C879:H879"/>
    <mergeCell ref="N880:O882"/>
    <mergeCell ref="N883:O884"/>
    <mergeCell ref="C876:H877"/>
    <mergeCell ref="I876:I877"/>
    <mergeCell ref="K877:K879"/>
    <mergeCell ref="L877:L879"/>
    <mergeCell ref="O891:Y892"/>
    <mergeCell ref="C855:D855"/>
    <mergeCell ref="C856:D856"/>
    <mergeCell ref="C857:D857"/>
    <mergeCell ref="C858:D858"/>
    <mergeCell ref="C851:D851"/>
    <mergeCell ref="C852:D852"/>
    <mergeCell ref="C853:D853"/>
    <mergeCell ref="C854:D854"/>
    <mergeCell ref="I872:I874"/>
    <mergeCell ref="C863:H866"/>
    <mergeCell ref="I863:I866"/>
    <mergeCell ref="C868:H870"/>
    <mergeCell ref="I868:I870"/>
    <mergeCell ref="C859:D859"/>
    <mergeCell ref="C860:D860"/>
    <mergeCell ref="C861:D861"/>
    <mergeCell ref="C872:H874"/>
    <mergeCell ref="O847:Y848"/>
    <mergeCell ref="C847:D847"/>
    <mergeCell ref="C848:D848"/>
    <mergeCell ref="C849:D849"/>
    <mergeCell ref="C850:D850"/>
    <mergeCell ref="C843:D843"/>
    <mergeCell ref="C844:D844"/>
    <mergeCell ref="C845:D845"/>
    <mergeCell ref="C846:D846"/>
    <mergeCell ref="C842:D842"/>
    <mergeCell ref="O822:Y824"/>
    <mergeCell ref="D828:F828"/>
    <mergeCell ref="O826:Y826"/>
    <mergeCell ref="Q829:U829"/>
    <mergeCell ref="O825:Y825"/>
    <mergeCell ref="O827:Y827"/>
    <mergeCell ref="C830:J835"/>
    <mergeCell ref="C836:D837"/>
    <mergeCell ref="E836:E837"/>
    <mergeCell ref="C838:D838"/>
    <mergeCell ref="C839:D839"/>
    <mergeCell ref="C840:D840"/>
    <mergeCell ref="C841:D841"/>
    <mergeCell ref="O834:Y834"/>
    <mergeCell ref="O833:Y833"/>
    <mergeCell ref="O803:Y804"/>
    <mergeCell ref="O805:Y806"/>
    <mergeCell ref="M792:M794"/>
    <mergeCell ref="B795:J796"/>
    <mergeCell ref="N795:O797"/>
    <mergeCell ref="N798:O799"/>
    <mergeCell ref="O819:Y820"/>
    <mergeCell ref="Q828:R828"/>
    <mergeCell ref="T828:U828"/>
    <mergeCell ref="O807:Y807"/>
    <mergeCell ref="O808:Y808"/>
    <mergeCell ref="O809:Y809"/>
    <mergeCell ref="O800:O801"/>
    <mergeCell ref="O811:Y812"/>
    <mergeCell ref="O813:Y814"/>
    <mergeCell ref="O815:Y815"/>
    <mergeCell ref="O816:Y818"/>
    <mergeCell ref="C788:H791"/>
    <mergeCell ref="I788:I791"/>
    <mergeCell ref="K789:K791"/>
    <mergeCell ref="L789:L791"/>
    <mergeCell ref="O769:Y771"/>
    <mergeCell ref="D773:D776"/>
    <mergeCell ref="F773:F776"/>
    <mergeCell ref="G773:G774"/>
    <mergeCell ref="O802:R802"/>
    <mergeCell ref="C760:H760"/>
    <mergeCell ref="C761:H761"/>
    <mergeCell ref="U761:W761"/>
    <mergeCell ref="O755:Y756"/>
    <mergeCell ref="E756:G756"/>
    <mergeCell ref="O757:Y757"/>
    <mergeCell ref="C758:I758"/>
    <mergeCell ref="O758:Y758"/>
    <mergeCell ref="I775:K783"/>
    <mergeCell ref="O777:Y777"/>
    <mergeCell ref="O778:Y778"/>
    <mergeCell ref="O779:Y779"/>
    <mergeCell ref="O780:Y780"/>
    <mergeCell ref="O762:Y764"/>
    <mergeCell ref="O765:Y768"/>
    <mergeCell ref="O781:Y782"/>
    <mergeCell ref="C763:J767"/>
    <mergeCell ref="C770:I772"/>
    <mergeCell ref="C778:G786"/>
    <mergeCell ref="E751:G754"/>
    <mergeCell ref="W751:X751"/>
    <mergeCell ref="O752:Y752"/>
    <mergeCell ref="O753:Y754"/>
    <mergeCell ref="O747:Y747"/>
    <mergeCell ref="E748:G748"/>
    <mergeCell ref="O748:Y748"/>
    <mergeCell ref="O749:Y749"/>
    <mergeCell ref="O759:Y759"/>
    <mergeCell ref="N739:O741"/>
    <mergeCell ref="D742:E742"/>
    <mergeCell ref="G742:H742"/>
    <mergeCell ref="N742:O743"/>
    <mergeCell ref="D743:E746"/>
    <mergeCell ref="G743:H746"/>
    <mergeCell ref="O744:O745"/>
    <mergeCell ref="O746:R746"/>
    <mergeCell ref="E750:G750"/>
    <mergeCell ref="H735:H736"/>
    <mergeCell ref="I735:I736"/>
    <mergeCell ref="D714:F714"/>
    <mergeCell ref="E721:G721"/>
    <mergeCell ref="C723:I723"/>
    <mergeCell ref="C725:H725"/>
    <mergeCell ref="K736:K738"/>
    <mergeCell ref="L736:L738"/>
    <mergeCell ref="P736:P738"/>
    <mergeCell ref="C738:H738"/>
    <mergeCell ref="C727:H728"/>
    <mergeCell ref="I727:I728"/>
    <mergeCell ref="C730:G731"/>
    <mergeCell ref="C733:G736"/>
    <mergeCell ref="H733:H734"/>
    <mergeCell ref="I733:I734"/>
    <mergeCell ref="C698:G701"/>
    <mergeCell ref="K701:K703"/>
    <mergeCell ref="L701:L703"/>
    <mergeCell ref="P701:P703"/>
    <mergeCell ref="C703:H703"/>
    <mergeCell ref="D684:D687"/>
    <mergeCell ref="F684:F687"/>
    <mergeCell ref="G684:G685"/>
    <mergeCell ref="H684:H687"/>
    <mergeCell ref="C689:I696"/>
    <mergeCell ref="D657:E657"/>
    <mergeCell ref="G657:H657"/>
    <mergeCell ref="D658:E661"/>
    <mergeCell ref="G658:H661"/>
    <mergeCell ref="L651:L653"/>
    <mergeCell ref="P651:P653"/>
    <mergeCell ref="C652:I652"/>
    <mergeCell ref="C653:I653"/>
    <mergeCell ref="I684:I685"/>
    <mergeCell ref="C673:I673"/>
    <mergeCell ref="C675:H675"/>
    <mergeCell ref="C677:H677"/>
    <mergeCell ref="E663:G663"/>
    <mergeCell ref="E665:G665"/>
    <mergeCell ref="E666:G669"/>
    <mergeCell ref="E671:G671"/>
    <mergeCell ref="C679:J680"/>
    <mergeCell ref="O636:Y636"/>
    <mergeCell ref="O637:Y638"/>
    <mergeCell ref="C649:I649"/>
    <mergeCell ref="C650:I650"/>
    <mergeCell ref="C651:I651"/>
    <mergeCell ref="K651:K653"/>
    <mergeCell ref="C641:J644"/>
    <mergeCell ref="C646:I646"/>
    <mergeCell ref="C647:I647"/>
    <mergeCell ref="C648:I648"/>
    <mergeCell ref="B636:J640"/>
    <mergeCell ref="O628:Y629"/>
    <mergeCell ref="C629:H630"/>
    <mergeCell ref="I629:I630"/>
    <mergeCell ref="K630:K632"/>
    <mergeCell ref="L630:L632"/>
    <mergeCell ref="O630:Y630"/>
    <mergeCell ref="O631:Y632"/>
    <mergeCell ref="C632:H632"/>
    <mergeCell ref="M633:M635"/>
    <mergeCell ref="O633:Y633"/>
    <mergeCell ref="O634:Y635"/>
    <mergeCell ref="Q623:W623"/>
    <mergeCell ref="O624:Y624"/>
    <mergeCell ref="C625:H625"/>
    <mergeCell ref="O625:Y625"/>
    <mergeCell ref="O621:Y621"/>
    <mergeCell ref="E622:G622"/>
    <mergeCell ref="Q622:S622"/>
    <mergeCell ref="U622:W622"/>
    <mergeCell ref="O626:Y627"/>
    <mergeCell ref="C627:H627"/>
    <mergeCell ref="N612:O613"/>
    <mergeCell ref="E613:G613"/>
    <mergeCell ref="E614:G620"/>
    <mergeCell ref="O614:O615"/>
    <mergeCell ref="O616:R616"/>
    <mergeCell ref="O617:Y617"/>
    <mergeCell ref="O618:Y618"/>
    <mergeCell ref="Q619:S619"/>
    <mergeCell ref="U619:W619"/>
    <mergeCell ref="Q620:W620"/>
    <mergeCell ref="P577:P579"/>
    <mergeCell ref="D589:F589"/>
    <mergeCell ref="E596:G596"/>
    <mergeCell ref="C598:I600"/>
    <mergeCell ref="E574:F574"/>
    <mergeCell ref="G574:H574"/>
    <mergeCell ref="K577:K579"/>
    <mergeCell ref="L577:L579"/>
    <mergeCell ref="L607:L609"/>
    <mergeCell ref="P606:P609"/>
    <mergeCell ref="C609:H609"/>
    <mergeCell ref="C576:I579"/>
    <mergeCell ref="N609:O611"/>
    <mergeCell ref="C602:H602"/>
    <mergeCell ref="C604:H604"/>
    <mergeCell ref="K607:K609"/>
    <mergeCell ref="C606:H607"/>
    <mergeCell ref="I606:I607"/>
    <mergeCell ref="K559:K561"/>
    <mergeCell ref="L559:L561"/>
    <mergeCell ref="P559:P561"/>
    <mergeCell ref="D560:D561"/>
    <mergeCell ref="E560:F561"/>
    <mergeCell ref="G560:H561"/>
    <mergeCell ref="E572:F572"/>
    <mergeCell ref="G572:H572"/>
    <mergeCell ref="E573:F573"/>
    <mergeCell ref="G573:H573"/>
    <mergeCell ref="C564:J568"/>
    <mergeCell ref="D570:D571"/>
    <mergeCell ref="E570:E571"/>
    <mergeCell ref="F570:F571"/>
    <mergeCell ref="G570:G571"/>
    <mergeCell ref="D554:D555"/>
    <mergeCell ref="E554:F555"/>
    <mergeCell ref="G554:H555"/>
    <mergeCell ref="D556:D557"/>
    <mergeCell ref="E556:F557"/>
    <mergeCell ref="G556:H557"/>
    <mergeCell ref="D558:D559"/>
    <mergeCell ref="E558:F559"/>
    <mergeCell ref="G558:H559"/>
    <mergeCell ref="D548:D549"/>
    <mergeCell ref="E548:F549"/>
    <mergeCell ref="G548:H549"/>
    <mergeCell ref="D550:D551"/>
    <mergeCell ref="E550:F551"/>
    <mergeCell ref="G550:H551"/>
    <mergeCell ref="D552:D553"/>
    <mergeCell ref="E552:F553"/>
    <mergeCell ref="G552:H553"/>
    <mergeCell ref="D546:D547"/>
    <mergeCell ref="E546:F547"/>
    <mergeCell ref="G546:H547"/>
    <mergeCell ref="D542:D543"/>
    <mergeCell ref="E542:F543"/>
    <mergeCell ref="G542:H543"/>
    <mergeCell ref="D544:D545"/>
    <mergeCell ref="E544:F545"/>
    <mergeCell ref="G544:H545"/>
    <mergeCell ref="M526:M528"/>
    <mergeCell ref="P526:P528"/>
    <mergeCell ref="B529:J531"/>
    <mergeCell ref="C533:J540"/>
    <mergeCell ref="K523:K525"/>
    <mergeCell ref="L523:L525"/>
    <mergeCell ref="P523:P525"/>
    <mergeCell ref="C525:H525"/>
    <mergeCell ref="I544:J545"/>
    <mergeCell ref="C512:E512"/>
    <mergeCell ref="C504:E504"/>
    <mergeCell ref="D507:D510"/>
    <mergeCell ref="E507:E510"/>
    <mergeCell ref="F507:F510"/>
    <mergeCell ref="H515:H518"/>
    <mergeCell ref="I515:I516"/>
    <mergeCell ref="C523:H523"/>
    <mergeCell ref="D515:D518"/>
    <mergeCell ref="E515:E518"/>
    <mergeCell ref="F515:F518"/>
    <mergeCell ref="G515:G516"/>
    <mergeCell ref="C520:H521"/>
    <mergeCell ref="I520:I521"/>
    <mergeCell ref="E484:G484"/>
    <mergeCell ref="E485:G488"/>
    <mergeCell ref="E490:G490"/>
    <mergeCell ref="C492:I502"/>
    <mergeCell ref="C475:H476"/>
    <mergeCell ref="I475:I476"/>
    <mergeCell ref="C478:H478"/>
    <mergeCell ref="G507:G508"/>
    <mergeCell ref="H507:H510"/>
    <mergeCell ref="I507:I508"/>
    <mergeCell ref="E455:G455"/>
    <mergeCell ref="E457:G457"/>
    <mergeCell ref="E458:G461"/>
    <mergeCell ref="E463:G463"/>
    <mergeCell ref="D449:E449"/>
    <mergeCell ref="G449:H449"/>
    <mergeCell ref="D450:E453"/>
    <mergeCell ref="G450:H453"/>
    <mergeCell ref="K478:K480"/>
    <mergeCell ref="C480:H480"/>
    <mergeCell ref="C465:I466"/>
    <mergeCell ref="C468:I468"/>
    <mergeCell ref="C469:I469"/>
    <mergeCell ref="C471:G472"/>
    <mergeCell ref="E426:G426"/>
    <mergeCell ref="C416:H416"/>
    <mergeCell ref="C418:H418"/>
    <mergeCell ref="C420:H422"/>
    <mergeCell ref="I420:I422"/>
    <mergeCell ref="C441:H441"/>
    <mergeCell ref="C443:H443"/>
    <mergeCell ref="K443:K445"/>
    <mergeCell ref="L443:L445"/>
    <mergeCell ref="C445:H445"/>
    <mergeCell ref="E427:G430"/>
    <mergeCell ref="E432:G432"/>
    <mergeCell ref="C434:I436"/>
    <mergeCell ref="C438:H439"/>
    <mergeCell ref="I438:I439"/>
    <mergeCell ref="C410:I410"/>
    <mergeCell ref="C412:H412"/>
    <mergeCell ref="C414:H414"/>
    <mergeCell ref="D401:E401"/>
    <mergeCell ref="G401:H401"/>
    <mergeCell ref="D402:E406"/>
    <mergeCell ref="G402:H406"/>
    <mergeCell ref="K420:K422"/>
    <mergeCell ref="L420:L422"/>
    <mergeCell ref="H389:I389"/>
    <mergeCell ref="K395:K397"/>
    <mergeCell ref="L395:L397"/>
    <mergeCell ref="F387:G387"/>
    <mergeCell ref="H387:I387"/>
    <mergeCell ref="F388:G388"/>
    <mergeCell ref="H388:I388"/>
    <mergeCell ref="E408:G408"/>
    <mergeCell ref="D391:I397"/>
    <mergeCell ref="Q28:Q29"/>
    <mergeCell ref="V28:V34"/>
    <mergeCell ref="X28:X34"/>
    <mergeCell ref="P29:P31"/>
    <mergeCell ref="C30:I31"/>
    <mergeCell ref="J30:J31"/>
    <mergeCell ref="C33:I33"/>
    <mergeCell ref="H355:H356"/>
    <mergeCell ref="A1:J2"/>
    <mergeCell ref="I3:K3"/>
    <mergeCell ref="A4:K17"/>
    <mergeCell ref="B19:J21"/>
    <mergeCell ref="C23:I23"/>
    <mergeCell ref="C25:I25"/>
    <mergeCell ref="C27:I28"/>
    <mergeCell ref="J27:J28"/>
    <mergeCell ref="C35:I36"/>
    <mergeCell ref="B345:J349"/>
    <mergeCell ref="C351:J353"/>
    <mergeCell ref="D355:D356"/>
    <mergeCell ref="E355:E356"/>
    <mergeCell ref="F355:F356"/>
    <mergeCell ref="G355:G356"/>
    <mergeCell ref="J35:J36"/>
    <mergeCell ref="Q35:R36"/>
    <mergeCell ref="U35:V36"/>
    <mergeCell ref="P37:P39"/>
    <mergeCell ref="Q37:T38"/>
    <mergeCell ref="U37:Y38"/>
    <mergeCell ref="C46:I47"/>
    <mergeCell ref="J46:J47"/>
    <mergeCell ref="U47:X48"/>
    <mergeCell ref="C38:I39"/>
    <mergeCell ref="J38:J39"/>
    <mergeCell ref="C41:I41"/>
    <mergeCell ref="Q41:T43"/>
    <mergeCell ref="Q49:T49"/>
    <mergeCell ref="U41:Y43"/>
    <mergeCell ref="C43:I44"/>
    <mergeCell ref="J43:J44"/>
    <mergeCell ref="Q44:T45"/>
    <mergeCell ref="U44:Y46"/>
    <mergeCell ref="K45:K47"/>
    <mergeCell ref="U49:Y49"/>
    <mergeCell ref="V79:Y79"/>
    <mergeCell ref="V51:Y57"/>
    <mergeCell ref="V58:Y63"/>
    <mergeCell ref="V64:Y64"/>
    <mergeCell ref="L45:L47"/>
    <mergeCell ref="P45:P47"/>
    <mergeCell ref="C60:I62"/>
    <mergeCell ref="J60:J62"/>
    <mergeCell ref="C74:I75"/>
    <mergeCell ref="J74:J75"/>
    <mergeCell ref="Q46:T46"/>
    <mergeCell ref="Q47:T48"/>
    <mergeCell ref="B51:J54"/>
    <mergeCell ref="Q74:Y78"/>
    <mergeCell ref="Q69:Y71"/>
    <mergeCell ref="Q50:T53"/>
    <mergeCell ref="C56:I57"/>
    <mergeCell ref="J56:J57"/>
    <mergeCell ref="H97:I97"/>
    <mergeCell ref="H98:I98"/>
    <mergeCell ref="U95:U97"/>
    <mergeCell ref="C91:H93"/>
    <mergeCell ref="C95:G98"/>
    <mergeCell ref="H95:I95"/>
    <mergeCell ref="H96:I96"/>
    <mergeCell ref="Q90:Y93"/>
    <mergeCell ref="C58:I59"/>
    <mergeCell ref="J58:J59"/>
    <mergeCell ref="C72:I73"/>
    <mergeCell ref="J72:J73"/>
    <mergeCell ref="B82:J85"/>
    <mergeCell ref="Q87:Y89"/>
    <mergeCell ref="J70:J71"/>
    <mergeCell ref="C63:I65"/>
    <mergeCell ref="J63:J65"/>
    <mergeCell ref="C66:I67"/>
    <mergeCell ref="J66:J67"/>
    <mergeCell ref="J76:J78"/>
    <mergeCell ref="C87:H89"/>
    <mergeCell ref="Q81:Y82"/>
    <mergeCell ref="S105:T107"/>
    <mergeCell ref="V105:W107"/>
    <mergeCell ref="C100:H102"/>
    <mergeCell ref="Q108:Y111"/>
    <mergeCell ref="C104:H108"/>
    <mergeCell ref="K106:K108"/>
    <mergeCell ref="L106:L108"/>
    <mergeCell ref="S103:T104"/>
    <mergeCell ref="V103:W104"/>
    <mergeCell ref="S100:T102"/>
    <mergeCell ref="V100:W102"/>
    <mergeCell ref="M109:M111"/>
    <mergeCell ref="I107:I108"/>
    <mergeCell ref="J107:J108"/>
    <mergeCell ref="Q121:Y123"/>
    <mergeCell ref="C116:H117"/>
    <mergeCell ref="I116:I117"/>
    <mergeCell ref="Q112:U112"/>
    <mergeCell ref="Q113:Y115"/>
    <mergeCell ref="Q117:Y118"/>
    <mergeCell ref="C119:H119"/>
    <mergeCell ref="K118:K121"/>
    <mergeCell ref="L118:L121"/>
    <mergeCell ref="C121:H121"/>
    <mergeCell ref="Q116:W116"/>
    <mergeCell ref="Q119:Y120"/>
    <mergeCell ref="C114:H114"/>
    <mergeCell ref="B112:J113"/>
    <mergeCell ref="Q133:Y136"/>
    <mergeCell ref="Q138:R138"/>
    <mergeCell ref="C137:H138"/>
    <mergeCell ref="I137:I138"/>
    <mergeCell ref="C140:H140"/>
    <mergeCell ref="Q127:Y130"/>
    <mergeCell ref="C126:H127"/>
    <mergeCell ref="I126:I127"/>
    <mergeCell ref="C129:H129"/>
    <mergeCell ref="K129:K131"/>
    <mergeCell ref="L129:L131"/>
    <mergeCell ref="C131:H131"/>
    <mergeCell ref="Q124:Y126"/>
    <mergeCell ref="C124:I124"/>
    <mergeCell ref="C134:J135"/>
    <mergeCell ref="AC154:AD154"/>
    <mergeCell ref="C149:J151"/>
    <mergeCell ref="C153:H154"/>
    <mergeCell ref="I153:I154"/>
    <mergeCell ref="Q140:Y143"/>
    <mergeCell ref="T144:T146"/>
    <mergeCell ref="C142:H143"/>
    <mergeCell ref="I142:I143"/>
    <mergeCell ref="K144:K146"/>
    <mergeCell ref="L144:L146"/>
    <mergeCell ref="C145:H146"/>
    <mergeCell ref="C156:H157"/>
    <mergeCell ref="I156:I157"/>
    <mergeCell ref="K158:K160"/>
    <mergeCell ref="L158:L160"/>
    <mergeCell ref="C159:H160"/>
    <mergeCell ref="I159:I160"/>
    <mergeCell ref="I145:I146"/>
    <mergeCell ref="Q155:Y158"/>
    <mergeCell ref="Q159:W159"/>
    <mergeCell ref="Q153:R153"/>
    <mergeCell ref="Q147:Y151"/>
    <mergeCell ref="Q161:R161"/>
    <mergeCell ref="Q167:Y171"/>
    <mergeCell ref="S187:V188"/>
    <mergeCell ref="G181:H181"/>
    <mergeCell ref="G182:H182"/>
    <mergeCell ref="Q177:Y180"/>
    <mergeCell ref="E172:G172"/>
    <mergeCell ref="D189:E189"/>
    <mergeCell ref="G189:H189"/>
    <mergeCell ref="Q172:T172"/>
    <mergeCell ref="Q173:T173"/>
    <mergeCell ref="Q174:Y176"/>
    <mergeCell ref="Q183:Y186"/>
    <mergeCell ref="Q190:Y191"/>
    <mergeCell ref="D164:E164"/>
    <mergeCell ref="G164:H164"/>
    <mergeCell ref="D165:E168"/>
    <mergeCell ref="G165:H168"/>
    <mergeCell ref="H170:I170"/>
    <mergeCell ref="Q163:Y166"/>
    <mergeCell ref="D190:E194"/>
    <mergeCell ref="G190:H194"/>
    <mergeCell ref="K183:K185"/>
    <mergeCell ref="L183:L185"/>
    <mergeCell ref="E173:G176"/>
    <mergeCell ref="D178:H178"/>
    <mergeCell ref="C184:H185"/>
    <mergeCell ref="I184:I185"/>
    <mergeCell ref="C180:F182"/>
    <mergeCell ref="G180:H180"/>
    <mergeCell ref="E196:G196"/>
    <mergeCell ref="D198:H198"/>
    <mergeCell ref="Q272:Y277"/>
    <mergeCell ref="R326:R327"/>
    <mergeCell ref="S326:T327"/>
    <mergeCell ref="U326:U327"/>
    <mergeCell ref="C200:H200"/>
    <mergeCell ref="C202:H203"/>
    <mergeCell ref="I202:I203"/>
    <mergeCell ref="C205:H205"/>
    <mergeCell ref="Q305:Y306"/>
    <mergeCell ref="R322:R323"/>
    <mergeCell ref="S322:T323"/>
    <mergeCell ref="U322:U323"/>
    <mergeCell ref="V322:V327"/>
    <mergeCell ref="R324:R325"/>
    <mergeCell ref="S324:T325"/>
    <mergeCell ref="U324:U325"/>
    <mergeCell ref="Q307:Y308"/>
    <mergeCell ref="Q311:Y312"/>
    <mergeCell ref="C207:H207"/>
    <mergeCell ref="Q209:Y214"/>
    <mergeCell ref="C209:H210"/>
    <mergeCell ref="I209:I210"/>
    <mergeCell ref="C212:H214"/>
    <mergeCell ref="I212:I214"/>
    <mergeCell ref="K212:K214"/>
    <mergeCell ref="L212:L214"/>
    <mergeCell ref="D218:E218"/>
    <mergeCell ref="G218:H218"/>
    <mergeCell ref="D219:E222"/>
    <mergeCell ref="G219:H222"/>
    <mergeCell ref="D232:H232"/>
    <mergeCell ref="H224:I224"/>
    <mergeCell ref="E226:G226"/>
    <mergeCell ref="E227:G230"/>
    <mergeCell ref="C234:F236"/>
    <mergeCell ref="C238:H239"/>
    <mergeCell ref="I238:I239"/>
    <mergeCell ref="Q215:Y217"/>
    <mergeCell ref="K240:K242"/>
    <mergeCell ref="L240:L242"/>
    <mergeCell ref="C241:H242"/>
    <mergeCell ref="I241:I242"/>
    <mergeCell ref="G234:H234"/>
    <mergeCell ref="T237:U238"/>
    <mergeCell ref="Q239:Y240"/>
    <mergeCell ref="Q233:Y236"/>
    <mergeCell ref="G235:H235"/>
    <mergeCell ref="G236:H236"/>
    <mergeCell ref="E260:G260"/>
    <mergeCell ref="E261:G264"/>
    <mergeCell ref="Q267:X268"/>
    <mergeCell ref="B246:J249"/>
    <mergeCell ref="Q251:U251"/>
    <mergeCell ref="Q252:Y254"/>
    <mergeCell ref="D252:E252"/>
    <mergeCell ref="G252:H252"/>
    <mergeCell ref="U257:W258"/>
    <mergeCell ref="E258:G258"/>
    <mergeCell ref="T249:U250"/>
    <mergeCell ref="C266:H266"/>
    <mergeCell ref="C268:H268"/>
    <mergeCell ref="Q266:Y266"/>
    <mergeCell ref="D253:E256"/>
    <mergeCell ref="G253:H256"/>
    <mergeCell ref="D279:E282"/>
    <mergeCell ref="G279:H282"/>
    <mergeCell ref="Q270:V271"/>
    <mergeCell ref="C270:H272"/>
    <mergeCell ref="I270:I272"/>
    <mergeCell ref="K272:K274"/>
    <mergeCell ref="L272:L274"/>
    <mergeCell ref="C274:H274"/>
    <mergeCell ref="Q269:Y269"/>
    <mergeCell ref="D278:E278"/>
    <mergeCell ref="G278:H278"/>
    <mergeCell ref="Q281:Y281"/>
    <mergeCell ref="Q282:T283"/>
    <mergeCell ref="K302:K304"/>
    <mergeCell ref="L302:L304"/>
    <mergeCell ref="P302:P304"/>
    <mergeCell ref="C304:H304"/>
    <mergeCell ref="Q299:Y300"/>
    <mergeCell ref="E284:G284"/>
    <mergeCell ref="Q303:Y304"/>
    <mergeCell ref="E286:G286"/>
    <mergeCell ref="E287:G290"/>
    <mergeCell ref="C292:H292"/>
    <mergeCell ref="C294:H295"/>
    <mergeCell ref="I294:I295"/>
    <mergeCell ref="C297:H298"/>
    <mergeCell ref="Q284:Y284"/>
    <mergeCell ref="Q301:Y302"/>
    <mergeCell ref="D308:E308"/>
    <mergeCell ref="G308:H308"/>
    <mergeCell ref="D309:E312"/>
    <mergeCell ref="G309:H312"/>
    <mergeCell ref="E314:G314"/>
    <mergeCell ref="E316:G316"/>
    <mergeCell ref="I297:I298"/>
    <mergeCell ref="C300:H302"/>
    <mergeCell ref="I300:J302"/>
    <mergeCell ref="E317:G320"/>
    <mergeCell ref="C323:H324"/>
    <mergeCell ref="K339:K341"/>
    <mergeCell ref="I323:I324"/>
    <mergeCell ref="C326:H327"/>
    <mergeCell ref="I326:I327"/>
    <mergeCell ref="C329:H332"/>
    <mergeCell ref="I329:I332"/>
    <mergeCell ref="C341:H341"/>
    <mergeCell ref="C337:H337"/>
    <mergeCell ref="C339:H339"/>
    <mergeCell ref="C334:H335"/>
    <mergeCell ref="I334:I335"/>
    <mergeCell ref="E358:E360"/>
    <mergeCell ref="K366:K368"/>
    <mergeCell ref="L366:L368"/>
    <mergeCell ref="C371:J376"/>
    <mergeCell ref="D378:D389"/>
    <mergeCell ref="F378:G378"/>
    <mergeCell ref="H378:I378"/>
    <mergeCell ref="F379:G379"/>
    <mergeCell ref="H379:I379"/>
    <mergeCell ref="F380:G380"/>
    <mergeCell ref="H380:I380"/>
    <mergeCell ref="F381:G381"/>
    <mergeCell ref="H381:I381"/>
    <mergeCell ref="C362:I368"/>
    <mergeCell ref="E384:I384"/>
    <mergeCell ref="F385:G385"/>
    <mergeCell ref="H385:I385"/>
    <mergeCell ref="F386:G386"/>
    <mergeCell ref="H386:I386"/>
    <mergeCell ref="F382:G382"/>
    <mergeCell ref="H382:I382"/>
    <mergeCell ref="F383:G383"/>
    <mergeCell ref="H383:I383"/>
    <mergeCell ref="F389:G389"/>
    <mergeCell ref="L339:L341"/>
    <mergeCell ref="P339:P341"/>
    <mergeCell ref="L478:L480"/>
    <mergeCell ref="P478:P480"/>
    <mergeCell ref="M342:M344"/>
    <mergeCell ref="P342:P344"/>
    <mergeCell ref="P395:P397"/>
    <mergeCell ref="P443:P445"/>
    <mergeCell ref="M243:M245"/>
    <mergeCell ref="P420:P422"/>
    <mergeCell ref="Q331:Y333"/>
    <mergeCell ref="Q334:Y337"/>
    <mergeCell ref="Q345:Y349"/>
    <mergeCell ref="Q350:Y352"/>
    <mergeCell ref="Q338:Y340"/>
    <mergeCell ref="Q341:Y344"/>
    <mergeCell ref="T203:T205"/>
    <mergeCell ref="Q226:Y232"/>
    <mergeCell ref="Q241:U242"/>
    <mergeCell ref="Q245:U246"/>
    <mergeCell ref="Q247:U248"/>
    <mergeCell ref="Q259:Y260"/>
    <mergeCell ref="Q255:T256"/>
    <mergeCell ref="Q309:Y310"/>
    <mergeCell ref="Q313:Y314"/>
    <mergeCell ref="Q317:Y318"/>
    <mergeCell ref="S286:T286"/>
    <mergeCell ref="Q263:Y263"/>
    <mergeCell ref="Q264:V265"/>
    <mergeCell ref="Q261:X262"/>
    <mergeCell ref="Q257:S258"/>
    <mergeCell ref="T257:T258"/>
    <mergeCell ref="T243:U244"/>
    <mergeCell ref="Q220:Y223"/>
  </mergeCells>
  <phoneticPr fontId="0" type="noConversion"/>
  <hyperlinks>
    <hyperlink ref="A963:D963" location="'Test στην ιοντική ισορροπία'!A1" display="… στην αρχή της σελίδας."/>
  </hyperlinks>
  <pageMargins left="0.75" right="0.75" top="1" bottom="1" header="0.5" footer="0.5"/>
  <pageSetup paperSize="9" orientation="portrait" horizontalDpi="1200" verticalDpi="1200" r:id="rId1"/>
  <headerFooter alignWithMargins="0"/>
  <ignoredErrors>
    <ignoredError sqref="C355:C356 B647:B648" formula="1"/>
  </ignoredErrors>
  <drawing r:id="rId2"/>
  <legacyDrawing r:id="rId3"/>
  <oleObjects>
    <mc:AlternateContent xmlns:mc="http://schemas.openxmlformats.org/markup-compatibility/2006">
      <mc:Choice Requires="x14">
        <oleObject progId="PBrush" shapeId="1331" r:id="rId4">
          <objectPr defaultSize="0" autoPict="0" r:id="rId5">
            <anchor moveWithCells="1" sizeWithCells="1">
              <from>
                <xdr:col>13</xdr:col>
                <xdr:colOff>95250</xdr:colOff>
                <xdr:row>671</xdr:row>
                <xdr:rowOff>82550</xdr:rowOff>
              </from>
              <to>
                <xdr:col>14</xdr:col>
                <xdr:colOff>69850</xdr:colOff>
                <xdr:row>677</xdr:row>
                <xdr:rowOff>31750</xdr:rowOff>
              </to>
            </anchor>
          </objectPr>
        </oleObject>
      </mc:Choice>
      <mc:Fallback>
        <oleObject progId="PBrush" shapeId="1331" r:id="rId4"/>
      </mc:Fallback>
    </mc:AlternateContent>
    <mc:AlternateContent xmlns:mc="http://schemas.openxmlformats.org/markup-compatibility/2006">
      <mc:Choice Requires="x14">
        <oleObject progId="PBrush" shapeId="1286" r:id="rId6">
          <objectPr defaultSize="0" autoPict="0" r:id="rId7">
            <anchor moveWithCells="1" sizeWithCells="1">
              <from>
                <xdr:col>10</xdr:col>
                <xdr:colOff>196850</xdr:colOff>
                <xdr:row>568</xdr:row>
                <xdr:rowOff>25400</xdr:rowOff>
              </from>
              <to>
                <xdr:col>10</xdr:col>
                <xdr:colOff>704850</xdr:colOff>
                <xdr:row>572</xdr:row>
                <xdr:rowOff>158750</xdr:rowOff>
              </to>
            </anchor>
          </objectPr>
        </oleObject>
      </mc:Choice>
      <mc:Fallback>
        <oleObject progId="PBrush" shapeId="1286" r:id="rId6"/>
      </mc:Fallback>
    </mc:AlternateContent>
    <mc:AlternateContent xmlns:mc="http://schemas.openxmlformats.org/markup-compatibility/2006">
      <mc:Choice Requires="x14">
        <oleObject progId="PBrush" shapeId="1289" r:id="rId8">
          <objectPr defaultSize="0" autoPict="0" r:id="rId9">
            <anchor moveWithCells="1" sizeWithCells="1">
              <from>
                <xdr:col>10</xdr:col>
                <xdr:colOff>184150</xdr:colOff>
                <xdr:row>550</xdr:row>
                <xdr:rowOff>57150</xdr:rowOff>
              </from>
              <to>
                <xdr:col>11</xdr:col>
                <xdr:colOff>31750</xdr:colOff>
                <xdr:row>555</xdr:row>
                <xdr:rowOff>31750</xdr:rowOff>
              </to>
            </anchor>
          </objectPr>
        </oleObject>
      </mc:Choice>
      <mc:Fallback>
        <oleObject progId="PBrush" shapeId="1289" r:id="rId8"/>
      </mc:Fallback>
    </mc:AlternateContent>
    <mc:AlternateContent xmlns:mc="http://schemas.openxmlformats.org/markup-compatibility/2006">
      <mc:Choice Requires="x14">
        <oleObject progId="PBrush" shapeId="1248" r:id="rId10">
          <objectPr defaultSize="0" autoPict="0" r:id="rId11">
            <anchor moveWithCells="1" sizeWithCells="1">
              <from>
                <xdr:col>10</xdr:col>
                <xdr:colOff>177800</xdr:colOff>
                <xdr:row>258</xdr:row>
                <xdr:rowOff>127000</xdr:rowOff>
              </from>
              <to>
                <xdr:col>10</xdr:col>
                <xdr:colOff>723900</xdr:colOff>
                <xdr:row>263</xdr:row>
                <xdr:rowOff>69850</xdr:rowOff>
              </to>
            </anchor>
          </objectPr>
        </oleObject>
      </mc:Choice>
      <mc:Fallback>
        <oleObject progId="PBrush" shapeId="1248" r:id="rId10"/>
      </mc:Fallback>
    </mc:AlternateContent>
    <mc:AlternateContent xmlns:mc="http://schemas.openxmlformats.org/markup-compatibility/2006">
      <mc:Choice Requires="x14">
        <oleObject progId="PBrush" shapeId="1198" r:id="rId12">
          <objectPr defaultSize="0" autoPict="0" r:id="rId13">
            <anchor moveWithCells="1" sizeWithCells="1">
              <from>
                <xdr:col>10</xdr:col>
                <xdr:colOff>266700</xdr:colOff>
                <xdr:row>69</xdr:row>
                <xdr:rowOff>57150</xdr:rowOff>
              </from>
              <to>
                <xdr:col>11</xdr:col>
                <xdr:colOff>146050</xdr:colOff>
                <xdr:row>73</xdr:row>
                <xdr:rowOff>190500</xdr:rowOff>
              </to>
            </anchor>
          </objectPr>
        </oleObject>
      </mc:Choice>
      <mc:Fallback>
        <oleObject progId="PBrush" shapeId="1198" r:id="rId12"/>
      </mc:Fallback>
    </mc:AlternateContent>
    <mc:AlternateContent xmlns:mc="http://schemas.openxmlformats.org/markup-compatibility/2006">
      <mc:Choice Requires="x14">
        <oleObject progId="Equation.3" shapeId="1170" r:id="rId14">
          <objectPr defaultSize="0" autoPict="0" r:id="rId15">
            <anchor moveWithCells="1" sizeWithCells="1">
              <from>
                <xdr:col>19</xdr:col>
                <xdr:colOff>438150</xdr:colOff>
                <xdr:row>77</xdr:row>
                <xdr:rowOff>120650</xdr:rowOff>
              </from>
              <to>
                <xdr:col>21</xdr:col>
                <xdr:colOff>133350</xdr:colOff>
                <xdr:row>79</xdr:row>
                <xdr:rowOff>120650</xdr:rowOff>
              </to>
            </anchor>
          </objectPr>
        </oleObject>
      </mc:Choice>
      <mc:Fallback>
        <oleObject progId="Equation.3" shapeId="1170" r:id="rId14"/>
      </mc:Fallback>
    </mc:AlternateContent>
    <mc:AlternateContent xmlns:mc="http://schemas.openxmlformats.org/markup-compatibility/2006">
      <mc:Choice Requires="x14">
        <oleObject progId="Equation.3" shapeId="1214" r:id="rId16">
          <objectPr defaultSize="0" autoPict="0" r:id="rId17">
            <anchor moveWithCells="1" sizeWithCells="1">
              <from>
                <xdr:col>17</xdr:col>
                <xdr:colOff>438150</xdr:colOff>
                <xdr:row>136</xdr:row>
                <xdr:rowOff>50800</xdr:rowOff>
              </from>
              <to>
                <xdr:col>19</xdr:col>
                <xdr:colOff>381000</xdr:colOff>
                <xdr:row>138</xdr:row>
                <xdr:rowOff>158750</xdr:rowOff>
              </to>
            </anchor>
          </objectPr>
        </oleObject>
      </mc:Choice>
      <mc:Fallback>
        <oleObject progId="Equation.3" shapeId="1214" r:id="rId16"/>
      </mc:Fallback>
    </mc:AlternateContent>
    <mc:AlternateContent xmlns:mc="http://schemas.openxmlformats.org/markup-compatibility/2006">
      <mc:Choice Requires="x14">
        <oleObject progId="Equation.3" shapeId="1215" r:id="rId18">
          <objectPr defaultSize="0" autoPict="0" r:id="rId19">
            <anchor moveWithCells="1" sizeWithCells="1">
              <from>
                <xdr:col>16</xdr:col>
                <xdr:colOff>457200</xdr:colOff>
                <xdr:row>143</xdr:row>
                <xdr:rowOff>82550</xdr:rowOff>
              </from>
              <to>
                <xdr:col>19</xdr:col>
                <xdr:colOff>0</xdr:colOff>
                <xdr:row>145</xdr:row>
                <xdr:rowOff>133350</xdr:rowOff>
              </to>
            </anchor>
          </objectPr>
        </oleObject>
      </mc:Choice>
      <mc:Fallback>
        <oleObject progId="Equation.3" shapeId="1215" r:id="rId18"/>
      </mc:Fallback>
    </mc:AlternateContent>
    <mc:AlternateContent xmlns:mc="http://schemas.openxmlformats.org/markup-compatibility/2006">
      <mc:Choice Requires="x14">
        <oleObject progId="Equation.3" shapeId="1216" r:id="rId20">
          <objectPr defaultSize="0" autoPict="0" r:id="rId21">
            <anchor moveWithCells="1" sizeWithCells="1">
              <from>
                <xdr:col>19</xdr:col>
                <xdr:colOff>533400</xdr:colOff>
                <xdr:row>143</xdr:row>
                <xdr:rowOff>82550</xdr:rowOff>
              </from>
              <to>
                <xdr:col>22</xdr:col>
                <xdr:colOff>247650</xdr:colOff>
                <xdr:row>145</xdr:row>
                <xdr:rowOff>139700</xdr:rowOff>
              </to>
            </anchor>
          </objectPr>
        </oleObject>
      </mc:Choice>
      <mc:Fallback>
        <oleObject progId="Equation.3" shapeId="1216" r:id="rId20"/>
      </mc:Fallback>
    </mc:AlternateContent>
    <mc:AlternateContent xmlns:mc="http://schemas.openxmlformats.org/markup-compatibility/2006">
      <mc:Choice Requires="x14">
        <oleObject progId="Equation.3" shapeId="1217" r:id="rId22">
          <objectPr defaultSize="0" autoPict="0" r:id="rId23">
            <anchor moveWithCells="1" sizeWithCells="1">
              <from>
                <xdr:col>18</xdr:col>
                <xdr:colOff>38100</xdr:colOff>
                <xdr:row>151</xdr:row>
                <xdr:rowOff>31750</xdr:rowOff>
              </from>
              <to>
                <xdr:col>19</xdr:col>
                <xdr:colOff>419100</xdr:colOff>
                <xdr:row>153</xdr:row>
                <xdr:rowOff>184150</xdr:rowOff>
              </to>
            </anchor>
          </objectPr>
        </oleObject>
      </mc:Choice>
      <mc:Fallback>
        <oleObject progId="Equation.3" shapeId="1217" r:id="rId22"/>
      </mc:Fallback>
    </mc:AlternateContent>
    <mc:AlternateContent xmlns:mc="http://schemas.openxmlformats.org/markup-compatibility/2006">
      <mc:Choice Requires="x14">
        <oleObject progId="Equation.3" shapeId="1218" r:id="rId24">
          <objectPr defaultSize="0" autoPict="0" r:id="rId25">
            <anchor moveWithCells="1" sizeWithCells="1">
              <from>
                <xdr:col>18</xdr:col>
                <xdr:colOff>57150</xdr:colOff>
                <xdr:row>159</xdr:row>
                <xdr:rowOff>76200</xdr:rowOff>
              </from>
              <to>
                <xdr:col>19</xdr:col>
                <xdr:colOff>450850</xdr:colOff>
                <xdr:row>161</xdr:row>
                <xdr:rowOff>152400</xdr:rowOff>
              </to>
            </anchor>
          </objectPr>
        </oleObject>
      </mc:Choice>
      <mc:Fallback>
        <oleObject progId="Equation.3" shapeId="1218" r:id="rId24"/>
      </mc:Fallback>
    </mc:AlternateContent>
    <mc:AlternateContent xmlns:mc="http://schemas.openxmlformats.org/markup-compatibility/2006">
      <mc:Choice Requires="x14">
        <oleObject progId="Equation.3" shapeId="1227" r:id="rId26">
          <objectPr defaultSize="0" autoPict="0" r:id="rId27">
            <anchor moveWithCells="1" sizeWithCells="1">
              <from>
                <xdr:col>19</xdr:col>
                <xdr:colOff>19050</xdr:colOff>
                <xdr:row>191</xdr:row>
                <xdr:rowOff>38100</xdr:rowOff>
              </from>
              <to>
                <xdr:col>21</xdr:col>
                <xdr:colOff>0</xdr:colOff>
                <xdr:row>193</xdr:row>
                <xdr:rowOff>95250</xdr:rowOff>
              </to>
            </anchor>
          </objectPr>
        </oleObject>
      </mc:Choice>
      <mc:Fallback>
        <oleObject progId="Equation.3" shapeId="1227" r:id="rId26"/>
      </mc:Fallback>
    </mc:AlternateContent>
    <mc:AlternateContent xmlns:mc="http://schemas.openxmlformats.org/markup-compatibility/2006">
      <mc:Choice Requires="x14">
        <oleObject progId="Equation.3" shapeId="1228" r:id="rId28">
          <objectPr defaultSize="0" autoPict="0" r:id="rId29">
            <anchor moveWithCells="1" sizeWithCells="1">
              <from>
                <xdr:col>18</xdr:col>
                <xdr:colOff>215900</xdr:colOff>
                <xdr:row>197</xdr:row>
                <xdr:rowOff>82550</xdr:rowOff>
              </from>
              <to>
                <xdr:col>19</xdr:col>
                <xdr:colOff>107950</xdr:colOff>
                <xdr:row>199</xdr:row>
                <xdr:rowOff>152400</xdr:rowOff>
              </to>
            </anchor>
          </objectPr>
        </oleObject>
      </mc:Choice>
      <mc:Fallback>
        <oleObject progId="Equation.3" shapeId="1228" r:id="rId28"/>
      </mc:Fallback>
    </mc:AlternateContent>
    <mc:AlternateContent xmlns:mc="http://schemas.openxmlformats.org/markup-compatibility/2006">
      <mc:Choice Requires="x14">
        <oleObject progId="Equation.3" shapeId="1229" r:id="rId30">
          <objectPr defaultSize="0" autoPict="0" r:id="rId31">
            <anchor moveWithCells="1" sizeWithCells="1">
              <from>
                <xdr:col>19</xdr:col>
                <xdr:colOff>603250</xdr:colOff>
                <xdr:row>197</xdr:row>
                <xdr:rowOff>82550</xdr:rowOff>
              </from>
              <to>
                <xdr:col>22</xdr:col>
                <xdr:colOff>190500</xdr:colOff>
                <xdr:row>199</xdr:row>
                <xdr:rowOff>152400</xdr:rowOff>
              </to>
            </anchor>
          </objectPr>
        </oleObject>
      </mc:Choice>
      <mc:Fallback>
        <oleObject progId="Equation.3" shapeId="1229" r:id="rId30"/>
      </mc:Fallback>
    </mc:AlternateContent>
    <mc:AlternateContent xmlns:mc="http://schemas.openxmlformats.org/markup-compatibility/2006">
      <mc:Choice Requires="x14">
        <oleObject progId="Equation.3" shapeId="1230" r:id="rId32">
          <objectPr defaultSize="0" autoPict="0" r:id="rId33">
            <anchor moveWithCells="1" sizeWithCells="1">
              <from>
                <xdr:col>18</xdr:col>
                <xdr:colOff>215900</xdr:colOff>
                <xdr:row>202</xdr:row>
                <xdr:rowOff>82550</xdr:rowOff>
              </from>
              <to>
                <xdr:col>19</xdr:col>
                <xdr:colOff>101600</xdr:colOff>
                <xdr:row>204</xdr:row>
                <xdr:rowOff>152400</xdr:rowOff>
              </to>
            </anchor>
          </objectPr>
        </oleObject>
      </mc:Choice>
      <mc:Fallback>
        <oleObject progId="Equation.3" shapeId="1230" r:id="rId32"/>
      </mc:Fallback>
    </mc:AlternateContent>
    <mc:AlternateContent xmlns:mc="http://schemas.openxmlformats.org/markup-compatibility/2006">
      <mc:Choice Requires="x14">
        <oleObject progId="Equation.3" shapeId="1231" r:id="rId34">
          <objectPr defaultSize="0" autoPict="0" r:id="rId35">
            <anchor moveWithCells="1" sizeWithCells="1">
              <from>
                <xdr:col>19</xdr:col>
                <xdr:colOff>609600</xdr:colOff>
                <xdr:row>202</xdr:row>
                <xdr:rowOff>88900</xdr:rowOff>
              </from>
              <to>
                <xdr:col>23</xdr:col>
                <xdr:colOff>0</xdr:colOff>
                <xdr:row>204</xdr:row>
                <xdr:rowOff>158750</xdr:rowOff>
              </to>
            </anchor>
          </objectPr>
        </oleObject>
      </mc:Choice>
      <mc:Fallback>
        <oleObject progId="Equation.3" shapeId="1231" r:id="rId34"/>
      </mc:Fallback>
    </mc:AlternateContent>
    <mc:AlternateContent xmlns:mc="http://schemas.openxmlformats.org/markup-compatibility/2006">
      <mc:Choice Requires="x14">
        <oleObject progId="Equation.3" shapeId="1232" r:id="rId36">
          <objectPr defaultSize="0" autoPict="0" r:id="rId37">
            <anchor moveWithCells="1" sizeWithCells="1">
              <from>
                <xdr:col>17</xdr:col>
                <xdr:colOff>501650</xdr:colOff>
                <xdr:row>216</xdr:row>
                <xdr:rowOff>196850</xdr:rowOff>
              </from>
              <to>
                <xdr:col>20</xdr:col>
                <xdr:colOff>133350</xdr:colOff>
                <xdr:row>218</xdr:row>
                <xdr:rowOff>50800</xdr:rowOff>
              </to>
            </anchor>
          </objectPr>
        </oleObject>
      </mc:Choice>
      <mc:Fallback>
        <oleObject progId="Equation.3" shapeId="1232" r:id="rId36"/>
      </mc:Fallback>
    </mc:AlternateContent>
    <mc:AlternateContent xmlns:mc="http://schemas.openxmlformats.org/markup-compatibility/2006">
      <mc:Choice Requires="x14">
        <oleObject progId="Equation.3" shapeId="1233" r:id="rId38">
          <objectPr defaultSize="0" autoPict="0" r:id="rId39">
            <anchor moveWithCells="1" sizeWithCells="1">
              <from>
                <xdr:col>20</xdr:col>
                <xdr:colOff>482600</xdr:colOff>
                <xdr:row>216</xdr:row>
                <xdr:rowOff>190500</xdr:rowOff>
              </from>
              <to>
                <xdr:col>23</xdr:col>
                <xdr:colOff>298450</xdr:colOff>
                <xdr:row>218</xdr:row>
                <xdr:rowOff>57150</xdr:rowOff>
              </to>
            </anchor>
          </objectPr>
        </oleObject>
      </mc:Choice>
      <mc:Fallback>
        <oleObject progId="Equation.3" shapeId="1233" r:id="rId38"/>
      </mc:Fallback>
    </mc:AlternateContent>
    <mc:AlternateContent xmlns:mc="http://schemas.openxmlformats.org/markup-compatibility/2006">
      <mc:Choice Requires="x14">
        <oleObject progId="Equation.3" shapeId="1234" r:id="rId40">
          <objectPr defaultSize="0" autoPict="0" r:id="rId41">
            <anchor moveWithCells="1" sizeWithCells="1">
              <from>
                <xdr:col>19</xdr:col>
                <xdr:colOff>311150</xdr:colOff>
                <xdr:row>223</xdr:row>
                <xdr:rowOff>19050</xdr:rowOff>
              </from>
              <to>
                <xdr:col>21</xdr:col>
                <xdr:colOff>234950</xdr:colOff>
                <xdr:row>224</xdr:row>
                <xdr:rowOff>95250</xdr:rowOff>
              </to>
            </anchor>
          </objectPr>
        </oleObject>
      </mc:Choice>
      <mc:Fallback>
        <oleObject progId="Equation.3" shapeId="1234" r:id="rId40"/>
      </mc:Fallback>
    </mc:AlternateContent>
    <mc:AlternateContent xmlns:mc="http://schemas.openxmlformats.org/markup-compatibility/2006">
      <mc:Choice Requires="x14">
        <oleObject progId="Ζωγραφική. Εικόνα" shapeId="1312" r:id="rId42">
          <objectPr defaultSize="0" r:id="rId43">
            <anchor moveWithCells="1">
              <from>
                <xdr:col>2</xdr:col>
                <xdr:colOff>69850</xdr:colOff>
                <xdr:row>797</xdr:row>
                <xdr:rowOff>76200</xdr:rowOff>
              </from>
              <to>
                <xdr:col>5</xdr:col>
                <xdr:colOff>133350</xdr:colOff>
                <xdr:row>824</xdr:row>
                <xdr:rowOff>44450</xdr:rowOff>
              </to>
            </anchor>
          </objectPr>
        </oleObject>
      </mc:Choice>
      <mc:Fallback>
        <oleObject progId="Ζωγραφική. Εικόνα" shapeId="1312" r:id="rId42"/>
      </mc:Fallback>
    </mc:AlternateContent>
    <mc:AlternateContent xmlns:mc="http://schemas.openxmlformats.org/markup-compatibility/2006">
      <mc:Choice Requires="x14">
        <oleObject progId="Ζωγραφική. Εικόνα" shapeId="1349" r:id="rId44">
          <objectPr defaultSize="0" r:id="rId45">
            <anchor moveWithCells="1">
              <from>
                <xdr:col>2</xdr:col>
                <xdr:colOff>57150</xdr:colOff>
                <xdr:row>881</xdr:row>
                <xdr:rowOff>50800</xdr:rowOff>
              </from>
              <to>
                <xdr:col>5</xdr:col>
                <xdr:colOff>127000</xdr:colOff>
                <xdr:row>908</xdr:row>
                <xdr:rowOff>6350</xdr:rowOff>
              </to>
            </anchor>
          </objectPr>
        </oleObject>
      </mc:Choice>
      <mc:Fallback>
        <oleObject progId="Ζωγραφική. Εικόνα" shapeId="1349" r:id="rId44"/>
      </mc:Fallback>
    </mc:AlternateContent>
    <mc:AlternateContent xmlns:mc="http://schemas.openxmlformats.org/markup-compatibility/2006">
      <mc:Choice Requires="x14">
        <oleObject progId="PBrush" shapeId="1292" r:id="rId46">
          <objectPr defaultSize="0" autoPict="0" r:id="rId47">
            <anchor moveWithCells="1" sizeWithCells="1">
              <from>
                <xdr:col>10</xdr:col>
                <xdr:colOff>146050</xdr:colOff>
                <xdr:row>432</xdr:row>
                <xdr:rowOff>146050</xdr:rowOff>
              </from>
              <to>
                <xdr:col>11</xdr:col>
                <xdr:colOff>107950</xdr:colOff>
                <xdr:row>437</xdr:row>
                <xdr:rowOff>171450</xdr:rowOff>
              </to>
            </anchor>
          </objectPr>
        </oleObject>
      </mc:Choice>
      <mc:Fallback>
        <oleObject progId="PBrush" shapeId="1292" r:id="rId46"/>
      </mc:Fallback>
    </mc:AlternateContent>
    <mc:AlternateContent xmlns:mc="http://schemas.openxmlformats.org/markup-compatibility/2006">
      <mc:Choice Requires="x14">
        <oleObject progId="PBrush" shapeId="1195" r:id="rId48">
          <objectPr defaultSize="0" autoPict="0" r:id="rId7">
            <anchor moveWithCells="1" sizeWithCells="1">
              <from>
                <xdr:col>10</xdr:col>
                <xdr:colOff>228600</xdr:colOff>
                <xdr:row>87</xdr:row>
                <xdr:rowOff>57150</xdr:rowOff>
              </from>
              <to>
                <xdr:col>11</xdr:col>
                <xdr:colOff>88900</xdr:colOff>
                <xdr:row>92</xdr:row>
                <xdr:rowOff>95250</xdr:rowOff>
              </to>
            </anchor>
          </objectPr>
        </oleObject>
      </mc:Choice>
      <mc:Fallback>
        <oleObject progId="PBrush" shapeId="1195" r:id="rId4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9</vt:i4>
      </vt:variant>
    </vt:vector>
  </HeadingPairs>
  <TitlesOfParts>
    <vt:vector size="9" baseType="lpstr">
      <vt:lpstr>ηλεκτρολύτες</vt:lpstr>
      <vt:lpstr>οξέα κατά Arrhenius</vt:lpstr>
      <vt:lpstr>βάσεις κατά Arrhenius</vt:lpstr>
      <vt:lpstr>οξέα - βάσεις κατά B - L</vt:lpstr>
      <vt:lpstr>pH</vt:lpstr>
      <vt:lpstr>δείκτες</vt:lpstr>
      <vt:lpstr>ογκομέτρηση</vt:lpstr>
      <vt:lpstr>ρυθμιστικά διαλύματα</vt:lpstr>
      <vt:lpstr>Test στην ιοντική ισορροπία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chmto</cp:lastModifiedBy>
  <dcterms:created xsi:type="dcterms:W3CDTF">1997-01-24T12:53:32Z</dcterms:created>
  <dcterms:modified xsi:type="dcterms:W3CDTF">2025-06-19T05:59:37Z</dcterms:modified>
</cp:coreProperties>
</file>