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optiplex\Desktop\ΦΤΔΝΤΡ\"/>
    </mc:Choice>
  </mc:AlternateContent>
  <bookViews>
    <workbookView xWindow="0" yWindow="0" windowWidth="19200" windowHeight="10995"/>
  </bookViews>
  <sheets>
    <sheet name="αντιδράσεις μεταθετικές" sheetId="6" r:id="rId1"/>
    <sheet name="εξουδετέρωση" sheetId="30" r:id="rId2"/>
    <sheet name="ΜΑ άσκηση" sheetId="29" r:id="rId3"/>
  </sheets>
  <calcPr calcId="152511"/>
</workbook>
</file>

<file path=xl/calcChain.xml><?xml version="1.0" encoding="utf-8"?>
<calcChain xmlns="http://schemas.openxmlformats.org/spreadsheetml/2006/main">
  <c r="J213" i="29" l="1"/>
  <c r="D213" i="29" s="1"/>
  <c r="H213" i="29"/>
  <c r="E213" i="29"/>
  <c r="C213" i="29"/>
  <c r="S212" i="29"/>
  <c r="R212" i="29" s="1"/>
  <c r="J210" i="29"/>
  <c r="D210" i="29" s="1"/>
  <c r="H210" i="29"/>
  <c r="E210" i="29"/>
  <c r="C210" i="29"/>
  <c r="J207" i="29"/>
  <c r="H207" i="29"/>
  <c r="C207" i="29" s="1"/>
  <c r="E207" i="29"/>
  <c r="D207" i="29"/>
  <c r="S206" i="29"/>
  <c r="R206" i="29" s="1"/>
  <c r="J204" i="29"/>
  <c r="S203" i="29" s="1"/>
  <c r="R203" i="29" s="1"/>
  <c r="H204" i="29"/>
  <c r="E204" i="29"/>
  <c r="C204" i="29"/>
  <c r="J201" i="29"/>
  <c r="H201" i="29"/>
  <c r="C201" i="29" s="1"/>
  <c r="E201" i="29"/>
  <c r="D201" i="29"/>
  <c r="S200" i="29"/>
  <c r="R200" i="29" s="1"/>
  <c r="J198" i="29"/>
  <c r="D198" i="29" s="1"/>
  <c r="H198" i="29"/>
  <c r="E198" i="29"/>
  <c r="C198" i="29"/>
  <c r="J195" i="29"/>
  <c r="H195" i="29"/>
  <c r="C195" i="29" s="1"/>
  <c r="E195" i="29"/>
  <c r="D195" i="29"/>
  <c r="S194" i="29"/>
  <c r="R194" i="29" s="1"/>
  <c r="J192" i="29"/>
  <c r="S191" i="29" s="1"/>
  <c r="H192" i="29"/>
  <c r="E192" i="29"/>
  <c r="C192" i="29"/>
  <c r="M184" i="29"/>
  <c r="J184" i="29"/>
  <c r="S183" i="29" s="1"/>
  <c r="R183" i="29" s="1"/>
  <c r="H184" i="29"/>
  <c r="E184" i="29"/>
  <c r="C184" i="29"/>
  <c r="M181" i="29"/>
  <c r="S180" i="29" s="1"/>
  <c r="R180" i="29" s="1"/>
  <c r="J181" i="29"/>
  <c r="H181" i="29"/>
  <c r="C181" i="29" s="1"/>
  <c r="D181" i="29"/>
  <c r="M178" i="29"/>
  <c r="S177" i="29" s="1"/>
  <c r="R177" i="29" s="1"/>
  <c r="J178" i="29"/>
  <c r="H178" i="29"/>
  <c r="C178" i="29" s="1"/>
  <c r="D178" i="29"/>
  <c r="M175" i="29"/>
  <c r="S174" i="29" s="1"/>
  <c r="R174" i="29" s="1"/>
  <c r="J175" i="29"/>
  <c r="H175" i="29"/>
  <c r="C175" i="29" s="1"/>
  <c r="D175" i="29"/>
  <c r="M172" i="29"/>
  <c r="S171" i="29" s="1"/>
  <c r="R171" i="29" s="1"/>
  <c r="J172" i="29"/>
  <c r="H172" i="29"/>
  <c r="C172" i="29" s="1"/>
  <c r="D172" i="29"/>
  <c r="M169" i="29"/>
  <c r="S168" i="29" s="1"/>
  <c r="R168" i="29" s="1"/>
  <c r="J169" i="29"/>
  <c r="H169" i="29"/>
  <c r="C169" i="29" s="1"/>
  <c r="D169" i="29"/>
  <c r="M166" i="29"/>
  <c r="S165" i="29" s="1"/>
  <c r="R165" i="29" s="1"/>
  <c r="J166" i="29"/>
  <c r="H166" i="29"/>
  <c r="C166" i="29" s="1"/>
  <c r="D166" i="29"/>
  <c r="M163" i="29"/>
  <c r="S162" i="29" s="1"/>
  <c r="R162" i="29" s="1"/>
  <c r="J163" i="29"/>
  <c r="H163" i="29"/>
  <c r="C163" i="29" s="1"/>
  <c r="D163" i="29"/>
  <c r="M160" i="29"/>
  <c r="S159" i="29" s="1"/>
  <c r="J160" i="29"/>
  <c r="H160" i="29"/>
  <c r="C160" i="29" s="1"/>
  <c r="D160" i="29"/>
  <c r="M152" i="29"/>
  <c r="E152" i="29" s="1"/>
  <c r="J152" i="29"/>
  <c r="H152" i="29"/>
  <c r="C152" i="29" s="1"/>
  <c r="D152" i="29"/>
  <c r="M149" i="29"/>
  <c r="J149" i="29"/>
  <c r="D149" i="29" s="1"/>
  <c r="H149" i="29"/>
  <c r="E149" i="29"/>
  <c r="C149" i="29"/>
  <c r="M146" i="29"/>
  <c r="J146" i="29"/>
  <c r="D146" i="29" s="1"/>
  <c r="H146" i="29"/>
  <c r="E146" i="29"/>
  <c r="C146" i="29"/>
  <c r="M143" i="29"/>
  <c r="J143" i="29"/>
  <c r="D143" i="29" s="1"/>
  <c r="H143" i="29"/>
  <c r="E143" i="29"/>
  <c r="C143" i="29"/>
  <c r="M140" i="29"/>
  <c r="J140" i="29"/>
  <c r="D140" i="29" s="1"/>
  <c r="H140" i="29"/>
  <c r="E140" i="29"/>
  <c r="C140" i="29"/>
  <c r="M137" i="29"/>
  <c r="J137" i="29"/>
  <c r="D137" i="29" s="1"/>
  <c r="H137" i="29"/>
  <c r="E137" i="29"/>
  <c r="C137" i="29"/>
  <c r="M134" i="29"/>
  <c r="J134" i="29"/>
  <c r="D134" i="29" s="1"/>
  <c r="H134" i="29"/>
  <c r="E134" i="29"/>
  <c r="C134" i="29"/>
  <c r="M131" i="29"/>
  <c r="J131" i="29"/>
  <c r="D131" i="29" s="1"/>
  <c r="H131" i="29"/>
  <c r="E131" i="29"/>
  <c r="C131" i="29"/>
  <c r="M128" i="29"/>
  <c r="J128" i="29"/>
  <c r="D128" i="29" s="1"/>
  <c r="H128" i="29"/>
  <c r="E128" i="29"/>
  <c r="C128" i="29"/>
  <c r="J120" i="29"/>
  <c r="H120" i="29"/>
  <c r="C120" i="29" s="1"/>
  <c r="E120" i="29"/>
  <c r="D120" i="29"/>
  <c r="M117" i="29"/>
  <c r="J117" i="29"/>
  <c r="D117" i="29" s="1"/>
  <c r="H117" i="29"/>
  <c r="E117" i="29"/>
  <c r="C117" i="29"/>
  <c r="M114" i="29"/>
  <c r="J114" i="29"/>
  <c r="D114" i="29" s="1"/>
  <c r="H114" i="29"/>
  <c r="E114" i="29"/>
  <c r="C114" i="29"/>
  <c r="M111" i="29"/>
  <c r="J111" i="29"/>
  <c r="D111" i="29" s="1"/>
  <c r="H111" i="29"/>
  <c r="E111" i="29"/>
  <c r="C111" i="29"/>
  <c r="J108" i="29"/>
  <c r="H108" i="29"/>
  <c r="C108" i="29" s="1"/>
  <c r="E108" i="29"/>
  <c r="D108" i="29"/>
  <c r="S107" i="29"/>
  <c r="R107" i="29" s="1"/>
  <c r="M105" i="29"/>
  <c r="S104" i="29" s="1"/>
  <c r="R104" i="29" s="1"/>
  <c r="J105" i="29"/>
  <c r="H105" i="29"/>
  <c r="C105" i="29" s="1"/>
  <c r="D105" i="29"/>
  <c r="M102" i="29"/>
  <c r="S101" i="29" s="1"/>
  <c r="R101" i="29" s="1"/>
  <c r="J102" i="29"/>
  <c r="H102" i="29"/>
  <c r="C102" i="29" s="1"/>
  <c r="D102" i="29"/>
  <c r="M99" i="29"/>
  <c r="S98" i="29" s="1"/>
  <c r="R98" i="29" s="1"/>
  <c r="J99" i="29"/>
  <c r="H99" i="29"/>
  <c r="C99" i="29" s="1"/>
  <c r="D99" i="29"/>
  <c r="M96" i="29"/>
  <c r="E96" i="29" s="1"/>
  <c r="J96" i="29"/>
  <c r="H96" i="29"/>
  <c r="C96" i="29" s="1"/>
  <c r="D96" i="29"/>
  <c r="S95" i="29"/>
  <c r="R95" i="29" s="1"/>
  <c r="M93" i="29"/>
  <c r="S92" i="29" s="1"/>
  <c r="R92" i="29" s="1"/>
  <c r="J93" i="29"/>
  <c r="H93" i="29"/>
  <c r="C93" i="29" s="1"/>
  <c r="D93" i="29"/>
  <c r="M90" i="29"/>
  <c r="S89" i="29" s="1"/>
  <c r="R89" i="29" s="1"/>
  <c r="J90" i="29"/>
  <c r="H90" i="29"/>
  <c r="C90" i="29" s="1"/>
  <c r="D90" i="29"/>
  <c r="M87" i="29"/>
  <c r="S86" i="29" s="1"/>
  <c r="J87" i="29"/>
  <c r="H87" i="29"/>
  <c r="C87" i="29" s="1"/>
  <c r="D87" i="29"/>
  <c r="K76" i="29"/>
  <c r="G74" i="29" s="1"/>
  <c r="K75" i="29"/>
  <c r="M74" i="29"/>
  <c r="E74" i="29" s="1"/>
  <c r="J74" i="29"/>
  <c r="H74" i="29"/>
  <c r="C74" i="29" s="1"/>
  <c r="F74" i="29"/>
  <c r="D74" i="29"/>
  <c r="K71" i="29"/>
  <c r="K70" i="29"/>
  <c r="F69" i="29" s="1"/>
  <c r="M69" i="29"/>
  <c r="J69" i="29"/>
  <c r="D69" i="29" s="1"/>
  <c r="H69" i="29"/>
  <c r="G69" i="29"/>
  <c r="E69" i="29"/>
  <c r="C69" i="29"/>
  <c r="K66" i="29"/>
  <c r="K65" i="29"/>
  <c r="F64" i="29" s="1"/>
  <c r="M64" i="29"/>
  <c r="J64" i="29"/>
  <c r="D64" i="29" s="1"/>
  <c r="H64" i="29"/>
  <c r="S63" i="29" s="1"/>
  <c r="R63" i="29" s="1"/>
  <c r="G64" i="29"/>
  <c r="E64" i="29"/>
  <c r="C64" i="29"/>
  <c r="K61" i="29"/>
  <c r="K60" i="29"/>
  <c r="F59" i="29" s="1"/>
  <c r="M59" i="29"/>
  <c r="J59" i="29"/>
  <c r="D59" i="29" s="1"/>
  <c r="H59" i="29"/>
  <c r="G59" i="29"/>
  <c r="E59" i="29"/>
  <c r="C59" i="29"/>
  <c r="K56" i="29"/>
  <c r="G54" i="29" s="1"/>
  <c r="K55" i="29"/>
  <c r="P54" i="29"/>
  <c r="M54" i="29"/>
  <c r="E54" i="29" s="1"/>
  <c r="J54" i="29"/>
  <c r="H54" i="29"/>
  <c r="C54" i="29" s="1"/>
  <c r="F54" i="29"/>
  <c r="D54" i="29"/>
  <c r="S53" i="29"/>
  <c r="R53" i="29" s="1"/>
  <c r="K51" i="29"/>
  <c r="K50" i="29"/>
  <c r="P49" i="29"/>
  <c r="E49" i="29" s="1"/>
  <c r="M49" i="29"/>
  <c r="J49" i="29"/>
  <c r="H49" i="29"/>
  <c r="G49" i="29"/>
  <c r="F49" i="29"/>
  <c r="C49" i="29"/>
  <c r="K46" i="29"/>
  <c r="K45" i="29"/>
  <c r="F44" i="29" s="1"/>
  <c r="P44" i="29"/>
  <c r="M44" i="29"/>
  <c r="E44" i="29" s="1"/>
  <c r="J44" i="29"/>
  <c r="H44" i="29"/>
  <c r="G44" i="29"/>
  <c r="D44" i="29"/>
  <c r="K41" i="29"/>
  <c r="G39" i="29" s="1"/>
  <c r="K40" i="29"/>
  <c r="M39" i="29"/>
  <c r="E39" i="29" s="1"/>
  <c r="J39" i="29"/>
  <c r="H39" i="29"/>
  <c r="F39" i="29"/>
  <c r="D39" i="29"/>
  <c r="K36" i="29"/>
  <c r="G34" i="29" s="1"/>
  <c r="K35" i="29"/>
  <c r="M34" i="29"/>
  <c r="E34" i="29" s="1"/>
  <c r="J34" i="29"/>
  <c r="H34" i="29"/>
  <c r="F34" i="29"/>
  <c r="D34" i="29"/>
  <c r="K31" i="29"/>
  <c r="G29" i="29" s="1"/>
  <c r="K30" i="29"/>
  <c r="M29" i="29"/>
  <c r="E29" i="29" s="1"/>
  <c r="J29" i="29"/>
  <c r="H29" i="29"/>
  <c r="F29" i="29"/>
  <c r="D29" i="29"/>
  <c r="C44" i="29" l="1"/>
  <c r="S43" i="29"/>
  <c r="R43" i="29" s="1"/>
  <c r="S58" i="29"/>
  <c r="R58" i="29" s="1"/>
  <c r="R86" i="29"/>
  <c r="C29" i="29"/>
  <c r="S28" i="29"/>
  <c r="T183" i="29"/>
  <c r="R159" i="29"/>
  <c r="C39" i="29"/>
  <c r="S38" i="29"/>
  <c r="R38" i="29" s="1"/>
  <c r="C34" i="29"/>
  <c r="S33" i="29"/>
  <c r="R33" i="29" s="1"/>
  <c r="S48" i="29"/>
  <c r="R48" i="29" s="1"/>
  <c r="R191" i="29"/>
  <c r="T212" i="29"/>
  <c r="D49" i="29"/>
  <c r="S68" i="29"/>
  <c r="R68" i="29" s="1"/>
  <c r="S73" i="29"/>
  <c r="R73" i="29" s="1"/>
  <c r="E87" i="29"/>
  <c r="E90" i="29"/>
  <c r="E93" i="29"/>
  <c r="E99" i="29"/>
  <c r="E102" i="29"/>
  <c r="E105" i="29"/>
  <c r="S110" i="29"/>
  <c r="R110" i="29" s="1"/>
  <c r="S113" i="29"/>
  <c r="R113" i="29" s="1"/>
  <c r="S116" i="29"/>
  <c r="R116" i="29" s="1"/>
  <c r="S119" i="29"/>
  <c r="R119" i="29" s="1"/>
  <c r="S127" i="29"/>
  <c r="S130" i="29"/>
  <c r="R130" i="29" s="1"/>
  <c r="S133" i="29"/>
  <c r="R133" i="29" s="1"/>
  <c r="S136" i="29"/>
  <c r="R136" i="29" s="1"/>
  <c r="S139" i="29"/>
  <c r="R139" i="29" s="1"/>
  <c r="S142" i="29"/>
  <c r="R142" i="29" s="1"/>
  <c r="S145" i="29"/>
  <c r="R145" i="29" s="1"/>
  <c r="S148" i="29"/>
  <c r="R148" i="29" s="1"/>
  <c r="S151" i="29"/>
  <c r="R151" i="29" s="1"/>
  <c r="E160" i="29"/>
  <c r="E163" i="29"/>
  <c r="E166" i="29"/>
  <c r="E169" i="29"/>
  <c r="E172" i="29"/>
  <c r="E175" i="29"/>
  <c r="E178" i="29"/>
  <c r="E181" i="29"/>
  <c r="D184" i="29"/>
  <c r="D192" i="29"/>
  <c r="S197" i="29"/>
  <c r="R197" i="29" s="1"/>
  <c r="D204" i="29"/>
  <c r="S209" i="29"/>
  <c r="R209" i="29" s="1"/>
  <c r="T119" i="29" l="1"/>
  <c r="T73" i="29"/>
  <c r="R28" i="29"/>
  <c r="T151" i="29"/>
  <c r="R127" i="29"/>
  <c r="P216" i="29" l="1"/>
  <c r="Q219" i="29" l="1"/>
  <c r="B216" i="29"/>
  <c r="P219" i="29"/>
  <c r="Q216" i="29"/>
</calcChain>
</file>

<file path=xl/comments1.xml><?xml version="1.0" encoding="utf-8"?>
<comments xmlns="http://schemas.openxmlformats.org/spreadsheetml/2006/main">
  <authors>
    <author>MINAS</author>
  </authors>
  <commentList>
    <comment ref="C30" authorId="0" shapeId="0">
      <text>
        <r>
          <rPr>
            <sz val="8"/>
            <color indexed="81"/>
            <rFont val="Tahoma"/>
            <charset val="161"/>
          </rPr>
          <t xml:space="preserve">
Στα κελιά </t>
        </r>
        <r>
          <rPr>
            <b/>
            <sz val="8"/>
            <color indexed="81"/>
            <rFont val="Tahoma"/>
            <family val="2"/>
            <charset val="161"/>
          </rPr>
          <t>J30</t>
        </r>
        <r>
          <rPr>
            <sz val="8"/>
            <color indexed="81"/>
            <rFont val="Tahoma"/>
            <charset val="161"/>
          </rPr>
          <t xml:space="preserve"> και </t>
        </r>
        <r>
          <rPr>
            <b/>
            <sz val="8"/>
            <color indexed="81"/>
            <rFont val="Tahoma"/>
            <family val="2"/>
            <charset val="161"/>
          </rPr>
          <t xml:space="preserve">J31 </t>
        </r>
        <r>
          <rPr>
            <sz val="8"/>
            <color indexed="81"/>
            <rFont val="Tahoma"/>
            <family val="2"/>
            <charset val="161"/>
          </rPr>
          <t>αλλά και στα αντίστοιχα κελιά όλων των αντιδράσεων αυτής της κατηγορίας, που ακολουθούν (2-10),</t>
        </r>
        <r>
          <rPr>
            <sz val="8"/>
            <color indexed="81"/>
            <rFont val="Tahoma"/>
            <charset val="161"/>
          </rPr>
          <t xml:space="preserve"> να γραφεί το γράμμα </t>
        </r>
        <r>
          <rPr>
            <b/>
            <sz val="8"/>
            <color indexed="81"/>
            <rFont val="Tahoma"/>
            <family val="2"/>
            <charset val="161"/>
          </rPr>
          <t>"Σ"</t>
        </r>
        <r>
          <rPr>
            <sz val="8"/>
            <color indexed="81"/>
            <rFont val="Tahoma"/>
            <charset val="161"/>
          </rPr>
          <t xml:space="preserve"> (σωστό), ή το γράμμα </t>
        </r>
        <r>
          <rPr>
            <b/>
            <sz val="8"/>
            <color indexed="81"/>
            <rFont val="Tahoma"/>
            <family val="2"/>
            <charset val="161"/>
          </rPr>
          <t>"Λ"</t>
        </r>
        <r>
          <rPr>
            <sz val="8"/>
            <color indexed="81"/>
            <rFont val="Tahoma"/>
            <charset val="161"/>
          </rPr>
          <t xml:space="preserve"> (λάθος).</t>
        </r>
      </text>
    </comment>
    <comment ref="L30" authorId="0" shapeId="0">
      <text>
        <r>
          <rPr>
            <sz val="8"/>
            <color indexed="8"/>
            <rFont val="Tahoma"/>
            <family val="2"/>
            <charset val="161"/>
          </rPr>
          <t xml:space="preserve">
Στο κελί </t>
        </r>
        <r>
          <rPr>
            <b/>
            <sz val="8"/>
            <color indexed="8"/>
            <rFont val="Tahoma"/>
            <family val="2"/>
            <charset val="161"/>
          </rPr>
          <t xml:space="preserve">Ο30 </t>
        </r>
        <r>
          <rPr>
            <sz val="8"/>
            <color indexed="8"/>
            <rFont val="Tahoma"/>
            <family val="2"/>
            <charset val="161"/>
          </rPr>
          <t>αλλά και στα αντί-στοιχα κελιά όλων των αντιδράσεων αυτής της κατηγορίας που ακολου-θούν (2-10), να γραφεί ο χημικός τύπος του ιζήματος ή του αερίου που σχηματίζεται στα προϊόντα της αντίδρασης.</t>
        </r>
      </text>
    </comment>
  </commentList>
</comments>
</file>

<file path=xl/sharedStrings.xml><?xml version="1.0" encoding="utf-8"?>
<sst xmlns="http://schemas.openxmlformats.org/spreadsheetml/2006/main" count="384" uniqueCount="191">
  <si>
    <t>Με περισσότερα λόγια…</t>
  </si>
  <si>
    <t>αντιδράσεις μεταθετικές</t>
  </si>
  <si>
    <t>Να σημειωθεί ότι μια αντίδραση διπλής αντικατάστασης είναι πραγματοποιή-σιμη, μόνο εφόσον ένα από τα προϊόντα της…</t>
  </si>
  <si>
    <t>Αναλυτικότερα για κάθε περίπτωση έχουμε τα παρακάτω…</t>
  </si>
  <si>
    <t>1η περίπτωση</t>
  </si>
  <si>
    <r>
      <t xml:space="preserve">οξύ Α </t>
    </r>
    <r>
      <rPr>
        <b/>
        <sz val="12"/>
        <color indexed="9"/>
        <rFont val="Arial"/>
        <family val="2"/>
      </rPr>
      <t xml:space="preserve"> </t>
    </r>
    <r>
      <rPr>
        <b/>
        <sz val="12"/>
        <color indexed="10"/>
        <rFont val="Arial"/>
        <family val="2"/>
      </rPr>
      <t>+</t>
    </r>
    <r>
      <rPr>
        <b/>
        <sz val="12"/>
        <color indexed="9"/>
        <rFont val="Arial"/>
        <family val="2"/>
      </rPr>
      <t xml:space="preserve">  </t>
    </r>
    <r>
      <rPr>
        <b/>
        <sz val="12"/>
        <color indexed="50"/>
        <rFont val="Arial"/>
        <family val="2"/>
      </rPr>
      <t>άλας του οξέος Β</t>
    </r>
    <r>
      <rPr>
        <b/>
        <sz val="12"/>
        <color indexed="9"/>
        <rFont val="Arial"/>
        <family val="2"/>
      </rPr>
      <t xml:space="preserve">           </t>
    </r>
    <r>
      <rPr>
        <b/>
        <sz val="12"/>
        <color indexed="50"/>
        <rFont val="Arial"/>
        <family val="2"/>
      </rPr>
      <t>οξύ Β</t>
    </r>
    <r>
      <rPr>
        <b/>
        <sz val="12"/>
        <color indexed="9"/>
        <rFont val="Arial"/>
        <family val="2"/>
      </rPr>
      <t xml:space="preserve">  </t>
    </r>
    <r>
      <rPr>
        <b/>
        <sz val="12"/>
        <color indexed="10"/>
        <rFont val="Arial"/>
        <family val="2"/>
      </rPr>
      <t>+</t>
    </r>
    <r>
      <rPr>
        <b/>
        <sz val="12"/>
        <color indexed="9"/>
        <rFont val="Arial"/>
        <family val="2"/>
      </rPr>
      <t xml:space="preserve">  </t>
    </r>
    <r>
      <rPr>
        <b/>
        <sz val="12"/>
        <color indexed="51"/>
        <rFont val="Arial"/>
        <family val="2"/>
      </rPr>
      <t>άλας του οξέος Α</t>
    </r>
  </si>
  <si>
    <t>ή απλούστερα…</t>
  </si>
  <si>
    <r>
      <t>CaCl</t>
    </r>
    <r>
      <rPr>
        <b/>
        <vertAlign val="subscript"/>
        <sz val="12"/>
        <color indexed="51"/>
        <rFont val="Arial"/>
        <family val="2"/>
      </rPr>
      <t>2</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52"/>
        <rFont val="Arial"/>
        <family val="2"/>
      </rPr>
      <t>2</t>
    </r>
    <r>
      <rPr>
        <b/>
        <sz val="12"/>
        <color indexed="50"/>
        <rFont val="Arial"/>
        <family val="2"/>
      </rPr>
      <t>AgNO</t>
    </r>
    <r>
      <rPr>
        <b/>
        <vertAlign val="subscript"/>
        <sz val="12"/>
        <color indexed="50"/>
        <rFont val="Arial"/>
        <family val="2"/>
      </rPr>
      <t>3</t>
    </r>
    <r>
      <rPr>
        <b/>
        <vertAlign val="subscript"/>
        <sz val="12"/>
        <color indexed="15"/>
        <rFont val="Arial"/>
        <family val="2"/>
      </rPr>
      <t>(aq)</t>
    </r>
    <r>
      <rPr>
        <b/>
        <sz val="12"/>
        <color indexed="9"/>
        <rFont val="Arial"/>
        <family val="2"/>
      </rPr>
      <t xml:space="preserve">                </t>
    </r>
    <r>
      <rPr>
        <b/>
        <sz val="12"/>
        <color indexed="52"/>
        <rFont val="Arial"/>
        <family val="2"/>
      </rPr>
      <t>2</t>
    </r>
    <r>
      <rPr>
        <b/>
        <sz val="12"/>
        <color indexed="9"/>
        <rFont val="Arial"/>
        <family val="2"/>
      </rPr>
      <t>AgCl</t>
    </r>
    <r>
      <rPr>
        <b/>
        <vertAlign val="subscript"/>
        <sz val="12"/>
        <color indexed="22"/>
        <rFont val="Arial"/>
        <family val="2"/>
      </rPr>
      <t>(s)</t>
    </r>
    <r>
      <rPr>
        <b/>
        <sz val="12"/>
        <color indexed="10"/>
        <rFont val="Symbol"/>
        <family val="1"/>
        <charset val="2"/>
      </rPr>
      <t>¯</t>
    </r>
    <r>
      <rPr>
        <b/>
        <sz val="12"/>
        <color indexed="9"/>
        <rFont val="Arial"/>
        <family val="2"/>
      </rPr>
      <t xml:space="preserve">   </t>
    </r>
    <r>
      <rPr>
        <b/>
        <sz val="12"/>
        <color indexed="10"/>
        <rFont val="Arial"/>
        <family val="2"/>
      </rPr>
      <t xml:space="preserve">+   </t>
    </r>
    <r>
      <rPr>
        <b/>
        <sz val="12"/>
        <color indexed="51"/>
        <rFont val="Arial"/>
        <family val="2"/>
      </rPr>
      <t>Ca(NO</t>
    </r>
    <r>
      <rPr>
        <b/>
        <vertAlign val="subscript"/>
        <sz val="12"/>
        <color indexed="51"/>
        <rFont val="Arial"/>
        <family val="2"/>
      </rPr>
      <t>3</t>
    </r>
    <r>
      <rPr>
        <b/>
        <sz val="12"/>
        <color indexed="51"/>
        <rFont val="Arial"/>
        <family val="2"/>
      </rPr>
      <t>)</t>
    </r>
    <r>
      <rPr>
        <b/>
        <vertAlign val="subscript"/>
        <sz val="12"/>
        <color indexed="51"/>
        <rFont val="Arial"/>
        <family val="2"/>
      </rPr>
      <t>2</t>
    </r>
    <r>
      <rPr>
        <b/>
        <vertAlign val="subscript"/>
        <sz val="12"/>
        <color indexed="15"/>
        <rFont val="Arial"/>
        <family val="2"/>
      </rPr>
      <t>(aq)</t>
    </r>
  </si>
  <si>
    <t>4η περίπτωση</t>
  </si>
  <si>
    <t>ΕΞΟΥΔΕΤΕΡΩΣΗ</t>
  </si>
  <si>
    <t>2η περίπτωση</t>
  </si>
  <si>
    <r>
      <t xml:space="preserve">Η σημαντικότερη περίπτωση μεταθετικών αντιδράσεων, είναι οι </t>
    </r>
    <r>
      <rPr>
        <b/>
        <sz val="11"/>
        <color indexed="52"/>
        <rFont val="Arial"/>
        <family val="2"/>
        <charset val="161"/>
      </rPr>
      <t>αντιδράσεις διπλής αντικατάστασης.</t>
    </r>
  </si>
  <si>
    <r>
      <t>2</t>
    </r>
    <r>
      <rPr>
        <b/>
        <sz val="12"/>
        <color indexed="13"/>
        <rFont val="Arial"/>
        <family val="2"/>
      </rPr>
      <t>HNO</t>
    </r>
    <r>
      <rPr>
        <b/>
        <vertAlign val="subscript"/>
        <sz val="12"/>
        <color indexed="13"/>
        <rFont val="Arial"/>
        <family val="2"/>
      </rPr>
      <t>3</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Ca(OH)</t>
    </r>
    <r>
      <rPr>
        <b/>
        <vertAlign val="subscript"/>
        <sz val="12"/>
        <color indexed="48"/>
        <rFont val="Arial"/>
        <family val="2"/>
      </rPr>
      <t>2</t>
    </r>
    <r>
      <rPr>
        <b/>
        <vertAlign val="subscript"/>
        <sz val="12"/>
        <color indexed="15"/>
        <rFont val="Arial"/>
        <family val="2"/>
      </rPr>
      <t>(aq)</t>
    </r>
    <r>
      <rPr>
        <b/>
        <sz val="12"/>
        <color indexed="15"/>
        <rFont val="Arial"/>
        <family val="2"/>
      </rPr>
      <t xml:space="preserve"> </t>
    </r>
    <r>
      <rPr>
        <b/>
        <sz val="12"/>
        <color indexed="9"/>
        <rFont val="Arial"/>
        <family val="2"/>
      </rPr>
      <t xml:space="preserve">                Ca(NO</t>
    </r>
    <r>
      <rPr>
        <b/>
        <vertAlign val="subscript"/>
        <sz val="12"/>
        <color indexed="9"/>
        <rFont val="Arial"/>
        <family val="2"/>
      </rPr>
      <t>3</t>
    </r>
    <r>
      <rPr>
        <b/>
        <sz val="12"/>
        <color indexed="9"/>
        <rFont val="Arial"/>
        <family val="2"/>
      </rPr>
      <t>)</t>
    </r>
    <r>
      <rPr>
        <b/>
        <vertAlign val="subscript"/>
        <sz val="12"/>
        <color indexed="9"/>
        <rFont val="Arial"/>
        <family val="2"/>
      </rPr>
      <t>2</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52"/>
        <rFont val="Arial"/>
        <family val="2"/>
      </rPr>
      <t>2</t>
    </r>
    <r>
      <rPr>
        <b/>
        <sz val="12"/>
        <color indexed="15"/>
        <rFont val="Arial"/>
        <family val="2"/>
      </rPr>
      <t>H</t>
    </r>
    <r>
      <rPr>
        <b/>
        <vertAlign val="subscript"/>
        <sz val="12"/>
        <color indexed="15"/>
        <rFont val="Arial"/>
        <family val="2"/>
      </rPr>
      <t>2</t>
    </r>
    <r>
      <rPr>
        <b/>
        <sz val="12"/>
        <color indexed="15"/>
        <rFont val="Arial"/>
        <family val="2"/>
      </rPr>
      <t>O</t>
    </r>
    <r>
      <rPr>
        <b/>
        <sz val="12"/>
        <color indexed="9"/>
        <rFont val="Arial"/>
        <family val="2"/>
      </rPr>
      <t xml:space="preserve">   </t>
    </r>
  </si>
  <si>
    <r>
      <t xml:space="preserve">Η παραπάνω αντίδραση είναι πραγματοποιήσιμη, επειδή ο σχηματιζόμενος στα προϊόντα </t>
    </r>
    <r>
      <rPr>
        <b/>
        <sz val="11"/>
        <color indexed="52"/>
        <rFont val="Arial"/>
        <family val="2"/>
        <charset val="161"/>
      </rPr>
      <t xml:space="preserve">χλωριούχος άργυρος (AgCl), </t>
    </r>
    <r>
      <rPr>
        <sz val="11"/>
        <color indexed="52"/>
        <rFont val="Arial"/>
        <family val="2"/>
        <charset val="161"/>
      </rPr>
      <t xml:space="preserve">είναι </t>
    </r>
    <r>
      <rPr>
        <b/>
        <sz val="11"/>
        <color indexed="52"/>
        <rFont val="Arial"/>
        <family val="2"/>
        <charset val="161"/>
      </rPr>
      <t>ίζημα.</t>
    </r>
  </si>
  <si>
    <r>
      <t xml:space="preserve">βάση Α </t>
    </r>
    <r>
      <rPr>
        <b/>
        <sz val="12"/>
        <color indexed="9"/>
        <rFont val="Arial"/>
        <family val="2"/>
      </rPr>
      <t xml:space="preserve"> </t>
    </r>
    <r>
      <rPr>
        <b/>
        <sz val="12"/>
        <color indexed="10"/>
        <rFont val="Arial"/>
        <family val="2"/>
      </rPr>
      <t>+</t>
    </r>
    <r>
      <rPr>
        <b/>
        <sz val="12"/>
        <color indexed="9"/>
        <rFont val="Arial"/>
        <family val="2"/>
      </rPr>
      <t xml:space="preserve">  </t>
    </r>
    <r>
      <rPr>
        <b/>
        <sz val="12"/>
        <color indexed="50"/>
        <rFont val="Arial"/>
        <family val="2"/>
      </rPr>
      <t>άλας της βάσης Β</t>
    </r>
    <r>
      <rPr>
        <b/>
        <sz val="12"/>
        <color indexed="9"/>
        <rFont val="Arial"/>
        <family val="2"/>
      </rPr>
      <t xml:space="preserve">               </t>
    </r>
    <r>
      <rPr>
        <b/>
        <sz val="12"/>
        <color indexed="50"/>
        <rFont val="Arial"/>
        <family val="2"/>
      </rPr>
      <t>βάση Β</t>
    </r>
    <r>
      <rPr>
        <b/>
        <sz val="12"/>
        <color indexed="9"/>
        <rFont val="Arial"/>
        <family val="2"/>
      </rPr>
      <t xml:space="preserve">  </t>
    </r>
    <r>
      <rPr>
        <b/>
        <sz val="12"/>
        <color indexed="10"/>
        <rFont val="Arial"/>
        <family val="2"/>
      </rPr>
      <t>+</t>
    </r>
    <r>
      <rPr>
        <b/>
        <sz val="12"/>
        <color indexed="9"/>
        <rFont val="Arial"/>
        <family val="2"/>
      </rPr>
      <t xml:space="preserve">  </t>
    </r>
    <r>
      <rPr>
        <b/>
        <sz val="12"/>
        <color indexed="51"/>
        <rFont val="Arial"/>
        <family val="2"/>
      </rPr>
      <t>άλας της βάσης Α</t>
    </r>
  </si>
  <si>
    <r>
      <t>βάση</t>
    </r>
    <r>
      <rPr>
        <b/>
        <sz val="12"/>
        <color indexed="9"/>
        <rFont val="Arial"/>
        <family val="2"/>
      </rPr>
      <t xml:space="preserve">    </t>
    </r>
    <r>
      <rPr>
        <b/>
        <sz val="12"/>
        <color indexed="10"/>
        <rFont val="Arial"/>
        <family val="2"/>
      </rPr>
      <t xml:space="preserve">+ </t>
    </r>
    <r>
      <rPr>
        <b/>
        <sz val="12"/>
        <color indexed="9"/>
        <rFont val="Arial"/>
        <family val="2"/>
      </rPr>
      <t xml:space="preserve">   </t>
    </r>
    <r>
      <rPr>
        <b/>
        <sz val="12"/>
        <color indexed="50"/>
        <rFont val="Arial"/>
        <family val="2"/>
      </rPr>
      <t>άλας</t>
    </r>
    <r>
      <rPr>
        <b/>
        <sz val="12"/>
        <color indexed="9"/>
        <rFont val="Arial"/>
        <family val="2"/>
      </rPr>
      <t xml:space="preserve">                </t>
    </r>
    <r>
      <rPr>
        <b/>
        <sz val="12"/>
        <color indexed="50"/>
        <rFont val="Arial"/>
        <family val="2"/>
      </rPr>
      <t>νέα βάση</t>
    </r>
    <r>
      <rPr>
        <b/>
        <sz val="12"/>
        <color indexed="9"/>
        <rFont val="Arial"/>
        <family val="2"/>
      </rPr>
      <t xml:space="preserve">    </t>
    </r>
    <r>
      <rPr>
        <b/>
        <sz val="12"/>
        <color indexed="10"/>
        <rFont val="Arial"/>
        <family val="2"/>
      </rPr>
      <t xml:space="preserve">+   </t>
    </r>
    <r>
      <rPr>
        <b/>
        <sz val="12"/>
        <color indexed="9"/>
        <rFont val="Arial"/>
        <family val="2"/>
      </rPr>
      <t xml:space="preserve"> </t>
    </r>
    <r>
      <rPr>
        <b/>
        <sz val="12"/>
        <color indexed="51"/>
        <rFont val="Arial"/>
        <family val="2"/>
      </rPr>
      <t>νέο άλας</t>
    </r>
  </si>
  <si>
    <r>
      <t>Ca(OH)</t>
    </r>
    <r>
      <rPr>
        <b/>
        <vertAlign val="subscript"/>
        <sz val="12"/>
        <color indexed="51"/>
        <rFont val="Arial"/>
        <family val="2"/>
      </rPr>
      <t>2</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50"/>
        <rFont val="Arial"/>
        <family val="2"/>
      </rPr>
      <t>Na</t>
    </r>
    <r>
      <rPr>
        <b/>
        <vertAlign val="subscript"/>
        <sz val="12"/>
        <color indexed="50"/>
        <rFont val="Arial"/>
        <family val="2"/>
      </rPr>
      <t>2</t>
    </r>
    <r>
      <rPr>
        <b/>
        <sz val="12"/>
        <color indexed="50"/>
        <rFont val="Arial"/>
        <family val="2"/>
      </rPr>
      <t>SO</t>
    </r>
    <r>
      <rPr>
        <b/>
        <vertAlign val="subscript"/>
        <sz val="12"/>
        <color indexed="50"/>
        <rFont val="Arial"/>
        <family val="2"/>
      </rPr>
      <t>4</t>
    </r>
    <r>
      <rPr>
        <b/>
        <vertAlign val="subscript"/>
        <sz val="12"/>
        <color indexed="15"/>
        <rFont val="Arial"/>
        <family val="2"/>
      </rPr>
      <t>(aq)</t>
    </r>
    <r>
      <rPr>
        <b/>
        <sz val="12"/>
        <color indexed="9"/>
        <rFont val="Arial"/>
        <family val="2"/>
      </rPr>
      <t xml:space="preserve">                </t>
    </r>
    <r>
      <rPr>
        <b/>
        <sz val="12"/>
        <color indexed="52"/>
        <rFont val="Arial"/>
        <family val="2"/>
      </rPr>
      <t>2</t>
    </r>
    <r>
      <rPr>
        <b/>
        <sz val="12"/>
        <color indexed="50"/>
        <rFont val="Arial"/>
        <family val="2"/>
      </rPr>
      <t>NaOH</t>
    </r>
    <r>
      <rPr>
        <b/>
        <vertAlign val="subscript"/>
        <sz val="12"/>
        <color indexed="15"/>
        <rFont val="Arial"/>
        <family val="2"/>
      </rPr>
      <t>(aq)</t>
    </r>
    <r>
      <rPr>
        <b/>
        <sz val="12"/>
        <color indexed="9"/>
        <rFont val="Arial"/>
        <family val="2"/>
      </rPr>
      <t xml:space="preserve">   </t>
    </r>
    <r>
      <rPr>
        <b/>
        <sz val="12"/>
        <color indexed="10"/>
        <rFont val="Arial"/>
        <family val="2"/>
      </rPr>
      <t xml:space="preserve">+   </t>
    </r>
    <r>
      <rPr>
        <b/>
        <sz val="12"/>
        <color indexed="51"/>
        <rFont val="Arial"/>
        <family val="2"/>
      </rPr>
      <t>CaSO</t>
    </r>
    <r>
      <rPr>
        <b/>
        <vertAlign val="subscript"/>
        <sz val="12"/>
        <color indexed="51"/>
        <rFont val="Arial"/>
        <family val="2"/>
      </rPr>
      <t>4</t>
    </r>
    <r>
      <rPr>
        <b/>
        <vertAlign val="subscript"/>
        <sz val="12"/>
        <color indexed="9"/>
        <rFont val="Arial"/>
        <family val="2"/>
      </rPr>
      <t>(s)</t>
    </r>
    <r>
      <rPr>
        <b/>
        <sz val="12"/>
        <color indexed="10"/>
        <rFont val="Symbol"/>
        <family val="1"/>
        <charset val="2"/>
      </rPr>
      <t>¯</t>
    </r>
  </si>
  <si>
    <r>
      <t xml:space="preserve">Στην </t>
    </r>
    <r>
      <rPr>
        <b/>
        <sz val="11"/>
        <color indexed="43"/>
        <rFont val="Arial"/>
        <family val="2"/>
      </rPr>
      <t>κλασική</t>
    </r>
    <r>
      <rPr>
        <sz val="11"/>
        <color indexed="43"/>
        <rFont val="Arial"/>
        <family val="2"/>
      </rPr>
      <t xml:space="preserve"> περίπτωση </t>
    </r>
    <r>
      <rPr>
        <b/>
        <sz val="11"/>
        <color indexed="52"/>
        <rFont val="Arial"/>
        <family val="2"/>
        <charset val="161"/>
      </rPr>
      <t>εξουδετέρωσης,</t>
    </r>
    <r>
      <rPr>
        <sz val="11"/>
        <color indexed="43"/>
        <rFont val="Arial"/>
        <family val="2"/>
      </rPr>
      <t xml:space="preserve"> αντιδρά ένα </t>
    </r>
    <r>
      <rPr>
        <b/>
        <sz val="11"/>
        <color indexed="13"/>
        <rFont val="Arial"/>
        <family val="2"/>
        <charset val="161"/>
      </rPr>
      <t>οξύ</t>
    </r>
    <r>
      <rPr>
        <sz val="11"/>
        <color indexed="43"/>
        <rFont val="Arial"/>
        <family val="2"/>
      </rPr>
      <t xml:space="preserve"> με μια </t>
    </r>
    <r>
      <rPr>
        <b/>
        <sz val="11"/>
        <color indexed="48"/>
        <rFont val="Arial"/>
        <family val="2"/>
        <charset val="161"/>
      </rPr>
      <t>βάση</t>
    </r>
    <r>
      <rPr>
        <sz val="11"/>
        <color indexed="43"/>
        <rFont val="Arial"/>
        <family val="2"/>
      </rPr>
      <t xml:space="preserve"> και έχουμε…</t>
    </r>
  </si>
  <si>
    <r>
      <t>HF, HCl, HBr, HI, HCN, H</t>
    </r>
    <r>
      <rPr>
        <b/>
        <vertAlign val="subscript"/>
        <sz val="11"/>
        <color indexed="52"/>
        <rFont val="Arial"/>
        <family val="2"/>
      </rPr>
      <t>2</t>
    </r>
    <r>
      <rPr>
        <b/>
        <sz val="11"/>
        <color indexed="52"/>
        <rFont val="Arial"/>
        <family val="2"/>
      </rPr>
      <t>S, CO</t>
    </r>
    <r>
      <rPr>
        <b/>
        <vertAlign val="subscript"/>
        <sz val="11"/>
        <color indexed="52"/>
        <rFont val="Arial"/>
        <family val="2"/>
      </rPr>
      <t>2</t>
    </r>
    <r>
      <rPr>
        <b/>
        <sz val="11"/>
        <color indexed="52"/>
        <rFont val="Arial"/>
        <family val="2"/>
      </rPr>
      <t>, SO</t>
    </r>
    <r>
      <rPr>
        <b/>
        <vertAlign val="subscript"/>
        <sz val="11"/>
        <color indexed="52"/>
        <rFont val="Arial"/>
        <family val="2"/>
      </rPr>
      <t>2</t>
    </r>
    <r>
      <rPr>
        <b/>
        <sz val="11"/>
        <color indexed="52"/>
        <rFont val="Arial"/>
        <family val="2"/>
      </rPr>
      <t>, NH</t>
    </r>
    <r>
      <rPr>
        <b/>
        <vertAlign val="subscript"/>
        <sz val="11"/>
        <color indexed="52"/>
        <rFont val="Arial"/>
        <family val="2"/>
      </rPr>
      <t>3</t>
    </r>
  </si>
  <si>
    <r>
      <t>Η αντίδραση είναι πραγματοποιήσιμη επειδή το</t>
    </r>
    <r>
      <rPr>
        <b/>
        <sz val="11"/>
        <color indexed="43"/>
        <rFont val="Arial"/>
        <family val="2"/>
      </rPr>
      <t xml:space="preserve"> </t>
    </r>
    <r>
      <rPr>
        <b/>
        <sz val="11"/>
        <color indexed="52"/>
        <rFont val="Arial"/>
        <family val="2"/>
        <charset val="161"/>
      </rPr>
      <t>"H</t>
    </r>
    <r>
      <rPr>
        <b/>
        <vertAlign val="subscript"/>
        <sz val="11"/>
        <color indexed="52"/>
        <rFont val="Arial"/>
        <family val="2"/>
        <charset val="161"/>
      </rPr>
      <t>2</t>
    </r>
    <r>
      <rPr>
        <b/>
        <sz val="11"/>
        <color indexed="52"/>
        <rFont val="Arial"/>
        <family val="2"/>
        <charset val="161"/>
      </rPr>
      <t>S",</t>
    </r>
    <r>
      <rPr>
        <b/>
        <sz val="11"/>
        <color indexed="43"/>
        <rFont val="Arial"/>
        <family val="2"/>
      </rPr>
      <t xml:space="preserve"> </t>
    </r>
    <r>
      <rPr>
        <sz val="11"/>
        <color indexed="43"/>
        <rFont val="Arial"/>
        <family val="2"/>
      </rPr>
      <t xml:space="preserve">που σχηματίζεται στα προϊόντα, είναι </t>
    </r>
    <r>
      <rPr>
        <b/>
        <sz val="11"/>
        <color indexed="44"/>
        <rFont val="Arial"/>
        <family val="2"/>
        <charset val="161"/>
      </rPr>
      <t>αέριο.</t>
    </r>
  </si>
  <si>
    <t>Επιστροφή…</t>
  </si>
  <si>
    <r>
      <t>H</t>
    </r>
    <r>
      <rPr>
        <b/>
        <vertAlign val="subscript"/>
        <sz val="12"/>
        <color indexed="51"/>
        <rFont val="Arial"/>
        <family val="2"/>
      </rPr>
      <t>2</t>
    </r>
    <r>
      <rPr>
        <b/>
        <sz val="12"/>
        <color indexed="51"/>
        <rFont val="Arial"/>
        <family val="2"/>
      </rPr>
      <t>SO</t>
    </r>
    <r>
      <rPr>
        <b/>
        <vertAlign val="subscript"/>
        <sz val="12"/>
        <color indexed="51"/>
        <rFont val="Arial"/>
        <family val="2"/>
      </rPr>
      <t>4</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Na</t>
    </r>
    <r>
      <rPr>
        <b/>
        <vertAlign val="subscript"/>
        <sz val="12"/>
        <color indexed="9"/>
        <rFont val="Arial"/>
        <family val="2"/>
      </rPr>
      <t>2</t>
    </r>
    <r>
      <rPr>
        <b/>
        <sz val="12"/>
        <color indexed="9"/>
        <rFont val="Arial"/>
        <family val="2"/>
      </rPr>
      <t>CO</t>
    </r>
    <r>
      <rPr>
        <b/>
        <vertAlign val="subscript"/>
        <sz val="12"/>
        <color indexed="9"/>
        <rFont val="Arial"/>
        <family val="2"/>
      </rPr>
      <t>3</t>
    </r>
    <r>
      <rPr>
        <b/>
        <vertAlign val="subscript"/>
        <sz val="12"/>
        <color indexed="22"/>
        <rFont val="Arial"/>
        <family val="2"/>
      </rPr>
      <t>(s)</t>
    </r>
    <r>
      <rPr>
        <b/>
        <sz val="12"/>
        <color indexed="9"/>
        <rFont val="Arial"/>
        <family val="2"/>
      </rPr>
      <t xml:space="preserve">                Na</t>
    </r>
    <r>
      <rPr>
        <b/>
        <vertAlign val="subscript"/>
        <sz val="12"/>
        <color indexed="9"/>
        <rFont val="Arial"/>
        <family val="2"/>
      </rPr>
      <t>2</t>
    </r>
    <r>
      <rPr>
        <b/>
        <sz val="12"/>
        <color indexed="9"/>
        <rFont val="Arial"/>
        <family val="2"/>
      </rPr>
      <t>SO</t>
    </r>
    <r>
      <rPr>
        <b/>
        <vertAlign val="subscript"/>
        <sz val="12"/>
        <color indexed="9"/>
        <rFont val="Arial"/>
        <family val="2"/>
      </rPr>
      <t>4</t>
    </r>
    <r>
      <rPr>
        <b/>
        <vertAlign val="subscript"/>
        <sz val="12"/>
        <color indexed="41"/>
        <rFont val="Arial"/>
        <family val="2"/>
      </rPr>
      <t>(aq)</t>
    </r>
    <r>
      <rPr>
        <b/>
        <sz val="12"/>
        <color indexed="9"/>
        <rFont val="Arial"/>
        <family val="2"/>
      </rPr>
      <t xml:space="preserve">   </t>
    </r>
    <r>
      <rPr>
        <b/>
        <sz val="12"/>
        <color indexed="10"/>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r>
      <rPr>
        <b/>
        <sz val="12"/>
        <color indexed="51"/>
        <rFont val="Arial"/>
        <family val="2"/>
      </rPr>
      <t xml:space="preserve">   +   </t>
    </r>
    <r>
      <rPr>
        <b/>
        <sz val="12"/>
        <color indexed="44"/>
        <rFont val="Arial"/>
        <family val="2"/>
        <charset val="161"/>
      </rPr>
      <t>CO</t>
    </r>
    <r>
      <rPr>
        <b/>
        <vertAlign val="subscript"/>
        <sz val="12"/>
        <color indexed="44"/>
        <rFont val="Arial"/>
        <family val="2"/>
        <charset val="161"/>
      </rPr>
      <t>2</t>
    </r>
    <r>
      <rPr>
        <b/>
        <vertAlign val="subscript"/>
        <sz val="12"/>
        <color indexed="51"/>
        <rFont val="Arial"/>
        <family val="2"/>
      </rPr>
      <t>(g)</t>
    </r>
    <r>
      <rPr>
        <b/>
        <sz val="12"/>
        <color indexed="10"/>
        <rFont val="Symbol"/>
        <family val="1"/>
        <charset val="2"/>
      </rPr>
      <t>­</t>
    </r>
  </si>
  <si>
    <r>
      <t xml:space="preserve">Η αντίδραση είναι πραγματοποιήσιμη, αφού το παραγόμενο </t>
    </r>
    <r>
      <rPr>
        <b/>
        <sz val="11"/>
        <color indexed="44"/>
        <rFont val="Arial"/>
        <family val="2"/>
        <charset val="161"/>
      </rPr>
      <t>CO</t>
    </r>
    <r>
      <rPr>
        <b/>
        <vertAlign val="subscript"/>
        <sz val="11"/>
        <color indexed="44"/>
        <rFont val="Arial"/>
        <family val="2"/>
        <charset val="161"/>
      </rPr>
      <t>2</t>
    </r>
    <r>
      <rPr>
        <sz val="11"/>
        <color indexed="43"/>
        <rFont val="Arial"/>
        <family val="2"/>
      </rPr>
      <t xml:space="preserve"> είναι αέριο.</t>
    </r>
  </si>
  <si>
    <r>
      <t xml:space="preserve">Το ίδιο ισχύει και για το </t>
    </r>
    <r>
      <rPr>
        <b/>
        <sz val="11"/>
        <color indexed="52"/>
        <rFont val="Arial"/>
        <family val="2"/>
        <charset val="161"/>
      </rPr>
      <t>θειώδες οξύ (H</t>
    </r>
    <r>
      <rPr>
        <b/>
        <vertAlign val="subscript"/>
        <sz val="11"/>
        <color indexed="52"/>
        <rFont val="Arial"/>
        <family val="2"/>
        <charset val="161"/>
      </rPr>
      <t>2</t>
    </r>
    <r>
      <rPr>
        <b/>
        <sz val="11"/>
        <color indexed="52"/>
        <rFont val="Arial"/>
        <family val="2"/>
        <charset val="161"/>
      </rPr>
      <t>SO</t>
    </r>
    <r>
      <rPr>
        <b/>
        <vertAlign val="subscript"/>
        <sz val="11"/>
        <color indexed="52"/>
        <rFont val="Arial"/>
        <family val="2"/>
        <charset val="161"/>
      </rPr>
      <t>3</t>
    </r>
    <r>
      <rPr>
        <b/>
        <sz val="11"/>
        <color indexed="52"/>
        <rFont val="Arial"/>
        <family val="2"/>
        <charset val="161"/>
      </rPr>
      <t>),</t>
    </r>
    <r>
      <rPr>
        <sz val="11"/>
        <color indexed="52"/>
        <rFont val="Arial"/>
        <family val="2"/>
        <charset val="161"/>
      </rPr>
      <t xml:space="preserve"> </t>
    </r>
    <r>
      <rPr>
        <sz val="11"/>
        <color indexed="43"/>
        <rFont val="Arial"/>
        <family val="2"/>
      </rPr>
      <t xml:space="preserve">που επίσης είναι πολύ αστα-θές, οπότε σε κάθε περίπτωση που εμφανίζεται στα προϊόντα, αντ' αυτού θα γράφουμε </t>
    </r>
    <r>
      <rPr>
        <b/>
        <sz val="11"/>
        <color indexed="52"/>
        <rFont val="Arial"/>
        <family val="2"/>
        <charset val="161"/>
      </rPr>
      <t>"</t>
    </r>
    <r>
      <rPr>
        <b/>
        <sz val="11"/>
        <color indexed="15"/>
        <rFont val="Arial"/>
        <family val="2"/>
        <charset val="161"/>
      </rPr>
      <t>Η</t>
    </r>
    <r>
      <rPr>
        <b/>
        <vertAlign val="subscript"/>
        <sz val="11"/>
        <color indexed="15"/>
        <rFont val="Arial"/>
        <family val="2"/>
        <charset val="161"/>
      </rPr>
      <t>2</t>
    </r>
    <r>
      <rPr>
        <b/>
        <sz val="11"/>
        <color indexed="15"/>
        <rFont val="Arial"/>
        <family val="2"/>
        <charset val="161"/>
      </rPr>
      <t>Ο</t>
    </r>
    <r>
      <rPr>
        <b/>
        <sz val="11"/>
        <color indexed="52"/>
        <rFont val="Arial"/>
        <family val="2"/>
        <charset val="161"/>
      </rPr>
      <t xml:space="preserve"> </t>
    </r>
    <r>
      <rPr>
        <b/>
        <sz val="11"/>
        <color indexed="10"/>
        <rFont val="Arial"/>
        <family val="2"/>
        <charset val="161"/>
      </rPr>
      <t>+</t>
    </r>
    <r>
      <rPr>
        <b/>
        <sz val="11"/>
        <color indexed="52"/>
        <rFont val="Arial"/>
        <family val="2"/>
        <charset val="161"/>
      </rPr>
      <t xml:space="preserve"> </t>
    </r>
    <r>
      <rPr>
        <b/>
        <sz val="11"/>
        <color indexed="44"/>
        <rFont val="Arial"/>
        <family val="2"/>
        <charset val="161"/>
      </rPr>
      <t>SO</t>
    </r>
    <r>
      <rPr>
        <b/>
        <vertAlign val="subscript"/>
        <sz val="11"/>
        <color indexed="44"/>
        <rFont val="Arial"/>
        <family val="2"/>
        <charset val="161"/>
      </rPr>
      <t>2</t>
    </r>
    <r>
      <rPr>
        <b/>
        <sz val="11"/>
        <color indexed="52"/>
        <rFont val="Arial"/>
        <family val="2"/>
        <charset val="161"/>
      </rPr>
      <t>".</t>
    </r>
  </si>
  <si>
    <r>
      <t xml:space="preserve">Η αντίδραση είναι πραγματοποιήσιμη, αφού το παραγόμενο </t>
    </r>
    <r>
      <rPr>
        <b/>
        <sz val="11"/>
        <color indexed="44"/>
        <rFont val="Arial"/>
        <family val="2"/>
        <charset val="161"/>
      </rPr>
      <t>SO</t>
    </r>
    <r>
      <rPr>
        <b/>
        <vertAlign val="subscript"/>
        <sz val="11"/>
        <color indexed="44"/>
        <rFont val="Arial"/>
        <family val="2"/>
        <charset val="161"/>
      </rPr>
      <t>2</t>
    </r>
    <r>
      <rPr>
        <sz val="11"/>
        <color indexed="43"/>
        <rFont val="Arial"/>
        <family val="2"/>
      </rPr>
      <t xml:space="preserve"> είναι αέριο.</t>
    </r>
  </si>
  <si>
    <r>
      <t xml:space="preserve">Σε μια αντίδραση διπλής αντικατάστασης γίνεται </t>
    </r>
    <r>
      <rPr>
        <b/>
        <sz val="11"/>
        <color indexed="52"/>
        <rFont val="Arial"/>
        <family val="2"/>
        <charset val="161"/>
      </rPr>
      <t>αντιμετάθεση</t>
    </r>
    <r>
      <rPr>
        <sz val="11"/>
        <color indexed="43"/>
        <rFont val="Arial"/>
        <family val="2"/>
      </rPr>
      <t xml:space="preserve"> των θετικών μερών δυο </t>
    </r>
    <r>
      <rPr>
        <b/>
        <sz val="11"/>
        <color indexed="52"/>
        <rFont val="Arial"/>
        <family val="2"/>
        <charset val="161"/>
      </rPr>
      <t>ηλεκτρολυτών,</t>
    </r>
    <r>
      <rPr>
        <sz val="11"/>
        <color indexed="43"/>
        <rFont val="Arial"/>
        <family val="2"/>
      </rPr>
      <t xml:space="preserve"> </t>
    </r>
    <r>
      <rPr>
        <sz val="11"/>
        <color indexed="43"/>
        <rFont val="Arial"/>
        <family val="2"/>
        <charset val="161"/>
      </rPr>
      <t>διαλυμένων</t>
    </r>
    <r>
      <rPr>
        <sz val="11"/>
        <color indexed="43"/>
        <rFont val="Arial"/>
        <family val="2"/>
      </rPr>
      <t xml:space="preserve"> στο νερό. Έτσι είναι δυνατό να έ-χουμε κάθε φορά, ένα από τα ακόλουθα ζευγάρια ηλεκτρολυτών…</t>
    </r>
  </si>
  <si>
    <r>
      <t>οξύ</t>
    </r>
    <r>
      <rPr>
        <sz val="11"/>
        <color indexed="43"/>
        <rFont val="Arial"/>
        <family val="2"/>
      </rPr>
      <t xml:space="preserve"> και </t>
    </r>
    <r>
      <rPr>
        <b/>
        <sz val="11"/>
        <color indexed="52"/>
        <rFont val="Arial"/>
        <family val="2"/>
        <charset val="161"/>
      </rPr>
      <t>άλας</t>
    </r>
    <r>
      <rPr>
        <sz val="11"/>
        <color indexed="43"/>
        <rFont val="Arial"/>
        <family val="2"/>
      </rPr>
      <t xml:space="preserve"> (άλλου οξέος)…</t>
    </r>
  </si>
  <si>
    <r>
      <t>βάση</t>
    </r>
    <r>
      <rPr>
        <sz val="11"/>
        <color indexed="43"/>
        <rFont val="Arial"/>
        <family val="2"/>
      </rPr>
      <t xml:space="preserve"> και </t>
    </r>
    <r>
      <rPr>
        <b/>
        <sz val="11"/>
        <color indexed="52"/>
        <rFont val="Arial"/>
        <family val="2"/>
        <charset val="161"/>
      </rPr>
      <t>άλας</t>
    </r>
    <r>
      <rPr>
        <sz val="11"/>
        <color indexed="43"/>
        <rFont val="Arial"/>
        <family val="2"/>
      </rPr>
      <t xml:space="preserve"> (άλλης βάσης)…</t>
    </r>
  </si>
  <si>
    <r>
      <t>άλας 1</t>
    </r>
    <r>
      <rPr>
        <sz val="11"/>
        <color indexed="43"/>
        <rFont val="Arial"/>
        <family val="2"/>
      </rPr>
      <t xml:space="preserve"> και </t>
    </r>
    <r>
      <rPr>
        <b/>
        <sz val="11"/>
        <color indexed="52"/>
        <rFont val="Arial"/>
        <family val="2"/>
        <charset val="161"/>
      </rPr>
      <t>άλας 2</t>
    </r>
    <r>
      <rPr>
        <sz val="11"/>
        <color indexed="43"/>
        <rFont val="Arial"/>
        <family val="2"/>
      </rPr>
      <t>…</t>
    </r>
  </si>
  <si>
    <r>
      <t>οξύ</t>
    </r>
    <r>
      <rPr>
        <sz val="11"/>
        <color indexed="43"/>
        <rFont val="Arial"/>
        <family val="2"/>
      </rPr>
      <t xml:space="preserve"> και </t>
    </r>
    <r>
      <rPr>
        <b/>
        <sz val="11"/>
        <color indexed="52"/>
        <rFont val="Arial"/>
        <family val="2"/>
        <charset val="161"/>
      </rPr>
      <t>βάση</t>
    </r>
    <r>
      <rPr>
        <b/>
        <sz val="11"/>
        <color indexed="43"/>
        <rFont val="Arial"/>
        <family val="2"/>
      </rPr>
      <t xml:space="preserve"> </t>
    </r>
    <r>
      <rPr>
        <b/>
        <sz val="11"/>
        <color indexed="53"/>
        <rFont val="Arial"/>
        <family val="2"/>
        <charset val="161"/>
      </rPr>
      <t>(εξουδετέρωση).</t>
    </r>
  </si>
  <si>
    <r>
      <t xml:space="preserve">Συνηθέστερα </t>
    </r>
    <r>
      <rPr>
        <b/>
        <sz val="11"/>
        <color indexed="44"/>
        <rFont val="Arial"/>
        <family val="2"/>
        <charset val="161"/>
      </rPr>
      <t>αέρια</t>
    </r>
    <r>
      <rPr>
        <sz val="11"/>
        <color indexed="43"/>
        <rFont val="Arial"/>
        <family val="2"/>
      </rPr>
      <t xml:space="preserve">
στις αντιδράσεις διπλής αντικατάστασης</t>
    </r>
  </si>
  <si>
    <r>
      <t>οξύ</t>
    </r>
    <r>
      <rPr>
        <b/>
        <sz val="12"/>
        <color indexed="9"/>
        <rFont val="Arial"/>
        <family val="2"/>
      </rPr>
      <t xml:space="preserve">    </t>
    </r>
    <r>
      <rPr>
        <b/>
        <sz val="12"/>
        <color indexed="10"/>
        <rFont val="Arial"/>
        <family val="2"/>
      </rPr>
      <t xml:space="preserve">+ </t>
    </r>
    <r>
      <rPr>
        <b/>
        <sz val="12"/>
        <color indexed="9"/>
        <rFont val="Arial"/>
        <family val="2"/>
      </rPr>
      <t xml:space="preserve">   </t>
    </r>
    <r>
      <rPr>
        <b/>
        <sz val="12"/>
        <color indexed="50"/>
        <rFont val="Arial"/>
        <family val="2"/>
      </rPr>
      <t>άλας</t>
    </r>
    <r>
      <rPr>
        <b/>
        <sz val="12"/>
        <color indexed="9"/>
        <rFont val="Arial"/>
        <family val="2"/>
      </rPr>
      <t xml:space="preserve">                </t>
    </r>
    <r>
      <rPr>
        <b/>
        <sz val="12"/>
        <color indexed="50"/>
        <rFont val="Arial"/>
        <family val="2"/>
      </rPr>
      <t>νέο οξύ</t>
    </r>
    <r>
      <rPr>
        <b/>
        <sz val="12"/>
        <color indexed="9"/>
        <rFont val="Arial"/>
        <family val="2"/>
      </rPr>
      <t xml:space="preserve">    </t>
    </r>
    <r>
      <rPr>
        <b/>
        <sz val="12"/>
        <color indexed="10"/>
        <rFont val="Arial"/>
        <family val="2"/>
      </rPr>
      <t xml:space="preserve">+   </t>
    </r>
    <r>
      <rPr>
        <b/>
        <sz val="12"/>
        <color indexed="9"/>
        <rFont val="Arial"/>
        <family val="2"/>
      </rPr>
      <t xml:space="preserve"> </t>
    </r>
    <r>
      <rPr>
        <b/>
        <sz val="12"/>
        <color indexed="51"/>
        <rFont val="Arial"/>
        <family val="2"/>
      </rPr>
      <t>νέο άλας</t>
    </r>
  </si>
  <si>
    <t>Παράδειγμα</t>
  </si>
  <si>
    <t>Τουκμενίδης Μηνάς - 3ο ΓΕΛ Αμπελοκήπων Θεσσαλονίκης</t>
  </si>
  <si>
    <t>3η περίπτωση</t>
  </si>
  <si>
    <r>
      <t>άλας 1</t>
    </r>
    <r>
      <rPr>
        <b/>
        <sz val="12"/>
        <color indexed="9"/>
        <rFont val="Arial"/>
        <family val="2"/>
      </rPr>
      <t xml:space="preserve">    </t>
    </r>
    <r>
      <rPr>
        <b/>
        <sz val="12"/>
        <color indexed="10"/>
        <rFont val="Arial"/>
        <family val="2"/>
      </rPr>
      <t xml:space="preserve">+ </t>
    </r>
    <r>
      <rPr>
        <b/>
        <sz val="12"/>
        <color indexed="9"/>
        <rFont val="Arial"/>
        <family val="2"/>
      </rPr>
      <t xml:space="preserve">   </t>
    </r>
    <r>
      <rPr>
        <b/>
        <sz val="12"/>
        <color indexed="50"/>
        <rFont val="Arial"/>
        <family val="2"/>
      </rPr>
      <t>άλας</t>
    </r>
    <r>
      <rPr>
        <b/>
        <sz val="12"/>
        <color indexed="9"/>
        <rFont val="Arial"/>
        <family val="2"/>
      </rPr>
      <t xml:space="preserve"> </t>
    </r>
    <r>
      <rPr>
        <b/>
        <sz val="12"/>
        <color indexed="50"/>
        <rFont val="Arial"/>
        <family val="2"/>
      </rPr>
      <t>2</t>
    </r>
    <r>
      <rPr>
        <b/>
        <sz val="12"/>
        <color indexed="9"/>
        <rFont val="Arial"/>
        <family val="2"/>
      </rPr>
      <t xml:space="preserve">               άλας 3    </t>
    </r>
    <r>
      <rPr>
        <b/>
        <sz val="12"/>
        <color indexed="10"/>
        <rFont val="Arial"/>
        <family val="2"/>
      </rPr>
      <t xml:space="preserve">+   </t>
    </r>
    <r>
      <rPr>
        <b/>
        <sz val="12"/>
        <color indexed="9"/>
        <rFont val="Arial"/>
        <family val="2"/>
      </rPr>
      <t xml:space="preserve"> </t>
    </r>
    <r>
      <rPr>
        <b/>
        <sz val="12"/>
        <color indexed="13"/>
        <rFont val="Arial"/>
        <family val="2"/>
      </rPr>
      <t>άλας 4</t>
    </r>
  </si>
  <si>
    <r>
      <t>2HCl</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K</t>
    </r>
    <r>
      <rPr>
        <b/>
        <vertAlign val="subscript"/>
        <sz val="12"/>
        <color indexed="9"/>
        <rFont val="Arial"/>
        <family val="2"/>
      </rPr>
      <t>2</t>
    </r>
    <r>
      <rPr>
        <b/>
        <sz val="12"/>
        <color indexed="9"/>
        <rFont val="Arial"/>
        <family val="2"/>
      </rPr>
      <t>SO</t>
    </r>
    <r>
      <rPr>
        <b/>
        <vertAlign val="subscript"/>
        <sz val="12"/>
        <color indexed="9"/>
        <rFont val="Arial"/>
        <family val="2"/>
      </rPr>
      <t>3</t>
    </r>
    <r>
      <rPr>
        <b/>
        <vertAlign val="subscript"/>
        <sz val="12"/>
        <color indexed="22"/>
        <rFont val="Arial"/>
        <family val="2"/>
      </rPr>
      <t>(s)</t>
    </r>
    <r>
      <rPr>
        <b/>
        <sz val="12"/>
        <color indexed="9"/>
        <rFont val="Arial"/>
        <family val="2"/>
      </rPr>
      <t xml:space="preserve">                2KCl</t>
    </r>
    <r>
      <rPr>
        <b/>
        <vertAlign val="subscript"/>
        <sz val="12"/>
        <color indexed="41"/>
        <rFont val="Arial"/>
        <family val="2"/>
      </rPr>
      <t>(aq)</t>
    </r>
    <r>
      <rPr>
        <b/>
        <sz val="12"/>
        <color indexed="9"/>
        <rFont val="Arial"/>
        <family val="2"/>
      </rPr>
      <t xml:space="preserve">   </t>
    </r>
    <r>
      <rPr>
        <b/>
        <sz val="12"/>
        <color indexed="10"/>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r>
      <rPr>
        <b/>
        <sz val="12"/>
        <color indexed="51"/>
        <rFont val="Arial"/>
        <family val="2"/>
      </rPr>
      <t xml:space="preserve">   +   </t>
    </r>
    <r>
      <rPr>
        <b/>
        <sz val="12"/>
        <color indexed="44"/>
        <rFont val="Arial"/>
        <family val="2"/>
        <charset val="161"/>
      </rPr>
      <t>SO</t>
    </r>
    <r>
      <rPr>
        <b/>
        <vertAlign val="subscript"/>
        <sz val="12"/>
        <color indexed="44"/>
        <rFont val="Arial"/>
        <family val="2"/>
        <charset val="161"/>
      </rPr>
      <t>2</t>
    </r>
    <r>
      <rPr>
        <b/>
        <vertAlign val="subscript"/>
        <sz val="12"/>
        <color indexed="51"/>
        <rFont val="Arial"/>
        <family val="2"/>
      </rPr>
      <t>(g)</t>
    </r>
    <r>
      <rPr>
        <b/>
        <sz val="12"/>
        <color indexed="10"/>
        <rFont val="Symbol"/>
        <family val="1"/>
        <charset val="2"/>
      </rPr>
      <t>­</t>
    </r>
  </si>
  <si>
    <t>Παρατήρηση</t>
  </si>
  <si>
    <r>
      <t xml:space="preserve">οξύ   </t>
    </r>
    <r>
      <rPr>
        <b/>
        <sz val="12"/>
        <color indexed="10"/>
        <rFont val="Arial"/>
        <family val="2"/>
        <charset val="161"/>
      </rPr>
      <t>+</t>
    </r>
    <r>
      <rPr>
        <b/>
        <sz val="12"/>
        <color indexed="13"/>
        <rFont val="Arial"/>
        <family val="2"/>
      </rPr>
      <t xml:space="preserve">   </t>
    </r>
    <r>
      <rPr>
        <b/>
        <sz val="12"/>
        <color indexed="48"/>
        <rFont val="Arial"/>
        <family val="2"/>
      </rPr>
      <t>βάση</t>
    </r>
    <r>
      <rPr>
        <b/>
        <sz val="12"/>
        <color indexed="13"/>
        <rFont val="Arial"/>
        <family val="2"/>
      </rPr>
      <t xml:space="preserve">                   </t>
    </r>
    <r>
      <rPr>
        <b/>
        <sz val="12"/>
        <color indexed="9"/>
        <rFont val="Arial"/>
        <family val="2"/>
      </rPr>
      <t>άλας</t>
    </r>
    <r>
      <rPr>
        <b/>
        <sz val="12"/>
        <color indexed="13"/>
        <rFont val="Arial"/>
        <family val="2"/>
      </rPr>
      <t xml:space="preserve">   </t>
    </r>
    <r>
      <rPr>
        <b/>
        <sz val="12"/>
        <color indexed="10"/>
        <rFont val="Arial"/>
        <family val="2"/>
        <charset val="161"/>
      </rPr>
      <t>+</t>
    </r>
    <r>
      <rPr>
        <b/>
        <sz val="12"/>
        <color indexed="13"/>
        <rFont val="Arial"/>
        <family val="2"/>
      </rPr>
      <t xml:space="preserve">   </t>
    </r>
    <r>
      <rPr>
        <b/>
        <sz val="12"/>
        <color indexed="15"/>
        <rFont val="Arial"/>
        <family val="2"/>
      </rPr>
      <t>νερό</t>
    </r>
  </si>
  <si>
    <r>
      <t>NaOH</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NH</t>
    </r>
    <r>
      <rPr>
        <b/>
        <vertAlign val="subscript"/>
        <sz val="12"/>
        <color indexed="9"/>
        <rFont val="Arial"/>
        <family val="2"/>
      </rPr>
      <t>4</t>
    </r>
    <r>
      <rPr>
        <b/>
        <sz val="12"/>
        <color indexed="9"/>
        <rFont val="Arial"/>
        <family val="2"/>
      </rPr>
      <t>Br</t>
    </r>
    <r>
      <rPr>
        <b/>
        <vertAlign val="subscript"/>
        <sz val="12"/>
        <color indexed="15"/>
        <rFont val="Arial"/>
        <family val="2"/>
      </rPr>
      <t>(aq)</t>
    </r>
    <r>
      <rPr>
        <b/>
        <sz val="12"/>
        <color indexed="9"/>
        <rFont val="Arial"/>
        <family val="2"/>
      </rPr>
      <t xml:space="preserve">                NaBr</t>
    </r>
    <r>
      <rPr>
        <b/>
        <vertAlign val="subscript"/>
        <sz val="12"/>
        <color indexed="15"/>
        <rFont val="Arial"/>
        <family val="2"/>
      </rPr>
      <t>(aq)</t>
    </r>
    <r>
      <rPr>
        <b/>
        <sz val="12"/>
        <color indexed="9"/>
        <rFont val="Arial"/>
        <family val="2"/>
      </rPr>
      <t xml:space="preserve">   </t>
    </r>
    <r>
      <rPr>
        <b/>
        <sz val="12"/>
        <color indexed="10"/>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r>
      <rPr>
        <b/>
        <sz val="12"/>
        <color indexed="51"/>
        <rFont val="Arial"/>
        <family val="2"/>
      </rPr>
      <t xml:space="preserve">   </t>
    </r>
    <r>
      <rPr>
        <b/>
        <sz val="12"/>
        <color indexed="10"/>
        <rFont val="Arial"/>
        <family val="2"/>
        <charset val="161"/>
      </rPr>
      <t>+</t>
    </r>
    <r>
      <rPr>
        <b/>
        <sz val="12"/>
        <color indexed="51"/>
        <rFont val="Arial"/>
        <family val="2"/>
      </rPr>
      <t xml:space="preserve">   </t>
    </r>
    <r>
      <rPr>
        <b/>
        <sz val="12"/>
        <color indexed="44"/>
        <rFont val="Arial"/>
        <family val="2"/>
        <charset val="161"/>
      </rPr>
      <t>NH</t>
    </r>
    <r>
      <rPr>
        <b/>
        <vertAlign val="subscript"/>
        <sz val="12"/>
        <color indexed="44"/>
        <rFont val="Arial"/>
        <family val="2"/>
        <charset val="161"/>
      </rPr>
      <t>3</t>
    </r>
    <r>
      <rPr>
        <b/>
        <vertAlign val="subscript"/>
        <sz val="12"/>
        <color indexed="51"/>
        <rFont val="Arial"/>
        <family val="2"/>
      </rPr>
      <t>(g)</t>
    </r>
    <r>
      <rPr>
        <b/>
        <sz val="12"/>
        <color indexed="10"/>
        <rFont val="Symbol"/>
        <family val="1"/>
        <charset val="2"/>
      </rPr>
      <t>­</t>
    </r>
  </si>
  <si>
    <r>
      <t xml:space="preserve">Συνηθέστερα </t>
    </r>
    <r>
      <rPr>
        <b/>
        <sz val="11"/>
        <color indexed="52"/>
        <rFont val="Arial"/>
        <family val="2"/>
        <charset val="161"/>
      </rPr>
      <t>ιζήματα</t>
    </r>
    <r>
      <rPr>
        <sz val="11"/>
        <color indexed="43"/>
        <rFont val="Arial"/>
        <family val="2"/>
      </rPr>
      <t xml:space="preserve">
στις αντιδράσεις διπλής αντικατάστασης</t>
    </r>
  </si>
  <si>
    <t>Α΄ ΓΕΛ</t>
  </si>
  <si>
    <r>
      <t>Εδώ γίνεται αντιμετάθεση του</t>
    </r>
    <r>
      <rPr>
        <b/>
        <sz val="11"/>
        <color indexed="43"/>
        <rFont val="Arial"/>
        <family val="2"/>
      </rPr>
      <t xml:space="preserve"> </t>
    </r>
    <r>
      <rPr>
        <b/>
        <sz val="11"/>
        <color indexed="52"/>
        <rFont val="Arial"/>
        <family val="2"/>
        <charset val="161"/>
      </rPr>
      <t>"Na"</t>
    </r>
    <r>
      <rPr>
        <sz val="11"/>
        <color indexed="43"/>
        <rFont val="Arial"/>
        <family val="2"/>
      </rPr>
      <t xml:space="preserve"> και του </t>
    </r>
    <r>
      <rPr>
        <b/>
        <sz val="11"/>
        <color indexed="52"/>
        <rFont val="Arial"/>
        <family val="2"/>
        <charset val="161"/>
      </rPr>
      <t>"Ca".</t>
    </r>
    <r>
      <rPr>
        <sz val="11"/>
        <color indexed="43"/>
        <rFont val="Arial"/>
        <family val="2"/>
      </rPr>
      <t xml:space="preserve"> Η αντίδραση είναι πραγμα-τοποιήσιμη επειδή το </t>
    </r>
    <r>
      <rPr>
        <b/>
        <sz val="11"/>
        <color indexed="52"/>
        <rFont val="Arial"/>
        <family val="2"/>
        <charset val="161"/>
      </rPr>
      <t>"CaSO</t>
    </r>
    <r>
      <rPr>
        <b/>
        <vertAlign val="subscript"/>
        <sz val="11"/>
        <color indexed="52"/>
        <rFont val="Arial"/>
        <family val="2"/>
        <charset val="161"/>
      </rPr>
      <t>4</t>
    </r>
    <r>
      <rPr>
        <b/>
        <sz val="11"/>
        <color indexed="52"/>
        <rFont val="Arial"/>
        <family val="2"/>
        <charset val="161"/>
      </rPr>
      <t>",</t>
    </r>
    <r>
      <rPr>
        <sz val="11"/>
        <color indexed="43"/>
        <rFont val="Arial"/>
        <family val="2"/>
      </rPr>
      <t xml:space="preserve"> που σχηματίζεται στα προϊόντα, είναι </t>
    </r>
    <r>
      <rPr>
        <b/>
        <sz val="11"/>
        <color indexed="52"/>
        <rFont val="Arial"/>
        <family val="2"/>
        <charset val="161"/>
      </rPr>
      <t>ίζημα.</t>
    </r>
  </si>
  <si>
    <t>εδώ.</t>
  </si>
  <si>
    <t xml:space="preserve">Μέτρησε τις δυνάμεις σου στις μεταθετικές αντιδράσεις, κάνοντας κλικ... </t>
  </si>
  <si>
    <r>
      <t xml:space="preserve">...πέφτει ως </t>
    </r>
    <r>
      <rPr>
        <b/>
        <sz val="11"/>
        <color indexed="52"/>
        <rFont val="Arial"/>
        <family val="2"/>
        <charset val="161"/>
      </rPr>
      <t>ίζημα,</t>
    </r>
    <r>
      <rPr>
        <sz val="11"/>
        <color indexed="43"/>
        <rFont val="Arial"/>
        <family val="2"/>
      </rPr>
      <t xml:space="preserve"> δηλαδή είναι ελάχιστα διαλυτό στο νερό ή…</t>
    </r>
  </si>
  <si>
    <r>
      <t xml:space="preserve">...είναι </t>
    </r>
    <r>
      <rPr>
        <b/>
        <sz val="11"/>
        <color indexed="44"/>
        <rFont val="Arial"/>
        <family val="2"/>
        <charset val="161"/>
      </rPr>
      <t>αέριο</t>
    </r>
    <r>
      <rPr>
        <sz val="11"/>
        <color indexed="43"/>
        <rFont val="Arial"/>
        <family val="2"/>
      </rPr>
      <t xml:space="preserve"> και φεύγει από το χώρο όπου γίνεται η αντίδραση ή... </t>
    </r>
  </si>
  <si>
    <r>
      <t xml:space="preserve">Η αντίδραση είναι πραγματοποιήσιμη, αφού η παραγόμενη </t>
    </r>
    <r>
      <rPr>
        <b/>
        <sz val="11"/>
        <color indexed="44"/>
        <rFont val="Arial"/>
        <family val="2"/>
        <charset val="161"/>
      </rPr>
      <t>ΝΗ</t>
    </r>
    <r>
      <rPr>
        <b/>
        <vertAlign val="subscript"/>
        <sz val="11"/>
        <color indexed="44"/>
        <rFont val="Arial"/>
        <family val="2"/>
        <charset val="161"/>
      </rPr>
      <t>3</t>
    </r>
    <r>
      <rPr>
        <sz val="11"/>
        <color indexed="43"/>
        <rFont val="Arial"/>
        <family val="2"/>
      </rPr>
      <t xml:space="preserve"> είναι αέριο.</t>
    </r>
  </si>
  <si>
    <r>
      <t>2</t>
    </r>
    <r>
      <rPr>
        <b/>
        <sz val="12"/>
        <color indexed="51"/>
        <rFont val="Arial"/>
        <family val="2"/>
      </rPr>
      <t>HCl</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50"/>
        <rFont val="Arial"/>
        <family val="2"/>
      </rPr>
      <t>FeS</t>
    </r>
    <r>
      <rPr>
        <b/>
        <vertAlign val="subscript"/>
        <sz val="12"/>
        <color indexed="22"/>
        <rFont val="Arial"/>
        <family val="2"/>
      </rPr>
      <t>(s)</t>
    </r>
    <r>
      <rPr>
        <b/>
        <sz val="12"/>
        <color indexed="9"/>
        <rFont val="Arial"/>
        <family val="2"/>
      </rPr>
      <t xml:space="preserve">                </t>
    </r>
    <r>
      <rPr>
        <b/>
        <sz val="12"/>
        <color indexed="50"/>
        <rFont val="Arial"/>
        <family val="2"/>
      </rPr>
      <t>H</t>
    </r>
    <r>
      <rPr>
        <b/>
        <vertAlign val="subscript"/>
        <sz val="12"/>
        <color indexed="50"/>
        <rFont val="Arial"/>
        <family val="2"/>
      </rPr>
      <t>2</t>
    </r>
    <r>
      <rPr>
        <b/>
        <sz val="12"/>
        <color indexed="50"/>
        <rFont val="Arial"/>
        <family val="2"/>
      </rPr>
      <t>S</t>
    </r>
    <r>
      <rPr>
        <b/>
        <vertAlign val="subscript"/>
        <sz val="12"/>
        <color rgb="FFFFCC00"/>
        <rFont val="Arial"/>
        <family val="2"/>
        <charset val="161"/>
      </rPr>
      <t>(g)</t>
    </r>
    <r>
      <rPr>
        <b/>
        <sz val="12"/>
        <color indexed="10"/>
        <rFont val="Symbol"/>
        <family val="1"/>
        <charset val="2"/>
      </rPr>
      <t>­</t>
    </r>
    <r>
      <rPr>
        <b/>
        <sz val="12"/>
        <color indexed="9"/>
        <rFont val="Arial"/>
        <family val="2"/>
      </rPr>
      <t xml:space="preserve">   </t>
    </r>
    <r>
      <rPr>
        <b/>
        <sz val="12"/>
        <color indexed="10"/>
        <rFont val="Arial"/>
        <family val="2"/>
      </rPr>
      <t xml:space="preserve">+   </t>
    </r>
    <r>
      <rPr>
        <b/>
        <sz val="12"/>
        <color indexed="51"/>
        <rFont val="Arial"/>
        <family val="2"/>
      </rPr>
      <t>FeCl</t>
    </r>
    <r>
      <rPr>
        <b/>
        <vertAlign val="subscript"/>
        <sz val="12"/>
        <color indexed="51"/>
        <rFont val="Arial"/>
        <family val="2"/>
      </rPr>
      <t>2</t>
    </r>
    <r>
      <rPr>
        <b/>
        <vertAlign val="subscript"/>
        <sz val="12"/>
        <color indexed="15"/>
        <rFont val="Arial"/>
        <family val="2"/>
      </rPr>
      <t>(aq)</t>
    </r>
  </si>
  <si>
    <r>
      <t xml:space="preserve">Μια τέτοια αντίδραση είναι πραγματοποιήσιμη </t>
    </r>
    <r>
      <rPr>
        <b/>
        <sz val="10"/>
        <color indexed="52"/>
        <rFont val="Arial"/>
        <family val="2"/>
        <charset val="161"/>
      </rPr>
      <t>μόνο</t>
    </r>
    <r>
      <rPr>
        <sz val="10"/>
        <color indexed="43"/>
        <rFont val="Arial"/>
        <family val="2"/>
      </rPr>
      <t xml:space="preserve"> εφόσον ένα από τα σχηματιζόμενα άλατα αποτελεί </t>
    </r>
    <r>
      <rPr>
        <b/>
        <sz val="10"/>
        <color indexed="52"/>
        <rFont val="Arial"/>
        <family val="2"/>
        <charset val="161"/>
      </rPr>
      <t xml:space="preserve">ίζημα.
</t>
    </r>
    <r>
      <rPr>
        <sz val="10"/>
        <color indexed="43"/>
        <rFont val="Arial"/>
        <family val="2"/>
      </rPr>
      <t xml:space="preserve">Υπενθυμίζεται ότι τα άλατα είναι ιοντικές ενώσεις, άρα είναι στερεές ουσίες, που διίστανται πλήρως στο νερό μετά τη διάλυσή τους σε αυτό, οπότε δεν υπάρχει περίπτωση μια αντίδραση ανάμεσα σε άλατα να είναι πραγματοποιήσιμη, επειδή στα προϊόντα θα σχηματίζεται κάποιο αέριο ή επειδή κάποιο από τα προϊόντα θα παθαίνει περιορισμένη διάσταση στο νερό. </t>
    </r>
  </si>
  <si>
    <t>Άσκηση στις χημικές εξισώσεις                                                               των μεταθετικών αντιδράσεων</t>
  </si>
  <si>
    <t>Επιμέλεια: Τουκμενίδης Μηνάς</t>
  </si>
  <si>
    <r>
      <t xml:space="preserve">Στις χημ. εξισώσεις που ακολουθούν λείπουν  οι χημ. τύποι των προϊόντων. Αυτοί πρέπει να γραφούν, στα κελιά που έ-χουν κόκκινο χρώμα, με τη σειρά που προκύπτει αν αντιμεταθέσουμε τα </t>
    </r>
    <r>
      <rPr>
        <b/>
        <sz val="10"/>
        <color indexed="52"/>
        <rFont val="Arial"/>
        <family val="2"/>
        <charset val="161"/>
      </rPr>
      <t>θετικά</t>
    </r>
    <r>
      <rPr>
        <sz val="10"/>
        <color indexed="43"/>
        <rFont val="Arial"/>
        <family val="2"/>
      </rPr>
      <t xml:space="preserve"> μέρη των </t>
    </r>
    <r>
      <rPr>
        <sz val="10"/>
        <color rgb="FFFFFF99"/>
        <rFont val="Arial"/>
        <family val="2"/>
        <charset val="161"/>
      </rPr>
      <t>αντιδρώντων,</t>
    </r>
    <r>
      <rPr>
        <sz val="10"/>
        <color indexed="43"/>
        <rFont val="Arial"/>
        <family val="2"/>
      </rPr>
      <t xml:space="preserve"> π.χ. στην </t>
    </r>
    <r>
      <rPr>
        <b/>
        <sz val="10"/>
        <color indexed="52"/>
        <rFont val="Arial"/>
        <family val="2"/>
        <charset val="161"/>
      </rPr>
      <t>1η</t>
    </r>
    <r>
      <rPr>
        <sz val="10"/>
        <color indexed="43"/>
        <rFont val="Arial"/>
        <family val="2"/>
      </rPr>
      <t xml:space="preserve"> ε-ξίσωση, </t>
    </r>
    <r>
      <rPr>
        <sz val="10"/>
        <color indexed="43"/>
        <rFont val="Arial"/>
        <family val="2"/>
        <charset val="161"/>
      </rPr>
      <t xml:space="preserve">πρέπει να γραφεί πρώτα ο χημ. τύπος της ένωσης που θα περιέχει </t>
    </r>
    <r>
      <rPr>
        <sz val="10"/>
        <color indexed="43"/>
        <rFont val="Arial"/>
        <family val="2"/>
      </rPr>
      <t xml:space="preserve">το </t>
    </r>
    <r>
      <rPr>
        <b/>
        <sz val="10"/>
        <color indexed="52"/>
        <rFont val="Arial"/>
        <family val="2"/>
        <charset val="161"/>
      </rPr>
      <t>Ca</t>
    </r>
    <r>
      <rPr>
        <sz val="10"/>
        <color indexed="43"/>
        <rFont val="Arial"/>
        <family val="2"/>
      </rPr>
      <t xml:space="preserve"> και στη συνέχεια ο χημ. τύπος της ένωσης του </t>
    </r>
    <r>
      <rPr>
        <b/>
        <sz val="10"/>
        <color indexed="52"/>
        <rFont val="Arial"/>
        <family val="2"/>
        <charset val="161"/>
      </rPr>
      <t>Ag.</t>
    </r>
    <r>
      <rPr>
        <sz val="10"/>
        <color indexed="43"/>
        <rFont val="Arial"/>
        <family val="2"/>
      </rPr>
      <t xml:space="preserve"> Ακόμη μπροστά από το χημικό τύπο κάθε ένωσης πρέπει να γράφεται κάθε φορά, στο μικρό κελί που έχει πορτοκαλί χρώμα, ο αντίστοιχος αριθμητικός συντελεστής </t>
    </r>
    <r>
      <rPr>
        <b/>
        <sz val="10"/>
        <color indexed="52"/>
        <rFont val="Arial"/>
        <family val="2"/>
        <charset val="161"/>
      </rPr>
      <t>(πάντα ακέραιος και ο κατά το δυνατό μικρότερος),</t>
    </r>
    <r>
      <rPr>
        <sz val="10"/>
        <color theme="2" tint="-9.9978637043366805E-2"/>
        <rFont val="Arial"/>
        <family val="2"/>
        <charset val="161"/>
      </rPr>
      <t xml:space="preserve"> </t>
    </r>
    <r>
      <rPr>
        <sz val="10"/>
        <color rgb="FFFFFF99"/>
        <rFont val="Arial"/>
        <family val="2"/>
        <charset val="161"/>
      </rPr>
      <t>ακόμη και αν αυτός είναι μονάδα.</t>
    </r>
    <r>
      <rPr>
        <sz val="10"/>
        <color indexed="43"/>
        <rFont val="Arial"/>
        <family val="2"/>
      </rPr>
      <t xml:space="preserve"> Εννοείται ότι για το γράψιμο των χημικών τύπων των προϊόντων, πρέπει να χρησιμο-ποιηθεί το </t>
    </r>
    <r>
      <rPr>
        <b/>
        <sz val="10"/>
        <color indexed="52"/>
        <rFont val="Arial"/>
        <family val="2"/>
        <charset val="161"/>
      </rPr>
      <t>λατινικό</t>
    </r>
    <r>
      <rPr>
        <b/>
        <sz val="10"/>
        <color indexed="43"/>
        <rFont val="Arial"/>
        <family val="2"/>
      </rPr>
      <t xml:space="preserve"> </t>
    </r>
    <r>
      <rPr>
        <sz val="10"/>
        <color indexed="43"/>
        <rFont val="Arial"/>
        <family val="2"/>
      </rPr>
      <t xml:space="preserve">αλφάβητο. Επίσης αν στα προϊόντα υπάρχει </t>
    </r>
    <r>
      <rPr>
        <b/>
        <sz val="10"/>
        <color indexed="52"/>
        <rFont val="Arial"/>
        <family val="2"/>
        <charset val="161"/>
      </rPr>
      <t>Η</t>
    </r>
    <r>
      <rPr>
        <b/>
        <vertAlign val="subscript"/>
        <sz val="10"/>
        <color indexed="52"/>
        <rFont val="Arial"/>
        <family val="2"/>
        <charset val="161"/>
      </rPr>
      <t>2</t>
    </r>
    <r>
      <rPr>
        <b/>
        <sz val="10"/>
        <color indexed="52"/>
        <rFont val="Arial"/>
        <family val="2"/>
        <charset val="161"/>
      </rPr>
      <t>Ο,</t>
    </r>
    <r>
      <rPr>
        <sz val="10"/>
        <color indexed="43"/>
        <rFont val="Arial"/>
        <family val="2"/>
      </rPr>
      <t xml:space="preserve"> ο τύπος του να γράφεται στην </t>
    </r>
    <r>
      <rPr>
        <b/>
        <sz val="10"/>
        <color indexed="52"/>
        <rFont val="Arial"/>
        <family val="2"/>
        <charset val="161"/>
      </rPr>
      <t>τελευταία</t>
    </r>
    <r>
      <rPr>
        <sz val="10"/>
        <color indexed="43"/>
        <rFont val="Arial"/>
        <family val="2"/>
      </rPr>
      <t xml:space="preserve"> θέση των προϊόντων.</t>
    </r>
  </si>
  <si>
    <r>
      <t xml:space="preserve">Οι πόντοι που θα συγκεντρώνονται από τη συμπλήρωση των κενών κελιών σε κάθε χημική εξίσωση, θα εμφανίζονται στο αντίστοιχο κελί της στήλης </t>
    </r>
    <r>
      <rPr>
        <b/>
        <sz val="10"/>
        <color indexed="52"/>
        <rFont val="Arial"/>
        <family val="2"/>
        <charset val="161"/>
      </rPr>
      <t>"S",</t>
    </r>
    <r>
      <rPr>
        <sz val="10"/>
        <color indexed="43"/>
        <rFont val="Arial"/>
        <charset val="161"/>
      </rPr>
      <t xml:space="preserve"> μόνο εφόσον έχουν συμπληρωθεί όλα τα κενά κελιά της χημικής εξίσωσης.</t>
    </r>
  </si>
  <si>
    <r>
      <t xml:space="preserve">Η εφαρμογή αυτή δημιουργήθηκε με το λογισμικό του </t>
    </r>
    <r>
      <rPr>
        <b/>
        <sz val="10"/>
        <color indexed="52"/>
        <rFont val="Arial"/>
        <family val="2"/>
        <charset val="161"/>
      </rPr>
      <t>"Microsoft Office 2013/excel"</t>
    </r>
    <r>
      <rPr>
        <sz val="10"/>
        <color indexed="43"/>
        <rFont val="Arial"/>
        <charset val="161"/>
      </rPr>
      <t xml:space="preserve"> σε υπολογιστή που λειτουργεί με </t>
    </r>
    <r>
      <rPr>
        <b/>
        <sz val="10"/>
        <color indexed="52"/>
        <rFont val="Arial"/>
        <family val="2"/>
        <charset val="161"/>
      </rPr>
      <t>"Windows 7".</t>
    </r>
    <r>
      <rPr>
        <sz val="10"/>
        <color indexed="43"/>
        <rFont val="Arial"/>
        <charset val="161"/>
      </rPr>
      <t xml:space="preserve"> Για οποιαδήποτε παρατήρηση, ερώτηση, ή απορία, παρακαλώ επικοινωνήστε στην παρακάτω διεύθυνση: </t>
    </r>
    <r>
      <rPr>
        <b/>
        <sz val="10"/>
        <color theme="3" tint="0.39997558519241921"/>
        <rFont val="Arial"/>
        <family val="2"/>
        <charset val="161"/>
      </rPr>
      <t xml:space="preserve">chmtou@gmail.com.   </t>
    </r>
  </si>
  <si>
    <t>Ένα από τα αντιδρώντα είναι άλας…</t>
  </si>
  <si>
    <r>
      <t xml:space="preserve">Στην ομάδα αντιδράσεων που ακολουθεί, εκτός από το να συμπληρωθούν οι χημικοί τύποι των προ-ϊόντων και οι συντελεστές, πρέπει και να δειχθεί αν η αντίδραση πραγματοποιείται λόγω σχηματι-σμού στα προϊόντα, </t>
    </r>
    <r>
      <rPr>
        <b/>
        <sz val="10"/>
        <color indexed="52"/>
        <rFont val="Arial"/>
        <family val="2"/>
        <charset val="161"/>
      </rPr>
      <t>ιζήματος,</t>
    </r>
    <r>
      <rPr>
        <sz val="10"/>
        <color indexed="43"/>
        <rFont val="Arial"/>
        <charset val="161"/>
      </rPr>
      <t xml:space="preserve"> ή </t>
    </r>
    <r>
      <rPr>
        <b/>
        <sz val="10"/>
        <color indexed="52"/>
        <rFont val="Arial"/>
        <family val="2"/>
        <charset val="161"/>
      </rPr>
      <t xml:space="preserve">αερίου. </t>
    </r>
    <r>
      <rPr>
        <sz val="10"/>
        <color indexed="43"/>
        <rFont val="Arial"/>
        <family val="2"/>
        <charset val="161"/>
      </rPr>
      <t>Να ληφθεί υπόψη ότι τουλάχιστον το ένα από τα αντιδρώ-ντα είναι διαλυμένο σε νερό. Σε περίπτωση που σχηματίζεται νερό στα προϊόντα, να γράφεται ο τύ-πος του στην τελευταία θέση.</t>
    </r>
  </si>
  <si>
    <r>
      <t>AgNO</t>
    </r>
    <r>
      <rPr>
        <vertAlign val="subscript"/>
        <sz val="10"/>
        <color indexed="43"/>
        <rFont val="Arial"/>
        <family val="2"/>
      </rPr>
      <t>3</t>
    </r>
  </si>
  <si>
    <t>+</t>
  </si>
  <si>
    <r>
      <t>CaCl</t>
    </r>
    <r>
      <rPr>
        <vertAlign val="subscript"/>
        <sz val="10"/>
        <color indexed="43"/>
        <rFont val="Arial"/>
        <family val="2"/>
      </rPr>
      <t>2</t>
    </r>
  </si>
  <si>
    <r>
      <t xml:space="preserve">Η αντίδραση </t>
    </r>
    <r>
      <rPr>
        <b/>
        <sz val="10"/>
        <color indexed="52"/>
        <rFont val="Arial"/>
        <family val="2"/>
        <charset val="161"/>
      </rPr>
      <t>γίνεται,</t>
    </r>
    <r>
      <rPr>
        <sz val="10"/>
        <color indexed="43"/>
        <rFont val="Arial"/>
        <family val="2"/>
      </rPr>
      <t xml:space="preserve"> επειδή στα προϊόντα σχηματίζεται…</t>
    </r>
  </si>
  <si>
    <t>ίζημα</t>
  </si>
  <si>
    <r>
      <t xml:space="preserve">χημ. τύπος   </t>
    </r>
    <r>
      <rPr>
        <b/>
        <sz val="9"/>
        <color indexed="52"/>
        <rFont val="Arial"/>
        <family val="2"/>
        <charset val="161"/>
      </rPr>
      <t>ιζήματος</t>
    </r>
    <r>
      <rPr>
        <sz val="9"/>
        <color indexed="43"/>
        <rFont val="Arial"/>
        <family val="2"/>
        <charset val="161"/>
      </rPr>
      <t xml:space="preserve"> ή </t>
    </r>
    <r>
      <rPr>
        <b/>
        <sz val="9"/>
        <color indexed="52"/>
        <rFont val="Arial"/>
        <family val="2"/>
        <charset val="161"/>
      </rPr>
      <t>αερίου</t>
    </r>
  </si>
  <si>
    <t>αέριο</t>
  </si>
  <si>
    <t>HCl</t>
  </si>
  <si>
    <t>ZnS</t>
  </si>
  <si>
    <r>
      <t xml:space="preserve">Η αντίδραση </t>
    </r>
    <r>
      <rPr>
        <b/>
        <sz val="10"/>
        <color indexed="52"/>
        <rFont val="Arial"/>
        <family val="2"/>
        <charset val="161"/>
      </rPr>
      <t>γίνεται</t>
    </r>
    <r>
      <rPr>
        <sz val="10"/>
        <color indexed="43"/>
        <rFont val="Arial"/>
        <family val="2"/>
      </rPr>
      <t xml:space="preserve"> επειδή στα προϊόντα σχηματίζεται…</t>
    </r>
  </si>
  <si>
    <r>
      <t>Ca(OH)</t>
    </r>
    <r>
      <rPr>
        <vertAlign val="subscript"/>
        <sz val="10"/>
        <color indexed="43"/>
        <rFont val="Arial"/>
        <family val="2"/>
      </rPr>
      <t>2</t>
    </r>
  </si>
  <si>
    <r>
      <t>Na</t>
    </r>
    <r>
      <rPr>
        <vertAlign val="subscript"/>
        <sz val="10"/>
        <color indexed="43"/>
        <rFont val="Arial"/>
        <family val="2"/>
      </rPr>
      <t>2</t>
    </r>
    <r>
      <rPr>
        <sz val="10"/>
        <color indexed="43"/>
        <rFont val="Arial"/>
        <family val="2"/>
      </rPr>
      <t>CO</t>
    </r>
    <r>
      <rPr>
        <vertAlign val="subscript"/>
        <sz val="10"/>
        <color indexed="43"/>
        <rFont val="Arial"/>
        <family val="2"/>
      </rPr>
      <t>3</t>
    </r>
  </si>
  <si>
    <t>HBr</t>
  </si>
  <si>
    <r>
      <t>MgCO</t>
    </r>
    <r>
      <rPr>
        <vertAlign val="subscript"/>
        <sz val="10"/>
        <color indexed="43"/>
        <rFont val="Arial"/>
        <family val="2"/>
      </rPr>
      <t>3</t>
    </r>
  </si>
  <si>
    <r>
      <t>(NH</t>
    </r>
    <r>
      <rPr>
        <vertAlign val="subscript"/>
        <sz val="10"/>
        <color indexed="43"/>
        <rFont val="Arial"/>
        <family val="2"/>
      </rPr>
      <t>4</t>
    </r>
    <r>
      <rPr>
        <sz val="10"/>
        <color indexed="43"/>
        <rFont val="Arial"/>
        <family val="2"/>
      </rPr>
      <t>)</t>
    </r>
    <r>
      <rPr>
        <vertAlign val="subscript"/>
        <sz val="10"/>
        <color indexed="43"/>
        <rFont val="Arial"/>
        <family val="2"/>
      </rPr>
      <t>2</t>
    </r>
    <r>
      <rPr>
        <sz val="10"/>
        <color indexed="43"/>
        <rFont val="Arial"/>
        <family val="2"/>
      </rPr>
      <t>SO</t>
    </r>
    <r>
      <rPr>
        <vertAlign val="subscript"/>
        <sz val="10"/>
        <color indexed="43"/>
        <rFont val="Arial"/>
        <family val="2"/>
      </rPr>
      <t>4</t>
    </r>
  </si>
  <si>
    <t>KOH</t>
  </si>
  <si>
    <r>
      <t>BaSO</t>
    </r>
    <r>
      <rPr>
        <vertAlign val="subscript"/>
        <sz val="10"/>
        <color indexed="43"/>
        <rFont val="Arial"/>
        <family val="2"/>
      </rPr>
      <t>3</t>
    </r>
  </si>
  <si>
    <r>
      <t>H</t>
    </r>
    <r>
      <rPr>
        <vertAlign val="subscript"/>
        <sz val="10"/>
        <color indexed="43"/>
        <rFont val="Arial"/>
        <family val="2"/>
      </rPr>
      <t>3</t>
    </r>
    <r>
      <rPr>
        <sz val="10"/>
        <color indexed="43"/>
        <rFont val="Arial"/>
        <family val="2"/>
      </rPr>
      <t>PO</t>
    </r>
    <r>
      <rPr>
        <vertAlign val="subscript"/>
        <sz val="10"/>
        <color indexed="43"/>
        <rFont val="Arial"/>
        <family val="2"/>
      </rPr>
      <t>4</t>
    </r>
  </si>
  <si>
    <r>
      <t>ZnCl</t>
    </r>
    <r>
      <rPr>
        <vertAlign val="subscript"/>
        <sz val="10"/>
        <color indexed="43"/>
        <rFont val="Arial"/>
        <family val="2"/>
      </rPr>
      <t>2</t>
    </r>
  </si>
  <si>
    <t>NaBr</t>
  </si>
  <si>
    <r>
      <t>CaBr</t>
    </r>
    <r>
      <rPr>
        <vertAlign val="subscript"/>
        <sz val="10"/>
        <color indexed="43"/>
        <rFont val="Arial"/>
        <family val="2"/>
      </rPr>
      <t>2</t>
    </r>
  </si>
  <si>
    <r>
      <t>Ba(OH)</t>
    </r>
    <r>
      <rPr>
        <vertAlign val="subscript"/>
        <sz val="10"/>
        <color indexed="43"/>
        <rFont val="Arial"/>
        <family val="2"/>
      </rPr>
      <t>2</t>
    </r>
  </si>
  <si>
    <r>
      <t>Fe(NO</t>
    </r>
    <r>
      <rPr>
        <vertAlign val="subscript"/>
        <sz val="10"/>
        <color indexed="43"/>
        <rFont val="Arial"/>
        <family val="2"/>
      </rPr>
      <t>3</t>
    </r>
    <r>
      <rPr>
        <sz val="10"/>
        <color indexed="43"/>
        <rFont val="Arial"/>
        <family val="2"/>
      </rPr>
      <t>)</t>
    </r>
    <r>
      <rPr>
        <vertAlign val="subscript"/>
        <sz val="10"/>
        <color indexed="43"/>
        <rFont val="Arial"/>
        <family val="2"/>
      </rPr>
      <t>3</t>
    </r>
  </si>
  <si>
    <t>Οξύ και βάση…</t>
  </si>
  <si>
    <r>
      <t xml:space="preserve">Στις αντιδράσεις που ακολουθούν, σε περίπτωση που το οξύ δεν είναι </t>
    </r>
    <r>
      <rPr>
        <b/>
        <sz val="10"/>
        <color indexed="52"/>
        <rFont val="Arial"/>
        <family val="2"/>
        <charset val="161"/>
      </rPr>
      <t>μονοπρωτικό,</t>
    </r>
    <r>
      <rPr>
        <sz val="10"/>
        <color indexed="43"/>
        <rFont val="Arial"/>
        <charset val="161"/>
      </rPr>
      <t xml:space="preserve"> ή η βάση </t>
    </r>
    <r>
      <rPr>
        <b/>
        <sz val="10"/>
        <color indexed="52"/>
        <rFont val="Arial"/>
        <family val="2"/>
        <charset val="161"/>
      </rPr>
      <t>μονο-υδροξυλική,</t>
    </r>
    <r>
      <rPr>
        <sz val="10"/>
        <color indexed="43"/>
        <rFont val="Arial"/>
        <charset val="161"/>
      </rPr>
      <t xml:space="preserve"> να γράφεται στα προϊόντα ο χημικός τύπος του </t>
    </r>
    <r>
      <rPr>
        <b/>
        <sz val="10"/>
        <color indexed="52"/>
        <rFont val="Arial"/>
        <family val="2"/>
        <charset val="161"/>
      </rPr>
      <t>ουδέτερου</t>
    </r>
    <r>
      <rPr>
        <sz val="10"/>
        <color indexed="43"/>
        <rFont val="Arial"/>
        <charset val="161"/>
      </rPr>
      <t xml:space="preserve"> άλατος. Για παρά-δειγμα, στην αντίδραση </t>
    </r>
    <r>
      <rPr>
        <b/>
        <sz val="10"/>
        <color indexed="52"/>
        <rFont val="Arial"/>
        <family val="2"/>
        <charset val="161"/>
      </rPr>
      <t>15,</t>
    </r>
    <r>
      <rPr>
        <sz val="10"/>
        <color indexed="43"/>
        <rFont val="Arial"/>
        <charset val="161"/>
      </rPr>
      <t xml:space="preserve"> στα προϊόντα να γραφεί ο τύπος του </t>
    </r>
    <r>
      <rPr>
        <b/>
        <sz val="10"/>
        <color indexed="52"/>
        <rFont val="Arial"/>
        <family val="2"/>
        <charset val="161"/>
      </rPr>
      <t>θειικού καλίου (Κ</t>
    </r>
    <r>
      <rPr>
        <b/>
        <vertAlign val="subscript"/>
        <sz val="10"/>
        <color indexed="52"/>
        <rFont val="Arial"/>
        <family val="2"/>
        <charset val="161"/>
      </rPr>
      <t>2</t>
    </r>
    <r>
      <rPr>
        <b/>
        <sz val="10"/>
        <color indexed="52"/>
        <rFont val="Arial"/>
        <family val="2"/>
        <charset val="161"/>
      </rPr>
      <t>SO</t>
    </r>
    <r>
      <rPr>
        <b/>
        <vertAlign val="subscript"/>
        <sz val="10"/>
        <color indexed="52"/>
        <rFont val="Arial"/>
        <family val="2"/>
        <charset val="161"/>
      </rPr>
      <t>4</t>
    </r>
    <r>
      <rPr>
        <b/>
        <sz val="10"/>
        <color indexed="52"/>
        <rFont val="Arial"/>
        <family val="2"/>
        <charset val="161"/>
      </rPr>
      <t>)</t>
    </r>
    <r>
      <rPr>
        <sz val="10"/>
        <color indexed="43"/>
        <rFont val="Arial"/>
        <charset val="161"/>
      </rPr>
      <t xml:space="preserve"> και όχι του </t>
    </r>
    <r>
      <rPr>
        <b/>
        <sz val="10"/>
        <color indexed="52"/>
        <rFont val="Arial"/>
        <family val="2"/>
        <charset val="161"/>
      </rPr>
      <t>όξινου θειικού καλίου (KHSO</t>
    </r>
    <r>
      <rPr>
        <b/>
        <vertAlign val="subscript"/>
        <sz val="10"/>
        <color indexed="52"/>
        <rFont val="Arial"/>
        <family val="2"/>
        <charset val="161"/>
      </rPr>
      <t>4</t>
    </r>
    <r>
      <rPr>
        <b/>
        <sz val="10"/>
        <color indexed="52"/>
        <rFont val="Arial"/>
        <family val="2"/>
        <charset val="161"/>
      </rPr>
      <t xml:space="preserve">), </t>
    </r>
    <r>
      <rPr>
        <sz val="10"/>
        <color rgb="FFFFFF99"/>
        <rFont val="Arial"/>
        <family val="2"/>
        <charset val="161"/>
      </rPr>
      <t>που θα μπορούσε επίσης να σχηματιστεί.</t>
    </r>
    <r>
      <rPr>
        <b/>
        <sz val="10"/>
        <color indexed="52"/>
        <rFont val="Arial"/>
        <family val="2"/>
        <charset val="161"/>
      </rPr>
      <t xml:space="preserve"> </t>
    </r>
  </si>
  <si>
    <r>
      <t>HClO</t>
    </r>
    <r>
      <rPr>
        <vertAlign val="subscript"/>
        <sz val="10"/>
        <color indexed="43"/>
        <rFont val="Arial"/>
        <family val="2"/>
      </rPr>
      <t>3</t>
    </r>
  </si>
  <si>
    <t>NaOH</t>
  </si>
  <si>
    <r>
      <t>HNO</t>
    </r>
    <r>
      <rPr>
        <vertAlign val="subscript"/>
        <sz val="10"/>
        <color indexed="43"/>
        <rFont val="Arial"/>
        <family val="2"/>
      </rPr>
      <t>3</t>
    </r>
  </si>
  <si>
    <r>
      <t>Mg(OH)</t>
    </r>
    <r>
      <rPr>
        <vertAlign val="subscript"/>
        <sz val="10"/>
        <color indexed="43"/>
        <rFont val="Arial"/>
        <family val="2"/>
      </rPr>
      <t>2</t>
    </r>
  </si>
  <si>
    <r>
      <t>Fe(OH)</t>
    </r>
    <r>
      <rPr>
        <vertAlign val="subscript"/>
        <sz val="10"/>
        <color indexed="43"/>
        <rFont val="Arial"/>
        <family val="2"/>
      </rPr>
      <t>3</t>
    </r>
  </si>
  <si>
    <r>
      <t>HNO</t>
    </r>
    <r>
      <rPr>
        <vertAlign val="subscript"/>
        <sz val="10"/>
        <color indexed="43"/>
        <rFont val="Arial"/>
        <family val="2"/>
      </rPr>
      <t>2</t>
    </r>
  </si>
  <si>
    <r>
      <t>NH</t>
    </r>
    <r>
      <rPr>
        <vertAlign val="subscript"/>
        <sz val="10"/>
        <color indexed="43"/>
        <rFont val="Arial"/>
        <family val="2"/>
      </rPr>
      <t>3</t>
    </r>
  </si>
  <si>
    <r>
      <t>H</t>
    </r>
    <r>
      <rPr>
        <vertAlign val="subscript"/>
        <sz val="10"/>
        <color indexed="43"/>
        <rFont val="Arial"/>
        <family val="2"/>
      </rPr>
      <t>2</t>
    </r>
    <r>
      <rPr>
        <sz val="10"/>
        <color indexed="43"/>
        <rFont val="Arial"/>
        <family val="2"/>
      </rPr>
      <t>SO</t>
    </r>
    <r>
      <rPr>
        <vertAlign val="subscript"/>
        <sz val="10"/>
        <color indexed="43"/>
        <rFont val="Arial"/>
        <family val="2"/>
      </rPr>
      <t>4</t>
    </r>
  </si>
  <si>
    <r>
      <t>H</t>
    </r>
    <r>
      <rPr>
        <vertAlign val="subscript"/>
        <sz val="10"/>
        <color indexed="43"/>
        <rFont val="Arial"/>
        <family val="2"/>
      </rPr>
      <t>2</t>
    </r>
    <r>
      <rPr>
        <sz val="10"/>
        <color indexed="43"/>
        <rFont val="Arial"/>
        <family val="2"/>
      </rPr>
      <t>SO</t>
    </r>
    <r>
      <rPr>
        <vertAlign val="subscript"/>
        <sz val="10"/>
        <color indexed="43"/>
        <rFont val="Arial"/>
        <family val="2"/>
      </rPr>
      <t>3</t>
    </r>
  </si>
  <si>
    <r>
      <t>Al(OH)</t>
    </r>
    <r>
      <rPr>
        <vertAlign val="subscript"/>
        <sz val="10"/>
        <color indexed="43"/>
        <rFont val="Arial"/>
        <family val="2"/>
      </rPr>
      <t>3</t>
    </r>
  </si>
  <si>
    <r>
      <t>H</t>
    </r>
    <r>
      <rPr>
        <vertAlign val="subscript"/>
        <sz val="10"/>
        <color indexed="43"/>
        <rFont val="Arial"/>
        <family val="2"/>
      </rPr>
      <t>2</t>
    </r>
    <r>
      <rPr>
        <sz val="10"/>
        <color indexed="43"/>
        <rFont val="Arial"/>
        <family val="2"/>
      </rPr>
      <t>CO</t>
    </r>
    <r>
      <rPr>
        <vertAlign val="subscript"/>
        <sz val="10"/>
        <color indexed="43"/>
        <rFont val="Arial"/>
        <family val="2"/>
      </rPr>
      <t>3</t>
    </r>
  </si>
  <si>
    <t>AgOH</t>
  </si>
  <si>
    <r>
      <t>Zn(OH)</t>
    </r>
    <r>
      <rPr>
        <vertAlign val="subscript"/>
        <sz val="10"/>
        <color indexed="43"/>
        <rFont val="Arial"/>
        <family val="2"/>
      </rPr>
      <t>2</t>
    </r>
  </si>
  <si>
    <t>Όξινο οξείδιο και βάση…</t>
  </si>
  <si>
    <r>
      <t xml:space="preserve">Για τις αντιδράσεις που ακολουθούν ισχύει η παρατήρηση της προηγούμενης ενότητας, δηλαδή το άλας που θα αναγράφεται στα προϊόντα θα είναι πάντα το αντίστοιχο </t>
    </r>
    <r>
      <rPr>
        <b/>
        <sz val="10"/>
        <color indexed="52"/>
        <rFont val="Arial"/>
        <family val="2"/>
        <charset val="161"/>
      </rPr>
      <t>ουδέτερο</t>
    </r>
    <r>
      <rPr>
        <sz val="10"/>
        <color indexed="43"/>
        <rFont val="Arial"/>
        <charset val="161"/>
      </rPr>
      <t xml:space="preserve"> άλας. </t>
    </r>
  </si>
  <si>
    <r>
      <t>N</t>
    </r>
    <r>
      <rPr>
        <vertAlign val="subscript"/>
        <sz val="10"/>
        <color indexed="43"/>
        <rFont val="Arial"/>
        <family val="2"/>
      </rPr>
      <t>2</t>
    </r>
    <r>
      <rPr>
        <sz val="10"/>
        <color indexed="43"/>
        <rFont val="Arial"/>
        <family val="2"/>
      </rPr>
      <t>O</t>
    </r>
    <r>
      <rPr>
        <vertAlign val="subscript"/>
        <sz val="10"/>
        <color indexed="43"/>
        <rFont val="Arial"/>
        <family val="2"/>
      </rPr>
      <t>3</t>
    </r>
  </si>
  <si>
    <r>
      <t>N</t>
    </r>
    <r>
      <rPr>
        <vertAlign val="subscript"/>
        <sz val="10"/>
        <color indexed="43"/>
        <rFont val="Arial"/>
        <family val="2"/>
      </rPr>
      <t>2</t>
    </r>
    <r>
      <rPr>
        <sz val="10"/>
        <color indexed="43"/>
        <rFont val="Arial"/>
        <family val="2"/>
      </rPr>
      <t>O</t>
    </r>
    <r>
      <rPr>
        <vertAlign val="subscript"/>
        <sz val="10"/>
        <color indexed="43"/>
        <rFont val="Arial"/>
        <family val="2"/>
      </rPr>
      <t>5</t>
    </r>
  </si>
  <si>
    <r>
      <t>Cl</t>
    </r>
    <r>
      <rPr>
        <vertAlign val="subscript"/>
        <sz val="10"/>
        <color indexed="43"/>
        <rFont val="Arial"/>
        <family val="2"/>
      </rPr>
      <t>2</t>
    </r>
    <r>
      <rPr>
        <sz val="10"/>
        <color indexed="43"/>
        <rFont val="Arial"/>
        <family val="2"/>
      </rPr>
      <t>O</t>
    </r>
    <r>
      <rPr>
        <vertAlign val="subscript"/>
        <sz val="10"/>
        <color indexed="43"/>
        <rFont val="Arial"/>
        <family val="2"/>
      </rPr>
      <t>5</t>
    </r>
  </si>
  <si>
    <r>
      <t>SO</t>
    </r>
    <r>
      <rPr>
        <vertAlign val="subscript"/>
        <sz val="10"/>
        <color indexed="43"/>
        <rFont val="Arial"/>
        <family val="2"/>
      </rPr>
      <t>3</t>
    </r>
  </si>
  <si>
    <r>
      <t>CO</t>
    </r>
    <r>
      <rPr>
        <vertAlign val="subscript"/>
        <sz val="10"/>
        <color indexed="43"/>
        <rFont val="Arial"/>
        <family val="2"/>
      </rPr>
      <t>2</t>
    </r>
  </si>
  <si>
    <r>
      <t>SO</t>
    </r>
    <r>
      <rPr>
        <vertAlign val="subscript"/>
        <sz val="10"/>
        <color indexed="43"/>
        <rFont val="Arial"/>
        <family val="2"/>
      </rPr>
      <t>2</t>
    </r>
  </si>
  <si>
    <r>
      <t>P</t>
    </r>
    <r>
      <rPr>
        <vertAlign val="subscript"/>
        <sz val="10"/>
        <color indexed="43"/>
        <rFont val="Arial"/>
        <family val="2"/>
      </rPr>
      <t>2</t>
    </r>
    <r>
      <rPr>
        <sz val="10"/>
        <color indexed="43"/>
        <rFont val="Arial"/>
        <family val="2"/>
      </rPr>
      <t>O</t>
    </r>
    <r>
      <rPr>
        <vertAlign val="subscript"/>
        <sz val="10"/>
        <color indexed="43"/>
        <rFont val="Arial"/>
        <family val="2"/>
      </rPr>
      <t>5</t>
    </r>
  </si>
  <si>
    <t>Οξύ και βασικό οξείδιο…</t>
  </si>
  <si>
    <r>
      <t xml:space="preserve">Για τις αντιδράσεις που ακολουθούν ισχύει πάλι η παρατήρηση των δύο τελευταίων ενοτήτων, δηλα-δή το άλας που θα αναγράφεται στα προϊόντα θα είναι πάντα το αντίστοιχο </t>
    </r>
    <r>
      <rPr>
        <b/>
        <sz val="10"/>
        <color indexed="52"/>
        <rFont val="Arial"/>
        <family val="2"/>
        <charset val="161"/>
      </rPr>
      <t>ουδέτερο</t>
    </r>
    <r>
      <rPr>
        <sz val="10"/>
        <color indexed="43"/>
        <rFont val="Arial"/>
        <charset val="161"/>
      </rPr>
      <t xml:space="preserve"> άλας. </t>
    </r>
  </si>
  <si>
    <r>
      <t>Na</t>
    </r>
    <r>
      <rPr>
        <vertAlign val="subscript"/>
        <sz val="10"/>
        <color indexed="43"/>
        <rFont val="Arial"/>
        <family val="2"/>
      </rPr>
      <t>2</t>
    </r>
    <r>
      <rPr>
        <sz val="10"/>
        <color indexed="43"/>
        <rFont val="Arial"/>
        <family val="2"/>
      </rPr>
      <t>O</t>
    </r>
  </si>
  <si>
    <r>
      <t>K</t>
    </r>
    <r>
      <rPr>
        <vertAlign val="subscript"/>
        <sz val="10"/>
        <color indexed="43"/>
        <rFont val="Arial"/>
        <family val="2"/>
      </rPr>
      <t>2</t>
    </r>
    <r>
      <rPr>
        <sz val="10"/>
        <color indexed="43"/>
        <rFont val="Arial"/>
        <family val="2"/>
      </rPr>
      <t>O</t>
    </r>
  </si>
  <si>
    <r>
      <t>Ag</t>
    </r>
    <r>
      <rPr>
        <vertAlign val="subscript"/>
        <sz val="10"/>
        <color indexed="43"/>
        <rFont val="Arial"/>
        <family val="2"/>
      </rPr>
      <t>2</t>
    </r>
    <r>
      <rPr>
        <sz val="10"/>
        <color indexed="43"/>
        <rFont val="Arial"/>
        <family val="2"/>
      </rPr>
      <t>O</t>
    </r>
  </si>
  <si>
    <t>CaO</t>
  </si>
  <si>
    <t>MgO</t>
  </si>
  <si>
    <t>H2O</t>
  </si>
  <si>
    <t>ZnO</t>
  </si>
  <si>
    <r>
      <t>Al</t>
    </r>
    <r>
      <rPr>
        <vertAlign val="subscript"/>
        <sz val="10"/>
        <color indexed="43"/>
        <rFont val="Arial"/>
        <family val="2"/>
      </rPr>
      <t>2</t>
    </r>
    <r>
      <rPr>
        <sz val="10"/>
        <color indexed="43"/>
        <rFont val="Arial"/>
        <family val="2"/>
      </rPr>
      <t>O</t>
    </r>
    <r>
      <rPr>
        <vertAlign val="subscript"/>
        <sz val="10"/>
        <color indexed="43"/>
        <rFont val="Arial"/>
        <family val="2"/>
      </rPr>
      <t>3</t>
    </r>
  </si>
  <si>
    <r>
      <t>H</t>
    </r>
    <r>
      <rPr>
        <vertAlign val="subscript"/>
        <sz val="10"/>
        <color indexed="43"/>
        <rFont val="Arial"/>
        <family val="2"/>
      </rPr>
      <t>2</t>
    </r>
    <r>
      <rPr>
        <sz val="10"/>
        <color indexed="43"/>
        <rFont val="Arial"/>
        <family val="2"/>
      </rPr>
      <t>S</t>
    </r>
  </si>
  <si>
    <r>
      <t>Fe</t>
    </r>
    <r>
      <rPr>
        <vertAlign val="subscript"/>
        <sz val="10"/>
        <color indexed="43"/>
        <rFont val="Arial"/>
        <family val="2"/>
      </rPr>
      <t>2</t>
    </r>
    <r>
      <rPr>
        <sz val="10"/>
        <color indexed="43"/>
        <rFont val="Arial"/>
        <family val="2"/>
      </rPr>
      <t>O</t>
    </r>
    <r>
      <rPr>
        <vertAlign val="subscript"/>
        <sz val="10"/>
        <color indexed="43"/>
        <rFont val="Arial"/>
        <family val="2"/>
      </rPr>
      <t>3</t>
    </r>
  </si>
  <si>
    <t>Όξινο οξείδιο και βασικό οξείδιο…</t>
  </si>
  <si>
    <r>
      <t>ΠΡΟΣΟΧΗ!</t>
    </r>
    <r>
      <rPr>
        <sz val="10"/>
        <color indexed="43"/>
        <rFont val="Arial"/>
        <charset val="161"/>
      </rPr>
      <t xml:space="preserve"> Από τα αντιδρώντα των αντιδράσεων που ακολουθούν, απουσιάζει "επιδεικτικά" το </t>
    </r>
    <r>
      <rPr>
        <b/>
        <sz val="10"/>
        <color indexed="52"/>
        <rFont val="Arial"/>
        <family val="2"/>
        <charset val="161"/>
      </rPr>
      <t>…υδρογόνο!.</t>
    </r>
    <r>
      <rPr>
        <sz val="10"/>
        <color indexed="43"/>
        <rFont val="Arial"/>
        <charset val="161"/>
      </rPr>
      <t xml:space="preserve"> </t>
    </r>
  </si>
  <si>
    <t>ΣΥΝΟΛΟ:</t>
  </si>
  <si>
    <t>ΠΟΣΟΣΤΟ ΕΠΙΤΥΧΙΑΣ</t>
  </si>
  <si>
    <r>
      <t xml:space="preserve">Καλή επιτυχία στις εξετάσεις   </t>
    </r>
    <r>
      <rPr>
        <b/>
        <sz val="16"/>
        <color indexed="43"/>
        <rFont val="Wingdings"/>
        <charset val="2"/>
      </rPr>
      <t>J</t>
    </r>
  </si>
  <si>
    <t>Τουκμενίδης Μηνάς - 3ο ΓΕ.Λ. Αμπελοκήπων, Θεσσαλονίκη</t>
  </si>
  <si>
    <t>… στην αρχή της σελίδας.</t>
  </si>
  <si>
    <r>
      <t>Μεταθετικές</t>
    </r>
    <r>
      <rPr>
        <sz val="12"/>
        <rFont val="Arial"/>
        <family val="2"/>
      </rPr>
      <t xml:space="preserve"> χαρακτηρίζονται εκείνες οι αντιδράσεις κατά την πραγματοποίηση των οποίων, δε συμβαίνει μεταβολή του </t>
    </r>
    <r>
      <rPr>
        <b/>
        <sz val="12"/>
        <rFont val="Arial"/>
        <family val="2"/>
      </rPr>
      <t>ΑΟ,</t>
    </r>
    <r>
      <rPr>
        <sz val="12"/>
        <rFont val="Arial"/>
        <family val="2"/>
      </rPr>
      <t xml:space="preserve"> των στοιχείων που συγκροτούν τα αντιδρόντα.</t>
    </r>
  </si>
  <si>
    <r>
      <t xml:space="preserve">...είναι </t>
    </r>
    <r>
      <rPr>
        <b/>
        <sz val="11"/>
        <color indexed="52"/>
        <rFont val="Arial"/>
        <family val="2"/>
        <charset val="161"/>
      </rPr>
      <t>ένωση που ιοντίζεται ελάχιστα,</t>
    </r>
    <r>
      <rPr>
        <b/>
        <sz val="11"/>
        <color indexed="43"/>
        <rFont val="Arial"/>
        <family val="2"/>
      </rPr>
      <t xml:space="preserve"> </t>
    </r>
    <r>
      <rPr>
        <sz val="11"/>
        <color indexed="43"/>
        <rFont val="Arial"/>
        <family val="2"/>
      </rPr>
      <t xml:space="preserve">όπως για παράδειγμα συμβαίνει στην περίπτωση της </t>
    </r>
    <r>
      <rPr>
        <b/>
        <sz val="11"/>
        <color indexed="52"/>
        <rFont val="Arial"/>
        <family val="2"/>
        <charset val="161"/>
      </rPr>
      <t>εξουδετέρωσης,</t>
    </r>
    <r>
      <rPr>
        <sz val="11"/>
        <color indexed="43"/>
        <rFont val="Arial"/>
        <family val="2"/>
      </rPr>
      <t xml:space="preserve"> όπου σχηματί-ζεται νερό, το οποίο ιοντίζεται σε πολύ μικρό ποσοστό.</t>
    </r>
  </si>
  <si>
    <r>
      <t xml:space="preserve">
AgCl, AgBr, AgI,
CaSO</t>
    </r>
    <r>
      <rPr>
        <b/>
        <vertAlign val="subscript"/>
        <sz val="11"/>
        <color indexed="52"/>
        <rFont val="Arial"/>
        <family val="2"/>
        <charset val="161"/>
      </rPr>
      <t>4</t>
    </r>
    <r>
      <rPr>
        <b/>
        <sz val="11"/>
        <color indexed="52"/>
        <rFont val="Arial"/>
        <family val="2"/>
        <charset val="161"/>
      </rPr>
      <t>, BaSO</t>
    </r>
    <r>
      <rPr>
        <b/>
        <vertAlign val="subscript"/>
        <sz val="11"/>
        <color indexed="52"/>
        <rFont val="Arial"/>
        <family val="2"/>
        <charset val="161"/>
      </rPr>
      <t>4</t>
    </r>
    <r>
      <rPr>
        <b/>
        <sz val="11"/>
        <color indexed="52"/>
        <rFont val="Arial"/>
        <family val="2"/>
        <charset val="161"/>
      </rPr>
      <t>, PbSO</t>
    </r>
    <r>
      <rPr>
        <b/>
        <vertAlign val="subscript"/>
        <sz val="11"/>
        <color indexed="52"/>
        <rFont val="Arial"/>
        <family val="2"/>
        <charset val="161"/>
      </rPr>
      <t>4</t>
    </r>
    <r>
      <rPr>
        <b/>
        <sz val="11"/>
        <color indexed="52"/>
        <rFont val="Arial"/>
        <family val="2"/>
        <charset val="161"/>
      </rPr>
      <t xml:space="preserve">,
ανθρακικά και θειούχα άλατα.
</t>
    </r>
  </si>
  <si>
    <r>
      <rPr>
        <b/>
        <u/>
        <sz val="11"/>
        <color rgb="FF800000"/>
        <rFont val="Arial"/>
        <family val="2"/>
        <charset val="161"/>
      </rPr>
      <t>Εξαιρούνται</t>
    </r>
    <r>
      <rPr>
        <sz val="11"/>
        <color rgb="FFFFFF99"/>
        <rFont val="Arial"/>
        <family val="2"/>
      </rPr>
      <t xml:space="preserve"> τα άλατα </t>
    </r>
    <r>
      <rPr>
        <b/>
        <sz val="11"/>
        <color rgb="FFFF9900"/>
        <rFont val="Arial"/>
        <family val="2"/>
        <charset val="161"/>
      </rPr>
      <t>καλίου, νατρίου, αμ-μωνίου,</t>
    </r>
    <r>
      <rPr>
        <sz val="11"/>
        <color rgb="FFFFFF99"/>
        <rFont val="Arial"/>
        <family val="2"/>
      </rPr>
      <t xml:space="preserve"> καθώς και τα </t>
    </r>
    <r>
      <rPr>
        <b/>
        <sz val="11"/>
        <color rgb="FFFF9900"/>
        <rFont val="Arial"/>
        <family val="2"/>
        <charset val="161"/>
      </rPr>
      <t>νιτρικά</t>
    </r>
    <r>
      <rPr>
        <sz val="11"/>
        <color rgb="FFFFFF99"/>
        <rFont val="Arial"/>
        <family val="2"/>
      </rPr>
      <t xml:space="preserve"> άλατα, που είναι όλα </t>
    </r>
    <r>
      <rPr>
        <b/>
        <sz val="11"/>
        <color rgb="FFFF9900"/>
        <rFont val="Arial"/>
        <family val="2"/>
        <charset val="161"/>
      </rPr>
      <t>ευδιάλυτα.</t>
    </r>
  </si>
  <si>
    <r>
      <t xml:space="preserve">Επίσης είναι δυσδιάλυτα και σχηματίζουν ιζήματα, όλα τα </t>
    </r>
    <r>
      <rPr>
        <b/>
        <sz val="11"/>
        <color indexed="52"/>
        <rFont val="Arial"/>
        <family val="2"/>
        <charset val="161"/>
      </rPr>
      <t>υδροξείδια των μετάλλων</t>
    </r>
    <r>
      <rPr>
        <sz val="11"/>
        <color indexed="43"/>
        <rFont val="Arial"/>
        <family val="2"/>
      </rPr>
      <t xml:space="preserve"> εκτός των…
</t>
    </r>
    <r>
      <rPr>
        <b/>
        <sz val="11"/>
        <color indexed="52"/>
        <rFont val="Arial"/>
        <family val="2"/>
        <charset val="161"/>
      </rPr>
      <t>...NaOH, KOH, Ca(OH)</t>
    </r>
    <r>
      <rPr>
        <b/>
        <vertAlign val="subscript"/>
        <sz val="11"/>
        <color indexed="52"/>
        <rFont val="Arial"/>
        <family val="2"/>
        <charset val="161"/>
      </rPr>
      <t>2</t>
    </r>
    <r>
      <rPr>
        <b/>
        <sz val="11"/>
        <color indexed="52"/>
        <rFont val="Arial"/>
        <family val="2"/>
        <charset val="161"/>
      </rPr>
      <t xml:space="preserve"> </t>
    </r>
    <r>
      <rPr>
        <b/>
        <sz val="11"/>
        <color indexed="43"/>
        <rFont val="Arial"/>
        <family val="2"/>
      </rPr>
      <t xml:space="preserve">και </t>
    </r>
    <r>
      <rPr>
        <b/>
        <sz val="11"/>
        <color indexed="52"/>
        <rFont val="Arial"/>
        <family val="2"/>
        <charset val="161"/>
      </rPr>
      <t>Ba(OH)</t>
    </r>
    <r>
      <rPr>
        <b/>
        <vertAlign val="subscript"/>
        <sz val="11"/>
        <color indexed="52"/>
        <rFont val="Arial"/>
        <family val="2"/>
        <charset val="161"/>
      </rPr>
      <t>2</t>
    </r>
    <r>
      <rPr>
        <b/>
        <sz val="11"/>
        <color indexed="52"/>
        <rFont val="Arial"/>
        <family val="2"/>
        <charset val="161"/>
      </rPr>
      <t>….</t>
    </r>
    <r>
      <rPr>
        <b/>
        <sz val="11"/>
        <color indexed="43"/>
        <rFont val="Arial"/>
        <family val="2"/>
      </rPr>
      <t xml:space="preserve">
</t>
    </r>
    <r>
      <rPr>
        <sz val="11"/>
        <color indexed="43"/>
        <rFont val="Arial"/>
        <family val="2"/>
      </rPr>
      <t xml:space="preserve">που είναι </t>
    </r>
    <r>
      <rPr>
        <b/>
        <sz val="11"/>
        <color indexed="52"/>
        <rFont val="Arial"/>
        <family val="2"/>
        <charset val="161"/>
      </rPr>
      <t>ευδιάλυτα.</t>
    </r>
  </si>
  <si>
    <r>
      <t>Όπως φαίνεται στο παράδειγμα που δόθηκε, γίνεται αντιμετάθεση των θετι-κών μερών των δυο ηλεκτρολυτών που έχουμε στην αρχή. 
Πιο συγκεκριμένα, το θετικό μέρος του οξέος, δηλαδή το</t>
    </r>
    <r>
      <rPr>
        <b/>
        <sz val="11"/>
        <color indexed="43"/>
        <rFont val="Arial"/>
        <family val="2"/>
      </rPr>
      <t xml:space="preserve"> </t>
    </r>
    <r>
      <rPr>
        <b/>
        <sz val="11"/>
        <color indexed="52"/>
        <rFont val="Arial"/>
        <family val="2"/>
        <charset val="161"/>
      </rPr>
      <t>"Η",</t>
    </r>
    <r>
      <rPr>
        <sz val="11"/>
        <color indexed="43"/>
        <rFont val="Arial"/>
        <family val="2"/>
      </rPr>
      <t xml:space="preserve"> καταλαμβάνει τη θέση του θετικού μέρους του άλατος, δηλαδή του </t>
    </r>
    <r>
      <rPr>
        <b/>
        <sz val="11"/>
        <color indexed="52"/>
        <rFont val="Arial"/>
        <family val="2"/>
        <charset val="161"/>
      </rPr>
      <t>"Fe",</t>
    </r>
    <r>
      <rPr>
        <b/>
        <sz val="11"/>
        <color indexed="43"/>
        <rFont val="Arial"/>
        <family val="2"/>
      </rPr>
      <t xml:space="preserve"> </t>
    </r>
    <r>
      <rPr>
        <sz val="11"/>
        <color indexed="43"/>
        <rFont val="Arial"/>
        <family val="2"/>
      </rPr>
      <t xml:space="preserve">οπότε σχηματίζε-ται στα προϊόντα το </t>
    </r>
    <r>
      <rPr>
        <b/>
        <sz val="11"/>
        <color indexed="52"/>
        <rFont val="Arial"/>
        <family val="2"/>
        <charset val="161"/>
      </rPr>
      <t>υδρόθειο (H</t>
    </r>
    <r>
      <rPr>
        <b/>
        <vertAlign val="subscript"/>
        <sz val="11"/>
        <color indexed="52"/>
        <rFont val="Arial"/>
        <family val="2"/>
        <charset val="161"/>
      </rPr>
      <t>2</t>
    </r>
    <r>
      <rPr>
        <b/>
        <sz val="11"/>
        <color indexed="52"/>
        <rFont val="Arial"/>
        <family val="2"/>
        <charset val="161"/>
      </rPr>
      <t>S),</t>
    </r>
    <r>
      <rPr>
        <sz val="11"/>
        <color indexed="52"/>
        <rFont val="Arial"/>
        <family val="2"/>
        <charset val="161"/>
      </rPr>
      <t xml:space="preserve"> </t>
    </r>
    <r>
      <rPr>
        <sz val="11"/>
        <color indexed="43"/>
        <rFont val="Arial"/>
        <family val="2"/>
      </rPr>
      <t xml:space="preserve">ενώ ο </t>
    </r>
    <r>
      <rPr>
        <b/>
        <sz val="11"/>
        <color indexed="52"/>
        <rFont val="Arial"/>
        <family val="2"/>
        <charset val="161"/>
      </rPr>
      <t>"Fe"</t>
    </r>
    <r>
      <rPr>
        <sz val="11"/>
        <color indexed="43"/>
        <rFont val="Arial"/>
        <family val="2"/>
      </rPr>
      <t xml:space="preserve"> καταλαμβάνει τη θέση που κατείχε αρχικά το </t>
    </r>
    <r>
      <rPr>
        <b/>
        <sz val="11"/>
        <color indexed="52"/>
        <rFont val="Arial"/>
        <family val="2"/>
        <charset val="161"/>
      </rPr>
      <t>"H"</t>
    </r>
    <r>
      <rPr>
        <sz val="11"/>
        <color indexed="43"/>
        <rFont val="Arial"/>
        <family val="2"/>
      </rPr>
      <t xml:space="preserve"> και έτσι σχηματίζεται στα προϊόντα ο </t>
    </r>
    <r>
      <rPr>
        <b/>
        <sz val="11"/>
        <color indexed="52"/>
        <rFont val="Arial"/>
        <family val="2"/>
        <charset val="161"/>
      </rPr>
      <t>χλωριούχος σί-δηρος II (FeCl</t>
    </r>
    <r>
      <rPr>
        <b/>
        <vertAlign val="subscript"/>
        <sz val="11"/>
        <color indexed="52"/>
        <rFont val="Arial"/>
        <family val="2"/>
        <charset val="161"/>
      </rPr>
      <t>2</t>
    </r>
    <r>
      <rPr>
        <b/>
        <sz val="11"/>
        <color indexed="52"/>
        <rFont val="Arial"/>
        <family val="2"/>
        <charset val="161"/>
      </rPr>
      <t>)</t>
    </r>
    <r>
      <rPr>
        <b/>
        <sz val="11"/>
        <color indexed="43"/>
        <rFont val="Arial"/>
        <family val="2"/>
      </rPr>
      <t xml:space="preserve"> </t>
    </r>
  </si>
  <si>
    <r>
      <t xml:space="preserve">Ειδικά στην περίπτωση που κάποιο οξύ επιδρά πάνω σε ένα </t>
    </r>
    <r>
      <rPr>
        <b/>
        <sz val="11"/>
        <color indexed="52"/>
        <rFont val="Arial"/>
        <family val="2"/>
        <charset val="161"/>
      </rPr>
      <t>ανθρακικό ά-λας</t>
    </r>
    <r>
      <rPr>
        <sz val="11"/>
        <color indexed="52"/>
        <rFont val="Arial"/>
        <family val="2"/>
        <charset val="161"/>
      </rPr>
      <t xml:space="preserve">, </t>
    </r>
    <r>
      <rPr>
        <sz val="11"/>
        <color indexed="43"/>
        <rFont val="Arial"/>
        <family val="2"/>
      </rPr>
      <t xml:space="preserve">δηλαδή άλας του </t>
    </r>
    <r>
      <rPr>
        <b/>
        <sz val="11"/>
        <color indexed="52"/>
        <rFont val="Arial"/>
        <family val="2"/>
        <charset val="161"/>
      </rPr>
      <t>ανθρακικού οξέος (H</t>
    </r>
    <r>
      <rPr>
        <b/>
        <vertAlign val="subscript"/>
        <sz val="11"/>
        <color indexed="52"/>
        <rFont val="Arial"/>
        <family val="2"/>
        <charset val="161"/>
      </rPr>
      <t>2</t>
    </r>
    <r>
      <rPr>
        <b/>
        <sz val="11"/>
        <color indexed="52"/>
        <rFont val="Arial"/>
        <family val="2"/>
        <charset val="161"/>
      </rPr>
      <t>CO</t>
    </r>
    <r>
      <rPr>
        <b/>
        <vertAlign val="subscript"/>
        <sz val="11"/>
        <color indexed="52"/>
        <rFont val="Arial"/>
        <family val="2"/>
        <charset val="161"/>
      </rPr>
      <t>3</t>
    </r>
    <r>
      <rPr>
        <b/>
        <sz val="11"/>
        <color indexed="52"/>
        <rFont val="Arial"/>
        <family val="2"/>
        <charset val="161"/>
      </rPr>
      <t>),</t>
    </r>
    <r>
      <rPr>
        <b/>
        <sz val="11"/>
        <color indexed="43"/>
        <rFont val="Arial"/>
        <family val="2"/>
      </rPr>
      <t xml:space="preserve"> </t>
    </r>
    <r>
      <rPr>
        <sz val="11"/>
        <color indexed="43"/>
        <rFont val="Arial"/>
        <family val="2"/>
      </rPr>
      <t xml:space="preserve">είναι αναμενόμενο στα προϊόντα, σύμφωνα με τα παραπάνω, να σχηματίζεται το </t>
    </r>
    <r>
      <rPr>
        <b/>
        <sz val="11"/>
        <color indexed="52"/>
        <rFont val="Arial"/>
        <family val="2"/>
        <charset val="161"/>
      </rPr>
      <t>ανθρακικό οξύ (Η</t>
    </r>
    <r>
      <rPr>
        <b/>
        <vertAlign val="subscript"/>
        <sz val="11"/>
        <color indexed="52"/>
        <rFont val="Arial"/>
        <family val="2"/>
        <charset val="161"/>
      </rPr>
      <t>2</t>
    </r>
    <r>
      <rPr>
        <b/>
        <sz val="11"/>
        <color indexed="52"/>
        <rFont val="Arial"/>
        <family val="2"/>
        <charset val="161"/>
      </rPr>
      <t>CO</t>
    </r>
    <r>
      <rPr>
        <b/>
        <vertAlign val="subscript"/>
        <sz val="11"/>
        <color indexed="52"/>
        <rFont val="Arial"/>
        <family val="2"/>
        <charset val="161"/>
      </rPr>
      <t>3</t>
    </r>
    <r>
      <rPr>
        <b/>
        <sz val="11"/>
        <color indexed="52"/>
        <rFont val="Arial"/>
        <family val="2"/>
        <charset val="161"/>
      </rPr>
      <t>).</t>
    </r>
    <r>
      <rPr>
        <b/>
        <sz val="11"/>
        <color indexed="43"/>
        <rFont val="Arial"/>
        <family val="2"/>
      </rPr>
      <t xml:space="preserve"> </t>
    </r>
    <r>
      <rPr>
        <sz val="11"/>
        <color indexed="43"/>
        <rFont val="Arial"/>
        <family val="2"/>
      </rPr>
      <t xml:space="preserve">Όμως αυτό το οξύ  είναι πολύ ασταθές και διασπάται προς </t>
    </r>
    <r>
      <rPr>
        <b/>
        <sz val="11"/>
        <color indexed="52"/>
        <rFont val="Arial"/>
        <family val="2"/>
        <charset val="161"/>
      </rPr>
      <t>νερό</t>
    </r>
    <r>
      <rPr>
        <sz val="11"/>
        <color indexed="43"/>
        <rFont val="Arial"/>
        <family val="2"/>
      </rPr>
      <t xml:space="preserve"> και </t>
    </r>
    <r>
      <rPr>
        <b/>
        <sz val="11"/>
        <color indexed="52"/>
        <rFont val="Arial"/>
        <family val="2"/>
        <charset val="161"/>
      </rPr>
      <t>διοξείδιο του άνθρακα (CO</t>
    </r>
    <r>
      <rPr>
        <b/>
        <vertAlign val="subscript"/>
        <sz val="11"/>
        <color indexed="52"/>
        <rFont val="Arial"/>
        <family val="2"/>
        <charset val="161"/>
      </rPr>
      <t>2</t>
    </r>
    <r>
      <rPr>
        <b/>
        <sz val="11"/>
        <color indexed="52"/>
        <rFont val="Arial"/>
        <family val="2"/>
        <charset val="161"/>
      </rPr>
      <t xml:space="preserve">). </t>
    </r>
  </si>
  <si>
    <r>
      <t xml:space="preserve">Ειδικά στην περίπτωση κατά την οποία κάποια βάση επιδρά πάνω σε ένα </t>
    </r>
    <r>
      <rPr>
        <b/>
        <sz val="11"/>
        <color indexed="52"/>
        <rFont val="Arial"/>
        <family val="2"/>
        <charset val="161"/>
      </rPr>
      <t>αμμωνιακό άλας</t>
    </r>
    <r>
      <rPr>
        <sz val="11"/>
        <color indexed="52"/>
        <rFont val="Arial"/>
        <family val="2"/>
        <charset val="161"/>
      </rPr>
      <t xml:space="preserve">, </t>
    </r>
    <r>
      <rPr>
        <sz val="11"/>
        <color indexed="43"/>
        <rFont val="Arial"/>
        <family val="2"/>
      </rPr>
      <t xml:space="preserve">δηλαδή άλας της </t>
    </r>
    <r>
      <rPr>
        <b/>
        <sz val="11"/>
        <color indexed="52"/>
        <rFont val="Arial"/>
        <family val="2"/>
        <charset val="161"/>
      </rPr>
      <t>αμμωνίας (ΝH</t>
    </r>
    <r>
      <rPr>
        <b/>
        <vertAlign val="subscript"/>
        <sz val="11"/>
        <color indexed="52"/>
        <rFont val="Arial"/>
        <family val="2"/>
        <charset val="161"/>
      </rPr>
      <t>3</t>
    </r>
    <r>
      <rPr>
        <b/>
        <sz val="11"/>
        <color indexed="52"/>
        <rFont val="Arial"/>
        <family val="2"/>
        <charset val="161"/>
      </rPr>
      <t>),</t>
    </r>
    <r>
      <rPr>
        <b/>
        <sz val="11"/>
        <color indexed="43"/>
        <rFont val="Arial"/>
        <family val="2"/>
      </rPr>
      <t xml:space="preserve"> </t>
    </r>
    <r>
      <rPr>
        <sz val="11"/>
        <color indexed="43"/>
        <rFont val="Arial"/>
        <family val="2"/>
      </rPr>
      <t xml:space="preserve">θα σχηματίζεται στα προϊόντα, σύμφωνα με τα αναφερθέντα παραπάνω, το </t>
    </r>
    <r>
      <rPr>
        <b/>
        <sz val="11"/>
        <color indexed="52"/>
        <rFont val="Arial"/>
        <family val="2"/>
        <charset val="161"/>
      </rPr>
      <t>υδροξείδιο του αμ-μωνίου (ΝΗ</t>
    </r>
    <r>
      <rPr>
        <b/>
        <vertAlign val="subscript"/>
        <sz val="11"/>
        <color indexed="52"/>
        <rFont val="Arial"/>
        <family val="2"/>
        <charset val="161"/>
      </rPr>
      <t>4</t>
    </r>
    <r>
      <rPr>
        <b/>
        <sz val="11"/>
        <color indexed="52"/>
        <rFont val="Arial"/>
        <family val="2"/>
        <charset val="161"/>
      </rPr>
      <t>ΟΗ).</t>
    </r>
    <r>
      <rPr>
        <b/>
        <sz val="11"/>
        <color indexed="43"/>
        <rFont val="Arial"/>
        <family val="2"/>
      </rPr>
      <t xml:space="preserve"> </t>
    </r>
    <r>
      <rPr>
        <sz val="11"/>
        <color indexed="43"/>
        <rFont val="Arial"/>
        <family val="2"/>
      </rPr>
      <t xml:space="preserve">Όμως  η ένωση αυτή είναι </t>
    </r>
    <r>
      <rPr>
        <b/>
        <sz val="11"/>
        <color indexed="52"/>
        <rFont val="Arial"/>
        <family val="2"/>
        <charset val="161"/>
      </rPr>
      <t>υποθετική,</t>
    </r>
    <r>
      <rPr>
        <sz val="11"/>
        <color indexed="43"/>
        <rFont val="Arial"/>
        <family val="2"/>
      </rPr>
      <t xml:space="preserve"> δεν υπάρχει πραγ-ματικά και αντ' αυτής γράφουμε</t>
    </r>
    <r>
      <rPr>
        <sz val="11"/>
        <color indexed="52"/>
        <rFont val="Arial"/>
        <family val="2"/>
        <charset val="161"/>
      </rPr>
      <t xml:space="preserve"> </t>
    </r>
    <r>
      <rPr>
        <b/>
        <sz val="11"/>
        <color indexed="52"/>
        <rFont val="Arial"/>
        <family val="2"/>
        <charset val="161"/>
      </rPr>
      <t>"</t>
    </r>
    <r>
      <rPr>
        <b/>
        <sz val="11"/>
        <color indexed="44"/>
        <rFont val="Arial"/>
        <family val="2"/>
        <charset val="161"/>
      </rPr>
      <t>ΝΗ</t>
    </r>
    <r>
      <rPr>
        <b/>
        <vertAlign val="subscript"/>
        <sz val="11"/>
        <color indexed="44"/>
        <rFont val="Arial"/>
        <family val="2"/>
        <charset val="161"/>
      </rPr>
      <t>3</t>
    </r>
    <r>
      <rPr>
        <b/>
        <sz val="11"/>
        <color indexed="52"/>
        <rFont val="Arial"/>
        <family val="2"/>
        <charset val="161"/>
      </rPr>
      <t xml:space="preserve"> </t>
    </r>
    <r>
      <rPr>
        <b/>
        <sz val="11"/>
        <color indexed="10"/>
        <rFont val="Arial"/>
        <family val="2"/>
        <charset val="161"/>
      </rPr>
      <t>+</t>
    </r>
    <r>
      <rPr>
        <b/>
        <sz val="11"/>
        <color indexed="52"/>
        <rFont val="Arial"/>
        <family val="2"/>
        <charset val="161"/>
      </rPr>
      <t xml:space="preserve"> </t>
    </r>
    <r>
      <rPr>
        <b/>
        <sz val="11"/>
        <color indexed="15"/>
        <rFont val="Arial"/>
        <family val="2"/>
        <charset val="161"/>
      </rPr>
      <t>Η</t>
    </r>
    <r>
      <rPr>
        <b/>
        <vertAlign val="subscript"/>
        <sz val="11"/>
        <color indexed="15"/>
        <rFont val="Arial"/>
        <family val="2"/>
        <charset val="161"/>
      </rPr>
      <t>2</t>
    </r>
    <r>
      <rPr>
        <b/>
        <sz val="11"/>
        <color indexed="15"/>
        <rFont val="Arial"/>
        <family val="2"/>
        <charset val="161"/>
      </rPr>
      <t>Ο</t>
    </r>
    <r>
      <rPr>
        <b/>
        <sz val="11"/>
        <color indexed="52"/>
        <rFont val="Arial"/>
        <family val="2"/>
        <charset val="161"/>
      </rPr>
      <t xml:space="preserve">". </t>
    </r>
  </si>
  <si>
    <r>
      <t xml:space="preserve">Η αντίδραση της εξουδετέρωσης είναι πραγματοποιήσιμη, επειδή το σχημα-τιζόμενο στα προΪόντα </t>
    </r>
    <r>
      <rPr>
        <b/>
        <sz val="11"/>
        <color indexed="15"/>
        <rFont val="Arial"/>
        <family val="2"/>
        <charset val="161"/>
      </rPr>
      <t>νερό,</t>
    </r>
    <r>
      <rPr>
        <sz val="11"/>
        <color indexed="43"/>
        <rFont val="Arial"/>
        <family val="2"/>
      </rPr>
      <t xml:space="preserve"> είναι μια ένωση η οποία </t>
    </r>
    <r>
      <rPr>
        <b/>
        <sz val="11"/>
        <color indexed="52"/>
        <rFont val="Arial"/>
        <family val="2"/>
        <charset val="161"/>
      </rPr>
      <t>ιοντίζεται ελάχιστα.</t>
    </r>
  </si>
  <si>
    <t>εξουδετέρωση</t>
  </si>
  <si>
    <t>Με περισσότερα λόγια</t>
  </si>
  <si>
    <r>
      <t>Εξουδετέρωση</t>
    </r>
    <r>
      <rPr>
        <sz val="12"/>
        <rFont val="Arial"/>
        <family val="2"/>
      </rPr>
      <t xml:space="preserve"> ονομάζεται γενικά, η αντίδραση ανάμεσα σε ένα οξύ και μια βάση.</t>
    </r>
  </si>
  <si>
    <r>
      <t>Η</t>
    </r>
    <r>
      <rPr>
        <b/>
        <vertAlign val="superscript"/>
        <sz val="12"/>
        <color indexed="51"/>
        <rFont val="Arial"/>
        <family val="2"/>
      </rPr>
      <t>+</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OH</t>
    </r>
    <r>
      <rPr>
        <b/>
        <vertAlign val="superscript"/>
        <sz val="12"/>
        <color indexed="48"/>
        <rFont val="Arial"/>
        <family val="2"/>
      </rPr>
      <t>–</t>
    </r>
    <r>
      <rPr>
        <b/>
        <sz val="12"/>
        <color indexed="9"/>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</si>
  <si>
    <t>οξύ  +  βάση</t>
  </si>
  <si>
    <t>όξινο οξείδιο  +  βάση</t>
  </si>
  <si>
    <t>οξύ  + βασικό οξείδιο</t>
  </si>
  <si>
    <t>όξινο οξείδιο  +  βασικό οξείδιο</t>
  </si>
  <si>
    <r>
      <t>οξύ</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βάση</t>
    </r>
    <r>
      <rPr>
        <b/>
        <sz val="12"/>
        <color indexed="9"/>
        <rFont val="Arial"/>
        <family val="2"/>
      </rPr>
      <t xml:space="preserve">                 άλας  </t>
    </r>
    <r>
      <rPr>
        <b/>
        <sz val="12"/>
        <color indexed="10"/>
        <rFont val="Arial"/>
        <family val="2"/>
      </rPr>
      <t>+</t>
    </r>
    <r>
      <rPr>
        <b/>
        <sz val="12"/>
        <color indexed="9"/>
        <rFont val="Arial"/>
        <family val="2"/>
      </rPr>
      <t xml:space="preserve">  </t>
    </r>
    <r>
      <rPr>
        <b/>
        <sz val="12"/>
        <color indexed="15"/>
        <rFont val="Arial"/>
        <family val="2"/>
      </rPr>
      <t>νερό</t>
    </r>
  </si>
  <si>
    <r>
      <t>HCl</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NaOH</t>
    </r>
    <r>
      <rPr>
        <b/>
        <vertAlign val="subscript"/>
        <sz val="12"/>
        <color indexed="15"/>
        <rFont val="Arial"/>
        <family val="2"/>
      </rPr>
      <t>(aq)</t>
    </r>
    <r>
      <rPr>
        <b/>
        <sz val="12"/>
        <color indexed="9"/>
        <rFont val="Arial"/>
        <family val="2"/>
      </rPr>
      <t xml:space="preserve">                 NaCl</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</si>
  <si>
    <r>
      <t xml:space="preserve">Από το παραπάνω παράδειγμα φαίνεται ότι η </t>
    </r>
    <r>
      <rPr>
        <b/>
        <sz val="11"/>
        <color indexed="52"/>
        <rFont val="Arial"/>
        <family val="2"/>
        <charset val="161"/>
      </rPr>
      <t>εξουδετέρωση</t>
    </r>
    <r>
      <rPr>
        <sz val="11"/>
        <color indexed="43"/>
        <rFont val="Arial"/>
        <family val="2"/>
      </rPr>
      <t xml:space="preserve"> ανάμεσα σε ένα οξύ και μια βάση,  είναι μια </t>
    </r>
    <r>
      <rPr>
        <b/>
        <sz val="11"/>
        <color indexed="52"/>
        <rFont val="Arial"/>
        <family val="2"/>
        <charset val="161"/>
      </rPr>
      <t>αντίδραση διπλής αντικατάστασης,</t>
    </r>
    <r>
      <rPr>
        <b/>
        <sz val="11"/>
        <color indexed="43"/>
        <rFont val="Arial"/>
        <family val="2"/>
      </rPr>
      <t xml:space="preserve"> </t>
    </r>
    <r>
      <rPr>
        <sz val="11"/>
        <color indexed="43"/>
        <rFont val="Arial"/>
        <family val="2"/>
      </rPr>
      <t xml:space="preserve">η ο-ποία είναι πάντα πραγματοποιήσιμη αφού στα προϊόντα σχηματίζεται ένωση ελάχιστα ιοντιζόμενη, που είναι το </t>
    </r>
    <r>
      <rPr>
        <b/>
        <sz val="11"/>
        <color indexed="15"/>
        <rFont val="Arial"/>
        <family val="2"/>
        <charset val="161"/>
      </rPr>
      <t>νερό.</t>
    </r>
  </si>
  <si>
    <t>Παρατηρήσεις</t>
  </si>
  <si>
    <r>
      <t xml:space="preserve">Αν στην αντίδραση εξουδετέρωσης η βάση είναι η </t>
    </r>
    <r>
      <rPr>
        <b/>
        <sz val="11"/>
        <color indexed="52"/>
        <rFont val="Arial"/>
        <family val="2"/>
        <charset val="161"/>
      </rPr>
      <t>αμμωνία (NH</t>
    </r>
    <r>
      <rPr>
        <b/>
        <vertAlign val="subscript"/>
        <sz val="11"/>
        <color indexed="52"/>
        <rFont val="Arial"/>
        <family val="2"/>
        <charset val="161"/>
      </rPr>
      <t>3</t>
    </r>
    <r>
      <rPr>
        <b/>
        <sz val="11"/>
        <color indexed="52"/>
        <rFont val="Arial"/>
        <family val="2"/>
        <charset val="161"/>
      </rPr>
      <t>),</t>
    </r>
    <r>
      <rPr>
        <sz val="11"/>
        <color indexed="43"/>
        <rFont val="Arial"/>
        <family val="2"/>
      </rPr>
      <t xml:space="preserve"> στα προ-ϊόντα παίρνουμε </t>
    </r>
    <r>
      <rPr>
        <b/>
        <sz val="11"/>
        <color indexed="52"/>
        <rFont val="Arial"/>
        <family val="2"/>
        <charset val="161"/>
      </rPr>
      <t>μόνο</t>
    </r>
    <r>
      <rPr>
        <sz val="11"/>
        <color indexed="43"/>
        <rFont val="Arial"/>
        <family val="2"/>
      </rPr>
      <t xml:space="preserve"> το άλας, δηλαδή </t>
    </r>
    <r>
      <rPr>
        <b/>
        <sz val="11"/>
        <color indexed="52"/>
        <rFont val="Arial"/>
        <family val="2"/>
        <charset val="161"/>
      </rPr>
      <t>δε σχηματίζεται νερό.</t>
    </r>
  </si>
  <si>
    <r>
      <t>H</t>
    </r>
    <r>
      <rPr>
        <b/>
        <vertAlign val="subscript"/>
        <sz val="12"/>
        <color indexed="51"/>
        <rFont val="Arial"/>
        <family val="2"/>
      </rPr>
      <t>2</t>
    </r>
    <r>
      <rPr>
        <b/>
        <sz val="12"/>
        <color indexed="51"/>
        <rFont val="Arial"/>
        <family val="2"/>
      </rPr>
      <t>SO</t>
    </r>
    <r>
      <rPr>
        <b/>
        <vertAlign val="subscript"/>
        <sz val="12"/>
        <color indexed="51"/>
        <rFont val="Arial"/>
        <family val="2"/>
      </rPr>
      <t>4</t>
    </r>
    <r>
      <rPr>
        <b/>
        <vertAlign val="subscript"/>
        <sz val="12"/>
        <color indexed="15"/>
        <rFont val="Arial"/>
        <family val="2"/>
      </rPr>
      <t>(aq)</t>
    </r>
    <r>
      <rPr>
        <b/>
        <sz val="12"/>
        <color indexed="9"/>
        <rFont val="Arial"/>
        <family val="2"/>
      </rPr>
      <t xml:space="preserve">  </t>
    </r>
    <r>
      <rPr>
        <b/>
        <sz val="12"/>
        <color rgb="FFFF0000"/>
        <rFont val="Arial"/>
        <family val="2"/>
        <charset val="161"/>
      </rPr>
      <t>+</t>
    </r>
    <r>
      <rPr>
        <b/>
        <sz val="12"/>
        <color indexed="9"/>
        <rFont val="Arial"/>
        <family val="2"/>
      </rPr>
      <t xml:space="preserve">  </t>
    </r>
    <r>
      <rPr>
        <b/>
        <sz val="12"/>
        <color indexed="52"/>
        <rFont val="Arial"/>
        <family val="2"/>
      </rPr>
      <t>2</t>
    </r>
    <r>
      <rPr>
        <b/>
        <sz val="12"/>
        <color indexed="48"/>
        <rFont val="Arial"/>
        <family val="2"/>
      </rPr>
      <t>NH</t>
    </r>
    <r>
      <rPr>
        <b/>
        <vertAlign val="subscript"/>
        <sz val="12"/>
        <color indexed="48"/>
        <rFont val="Arial"/>
        <family val="2"/>
      </rPr>
      <t>3</t>
    </r>
    <r>
      <rPr>
        <b/>
        <vertAlign val="subscript"/>
        <sz val="12"/>
        <color indexed="15"/>
        <rFont val="Arial"/>
        <family val="2"/>
      </rPr>
      <t>(aq)</t>
    </r>
    <r>
      <rPr>
        <b/>
        <sz val="12"/>
        <color indexed="9"/>
        <rFont val="Arial"/>
        <family val="2"/>
      </rPr>
      <t xml:space="preserve">                (NH</t>
    </r>
    <r>
      <rPr>
        <b/>
        <vertAlign val="subscript"/>
        <sz val="12"/>
        <color indexed="9"/>
        <rFont val="Arial"/>
        <family val="2"/>
      </rPr>
      <t>4</t>
    </r>
    <r>
      <rPr>
        <b/>
        <sz val="12"/>
        <color indexed="9"/>
        <rFont val="Arial"/>
        <family val="2"/>
      </rPr>
      <t>)</t>
    </r>
    <r>
      <rPr>
        <b/>
        <vertAlign val="subscript"/>
        <sz val="12"/>
        <color indexed="9"/>
        <rFont val="Arial"/>
        <family val="2"/>
      </rPr>
      <t>2</t>
    </r>
    <r>
      <rPr>
        <b/>
        <sz val="12"/>
        <color indexed="9"/>
        <rFont val="Arial"/>
        <family val="2"/>
      </rPr>
      <t>SO</t>
    </r>
    <r>
      <rPr>
        <b/>
        <vertAlign val="subscript"/>
        <sz val="12"/>
        <color indexed="9"/>
        <rFont val="Arial"/>
        <family val="2"/>
      </rPr>
      <t>4</t>
    </r>
    <r>
      <rPr>
        <b/>
        <vertAlign val="subscript"/>
        <sz val="12"/>
        <color indexed="15"/>
        <rFont val="Arial"/>
        <family val="2"/>
      </rPr>
      <t>(aq)</t>
    </r>
  </si>
  <si>
    <r>
      <t xml:space="preserve">Όταν ένα οξύ είναι </t>
    </r>
    <r>
      <rPr>
        <b/>
        <sz val="11"/>
        <color indexed="52"/>
        <rFont val="Arial"/>
        <family val="2"/>
        <charset val="161"/>
      </rPr>
      <t>διπρωτικό (ή διβασικό),</t>
    </r>
    <r>
      <rPr>
        <b/>
        <sz val="11"/>
        <color indexed="43"/>
        <rFont val="Arial"/>
        <family val="2"/>
      </rPr>
      <t xml:space="preserve"> </t>
    </r>
    <r>
      <rPr>
        <sz val="11"/>
        <color indexed="43"/>
        <rFont val="Arial"/>
        <family val="2"/>
      </rPr>
      <t xml:space="preserve">όπως για παράδειγμα συμβαί-νει με το </t>
    </r>
    <r>
      <rPr>
        <b/>
        <sz val="11"/>
        <color indexed="52"/>
        <rFont val="Arial"/>
        <family val="2"/>
        <charset val="161"/>
      </rPr>
      <t>θειικό οξύ (H</t>
    </r>
    <r>
      <rPr>
        <b/>
        <vertAlign val="subscript"/>
        <sz val="11"/>
        <color indexed="52"/>
        <rFont val="Arial"/>
        <family val="2"/>
        <charset val="161"/>
      </rPr>
      <t>2</t>
    </r>
    <r>
      <rPr>
        <b/>
        <sz val="11"/>
        <color indexed="52"/>
        <rFont val="Arial"/>
        <family val="2"/>
        <charset val="161"/>
      </rPr>
      <t>SO</t>
    </r>
    <r>
      <rPr>
        <b/>
        <vertAlign val="subscript"/>
        <sz val="11"/>
        <color indexed="52"/>
        <rFont val="Arial"/>
        <family val="2"/>
        <charset val="161"/>
      </rPr>
      <t>4</t>
    </r>
    <r>
      <rPr>
        <b/>
        <sz val="11"/>
        <color indexed="52"/>
        <rFont val="Arial"/>
        <family val="2"/>
        <charset val="161"/>
      </rPr>
      <t>),</t>
    </r>
    <r>
      <rPr>
        <sz val="11"/>
        <color indexed="43"/>
        <rFont val="Arial"/>
        <family val="2"/>
      </rPr>
      <t xml:space="preserve"> τότε από την εξουδετέρωσή του από μια βάση, είναι δυνατόν να προκύψουν δυο σειρές αλάτων. </t>
    </r>
  </si>
  <si>
    <t>Παραδείγμα</t>
  </si>
  <si>
    <r>
      <t>H</t>
    </r>
    <r>
      <rPr>
        <b/>
        <vertAlign val="subscript"/>
        <sz val="12"/>
        <color indexed="51"/>
        <rFont val="Arial"/>
        <family val="2"/>
      </rPr>
      <t>2</t>
    </r>
    <r>
      <rPr>
        <b/>
        <sz val="12"/>
        <color indexed="51"/>
        <rFont val="Arial"/>
        <family val="2"/>
      </rPr>
      <t>SO</t>
    </r>
    <r>
      <rPr>
        <b/>
        <vertAlign val="subscript"/>
        <sz val="12"/>
        <color indexed="51"/>
        <rFont val="Arial"/>
        <family val="2"/>
      </rPr>
      <t>4</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52"/>
        <rFont val="Arial"/>
        <family val="2"/>
      </rPr>
      <t>2</t>
    </r>
    <r>
      <rPr>
        <b/>
        <sz val="12"/>
        <color indexed="48"/>
        <rFont val="Arial"/>
        <family val="2"/>
      </rPr>
      <t>NaOH</t>
    </r>
    <r>
      <rPr>
        <b/>
        <vertAlign val="subscript"/>
        <sz val="12"/>
        <color indexed="15"/>
        <rFont val="Arial"/>
        <family val="2"/>
      </rPr>
      <t>(aq)</t>
    </r>
    <r>
      <rPr>
        <b/>
        <sz val="12"/>
        <color indexed="9"/>
        <rFont val="Arial"/>
        <family val="2"/>
      </rPr>
      <t xml:space="preserve">               Na</t>
    </r>
    <r>
      <rPr>
        <b/>
        <vertAlign val="subscript"/>
        <sz val="12"/>
        <color indexed="9"/>
        <rFont val="Arial"/>
        <family val="2"/>
      </rPr>
      <t>2</t>
    </r>
    <r>
      <rPr>
        <b/>
        <sz val="12"/>
        <color indexed="9"/>
        <rFont val="Arial"/>
        <family val="2"/>
      </rPr>
      <t>SO</t>
    </r>
    <r>
      <rPr>
        <b/>
        <vertAlign val="subscript"/>
        <sz val="12"/>
        <color indexed="9"/>
        <rFont val="Arial"/>
        <family val="2"/>
      </rPr>
      <t>4</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2</t>
    </r>
    <r>
      <rPr>
        <b/>
        <sz val="12"/>
        <color indexed="15"/>
        <rFont val="Arial"/>
        <family val="2"/>
      </rPr>
      <t>H</t>
    </r>
    <r>
      <rPr>
        <b/>
        <vertAlign val="subscript"/>
        <sz val="12"/>
        <color indexed="15"/>
        <rFont val="Arial"/>
        <family val="2"/>
      </rPr>
      <t>2</t>
    </r>
    <r>
      <rPr>
        <b/>
        <sz val="12"/>
        <color indexed="15"/>
        <rFont val="Arial"/>
        <family val="2"/>
      </rPr>
      <t>O</t>
    </r>
  </si>
  <si>
    <r>
      <t xml:space="preserve">Στο συγκεκριμένο παράδειγμα δείχνεται ο σχηματισμός του </t>
    </r>
    <r>
      <rPr>
        <b/>
        <sz val="11"/>
        <color indexed="52"/>
        <rFont val="Arial"/>
        <family val="2"/>
        <charset val="161"/>
      </rPr>
      <t>ουδέτερου</t>
    </r>
    <r>
      <rPr>
        <sz val="11"/>
        <color indexed="43"/>
        <rFont val="Arial"/>
        <family val="2"/>
      </rPr>
      <t xml:space="preserve"> ά-λατος του </t>
    </r>
    <r>
      <rPr>
        <b/>
        <sz val="11"/>
        <color indexed="52"/>
        <rFont val="Arial"/>
        <family val="2"/>
        <charset val="161"/>
      </rPr>
      <t>θειικού νατρίου (Na</t>
    </r>
    <r>
      <rPr>
        <b/>
        <vertAlign val="subscript"/>
        <sz val="11"/>
        <color indexed="52"/>
        <rFont val="Arial"/>
        <family val="2"/>
        <charset val="161"/>
      </rPr>
      <t>2</t>
    </r>
    <r>
      <rPr>
        <b/>
        <sz val="11"/>
        <color indexed="52"/>
        <rFont val="Arial"/>
        <family val="2"/>
        <charset val="161"/>
      </rPr>
      <t>SO</t>
    </r>
    <r>
      <rPr>
        <b/>
        <vertAlign val="subscript"/>
        <sz val="11"/>
        <color indexed="52"/>
        <rFont val="Arial"/>
        <family val="2"/>
        <charset val="161"/>
      </rPr>
      <t>4</t>
    </r>
    <r>
      <rPr>
        <b/>
        <sz val="11"/>
        <color indexed="52"/>
        <rFont val="Arial"/>
        <family val="2"/>
        <charset val="161"/>
      </rPr>
      <t>),</t>
    </r>
    <r>
      <rPr>
        <sz val="11"/>
        <color indexed="43"/>
        <rFont val="Arial"/>
        <family val="2"/>
      </rPr>
      <t xml:space="preserve"> που προκύπτει από την </t>
    </r>
    <r>
      <rPr>
        <b/>
        <sz val="11"/>
        <color indexed="52"/>
        <rFont val="Arial"/>
        <family val="2"/>
        <charset val="161"/>
      </rPr>
      <t>πλήρη</t>
    </r>
    <r>
      <rPr>
        <sz val="11"/>
        <color indexed="43"/>
        <rFont val="Arial"/>
        <family val="2"/>
      </rPr>
      <t xml:space="preserve"> εξου-δετέρωση του </t>
    </r>
    <r>
      <rPr>
        <b/>
        <sz val="11"/>
        <color indexed="52"/>
        <rFont val="Arial"/>
        <family val="2"/>
        <charset val="161"/>
      </rPr>
      <t>διβασικού</t>
    </r>
    <r>
      <rPr>
        <sz val="11"/>
        <color indexed="52"/>
        <rFont val="Arial"/>
        <family val="2"/>
        <charset val="161"/>
      </rPr>
      <t xml:space="preserve"> </t>
    </r>
    <r>
      <rPr>
        <b/>
        <sz val="11"/>
        <color indexed="52"/>
        <rFont val="Arial"/>
        <family val="2"/>
        <charset val="161"/>
      </rPr>
      <t>θειικού οξέος (H</t>
    </r>
    <r>
      <rPr>
        <b/>
        <vertAlign val="subscript"/>
        <sz val="11"/>
        <color indexed="52"/>
        <rFont val="Arial"/>
        <family val="2"/>
        <charset val="161"/>
      </rPr>
      <t>2</t>
    </r>
    <r>
      <rPr>
        <b/>
        <sz val="11"/>
        <color indexed="52"/>
        <rFont val="Arial"/>
        <family val="2"/>
        <charset val="161"/>
      </rPr>
      <t>SO</t>
    </r>
    <r>
      <rPr>
        <b/>
        <vertAlign val="subscript"/>
        <sz val="11"/>
        <color indexed="52"/>
        <rFont val="Arial"/>
        <family val="2"/>
        <charset val="161"/>
      </rPr>
      <t>4</t>
    </r>
    <r>
      <rPr>
        <b/>
        <sz val="11"/>
        <color indexed="52"/>
        <rFont val="Arial"/>
        <family val="2"/>
        <charset val="161"/>
      </rPr>
      <t>)</t>
    </r>
    <r>
      <rPr>
        <b/>
        <sz val="11"/>
        <color indexed="43"/>
        <rFont val="Arial"/>
        <family val="2"/>
      </rPr>
      <t xml:space="preserve"> </t>
    </r>
    <r>
      <rPr>
        <sz val="11"/>
        <color indexed="43"/>
        <rFont val="Arial"/>
        <family val="2"/>
      </rPr>
      <t xml:space="preserve">από τη βάση του </t>
    </r>
    <r>
      <rPr>
        <b/>
        <sz val="11"/>
        <color indexed="52"/>
        <rFont val="Arial"/>
        <family val="2"/>
        <charset val="161"/>
      </rPr>
      <t>υδρο-ξειδίου του νατρίου (NaOH).</t>
    </r>
  </si>
  <si>
    <r>
      <t xml:space="preserve">Όπως φαίνεται, από τη στοιχειομετρική αναλογία της αντίδρασης, για την ε-ξουδετέρωση </t>
    </r>
    <r>
      <rPr>
        <b/>
        <sz val="11"/>
        <color indexed="52"/>
        <rFont val="Arial"/>
        <family val="2"/>
        <charset val="161"/>
      </rPr>
      <t>1mol</t>
    </r>
    <r>
      <rPr>
        <b/>
        <sz val="11"/>
        <color indexed="43"/>
        <rFont val="Arial"/>
        <family val="2"/>
      </rPr>
      <t xml:space="preserve"> </t>
    </r>
    <r>
      <rPr>
        <sz val="11"/>
        <color indexed="43"/>
        <rFont val="Arial"/>
        <family val="2"/>
      </rPr>
      <t xml:space="preserve">του </t>
    </r>
    <r>
      <rPr>
        <b/>
        <sz val="11"/>
        <color indexed="52"/>
        <rFont val="Arial"/>
        <family val="2"/>
        <charset val="161"/>
      </rPr>
      <t>διβασικού</t>
    </r>
    <r>
      <rPr>
        <sz val="11"/>
        <color indexed="43"/>
        <rFont val="Arial"/>
        <family val="2"/>
      </rPr>
      <t xml:space="preserve"> οξέος απαιτούνται </t>
    </r>
    <r>
      <rPr>
        <b/>
        <sz val="11"/>
        <color indexed="52"/>
        <rFont val="Arial"/>
        <family val="2"/>
        <charset val="161"/>
      </rPr>
      <t>2mol</t>
    </r>
    <r>
      <rPr>
        <b/>
        <sz val="11"/>
        <color indexed="43"/>
        <rFont val="Arial"/>
        <family val="2"/>
      </rPr>
      <t xml:space="preserve"> </t>
    </r>
    <r>
      <rPr>
        <sz val="11"/>
        <color indexed="43"/>
        <rFont val="Arial"/>
        <family val="2"/>
      </rPr>
      <t xml:space="preserve">της βάσης. Αν η ποσότητα της βάσης δεν επαρκεί για την πλήρη εξουδετέρωση του οξέος, τότε έχουμε </t>
    </r>
    <r>
      <rPr>
        <b/>
        <sz val="11"/>
        <color indexed="52"/>
        <rFont val="Arial"/>
        <family val="2"/>
        <charset val="161"/>
      </rPr>
      <t>μερική</t>
    </r>
    <r>
      <rPr>
        <sz val="11"/>
        <color indexed="43"/>
        <rFont val="Arial"/>
        <family val="2"/>
      </rPr>
      <t xml:space="preserve"> εξουδετέρωσή του, οπότε σχηματίζεται το </t>
    </r>
    <r>
      <rPr>
        <b/>
        <sz val="11"/>
        <color indexed="53"/>
        <rFont val="Arial"/>
        <family val="2"/>
        <charset val="161"/>
      </rPr>
      <t>όξινο θειικό νάτριο (NaHSO</t>
    </r>
    <r>
      <rPr>
        <b/>
        <vertAlign val="subscript"/>
        <sz val="11"/>
        <color indexed="53"/>
        <rFont val="Arial"/>
        <family val="2"/>
        <charset val="161"/>
      </rPr>
      <t>4</t>
    </r>
    <r>
      <rPr>
        <b/>
        <sz val="11"/>
        <color indexed="53"/>
        <rFont val="Arial"/>
        <family val="2"/>
        <charset val="161"/>
      </rPr>
      <t>),</t>
    </r>
    <r>
      <rPr>
        <b/>
        <sz val="11"/>
        <color indexed="43"/>
        <rFont val="Arial"/>
        <family val="2"/>
      </rPr>
      <t xml:space="preserve"> </t>
    </r>
    <r>
      <rPr>
        <sz val="11"/>
        <color indexed="43"/>
        <rFont val="Arial"/>
        <family val="2"/>
      </rPr>
      <t>σύμφωνα με την παρακάτω χημική εξίσωση.</t>
    </r>
  </si>
  <si>
    <r>
      <t>H</t>
    </r>
    <r>
      <rPr>
        <b/>
        <vertAlign val="subscript"/>
        <sz val="12"/>
        <color indexed="51"/>
        <rFont val="Arial"/>
        <family val="2"/>
      </rPr>
      <t>2</t>
    </r>
    <r>
      <rPr>
        <b/>
        <sz val="12"/>
        <color indexed="51"/>
        <rFont val="Arial"/>
        <family val="2"/>
      </rPr>
      <t>SO</t>
    </r>
    <r>
      <rPr>
        <b/>
        <vertAlign val="subscript"/>
        <sz val="12"/>
        <color indexed="51"/>
        <rFont val="Arial"/>
        <family val="2"/>
      </rPr>
      <t>4</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NaOH</t>
    </r>
    <r>
      <rPr>
        <b/>
        <vertAlign val="subscript"/>
        <sz val="12"/>
        <color indexed="15"/>
        <rFont val="Arial"/>
        <family val="2"/>
      </rPr>
      <t>(aq)</t>
    </r>
    <r>
      <rPr>
        <b/>
        <sz val="12"/>
        <color indexed="9"/>
        <rFont val="Arial"/>
        <family val="2"/>
      </rPr>
      <t xml:space="preserve">               </t>
    </r>
    <r>
      <rPr>
        <b/>
        <sz val="12"/>
        <color indexed="13"/>
        <rFont val="Arial"/>
        <family val="2"/>
      </rPr>
      <t>NaHSO</t>
    </r>
    <r>
      <rPr>
        <b/>
        <vertAlign val="subscript"/>
        <sz val="12"/>
        <color indexed="13"/>
        <rFont val="Arial"/>
        <family val="2"/>
      </rPr>
      <t>4</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</si>
  <si>
    <r>
      <t xml:space="preserve">Ανάλογα, όταν μια βάση είναι </t>
    </r>
    <r>
      <rPr>
        <b/>
        <sz val="11"/>
        <color indexed="52"/>
        <rFont val="Arial"/>
        <family val="2"/>
        <charset val="161"/>
      </rPr>
      <t>διυδροξυλική (ή δισόξινη),</t>
    </r>
    <r>
      <rPr>
        <b/>
        <sz val="11"/>
        <color indexed="43"/>
        <rFont val="Arial"/>
        <family val="2"/>
      </rPr>
      <t xml:space="preserve"> </t>
    </r>
    <r>
      <rPr>
        <sz val="11"/>
        <color indexed="43"/>
        <rFont val="Arial"/>
        <family val="2"/>
      </rPr>
      <t xml:space="preserve">όπως για παρά-δειγμα συμβαίνει με το </t>
    </r>
    <r>
      <rPr>
        <b/>
        <sz val="11"/>
        <color indexed="52"/>
        <rFont val="Arial"/>
        <family val="2"/>
        <charset val="161"/>
      </rPr>
      <t>υδροξείδιο του ασβεστίου [Ca(OH)</t>
    </r>
    <r>
      <rPr>
        <b/>
        <vertAlign val="subscript"/>
        <sz val="11"/>
        <color indexed="52"/>
        <rFont val="Arial"/>
        <family val="2"/>
        <charset val="161"/>
      </rPr>
      <t>2</t>
    </r>
    <r>
      <rPr>
        <b/>
        <sz val="11"/>
        <color indexed="52"/>
        <rFont val="Arial"/>
        <family val="2"/>
        <charset val="161"/>
      </rPr>
      <t>],</t>
    </r>
    <r>
      <rPr>
        <sz val="11"/>
        <color indexed="43"/>
        <rFont val="Arial"/>
        <family val="2"/>
      </rPr>
      <t xml:space="preserve"> τότε από την εξουδετέρωσή της από ένα οξύ, είναι δυνατόν να προκύψουν δυο σειρές αλάτων. </t>
    </r>
  </si>
  <si>
    <r>
      <t>2</t>
    </r>
    <r>
      <rPr>
        <b/>
        <sz val="12"/>
        <color indexed="51"/>
        <rFont val="Arial"/>
        <family val="2"/>
      </rPr>
      <t>HBr</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Ca(OH)</t>
    </r>
    <r>
      <rPr>
        <b/>
        <vertAlign val="subscript"/>
        <sz val="12"/>
        <color indexed="48"/>
        <rFont val="Arial"/>
        <family val="2"/>
      </rPr>
      <t>2</t>
    </r>
    <r>
      <rPr>
        <b/>
        <vertAlign val="subscript"/>
        <sz val="12"/>
        <color indexed="15"/>
        <rFont val="Arial"/>
        <family val="2"/>
      </rPr>
      <t>(aq)</t>
    </r>
    <r>
      <rPr>
        <b/>
        <sz val="12"/>
        <color indexed="9"/>
        <rFont val="Arial"/>
        <family val="2"/>
      </rPr>
      <t xml:space="preserve">               CaBr</t>
    </r>
    <r>
      <rPr>
        <b/>
        <vertAlign val="subscript"/>
        <sz val="12"/>
        <color indexed="9"/>
        <rFont val="Arial"/>
        <family val="2"/>
      </rPr>
      <t>2</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52"/>
        <rFont val="Arial"/>
        <family val="2"/>
      </rPr>
      <t>2</t>
    </r>
    <r>
      <rPr>
        <b/>
        <sz val="12"/>
        <color indexed="15"/>
        <rFont val="Arial"/>
        <family val="2"/>
      </rPr>
      <t>H</t>
    </r>
    <r>
      <rPr>
        <b/>
        <vertAlign val="subscript"/>
        <sz val="12"/>
        <color indexed="15"/>
        <rFont val="Arial"/>
        <family val="2"/>
      </rPr>
      <t>2</t>
    </r>
    <r>
      <rPr>
        <b/>
        <sz val="12"/>
        <color indexed="15"/>
        <rFont val="Arial"/>
        <family val="2"/>
      </rPr>
      <t>O</t>
    </r>
  </si>
  <si>
    <r>
      <t xml:space="preserve">Το </t>
    </r>
    <r>
      <rPr>
        <b/>
        <sz val="11"/>
        <color indexed="52"/>
        <rFont val="Arial"/>
        <family val="2"/>
        <charset val="161"/>
      </rPr>
      <t>βρωμιούχο ασβέστιο (CaBr</t>
    </r>
    <r>
      <rPr>
        <b/>
        <vertAlign val="subscript"/>
        <sz val="11"/>
        <color indexed="52"/>
        <rFont val="Arial"/>
        <family val="2"/>
        <charset val="161"/>
      </rPr>
      <t>2</t>
    </r>
    <r>
      <rPr>
        <b/>
        <sz val="11"/>
        <color indexed="52"/>
        <rFont val="Arial"/>
        <family val="2"/>
        <charset val="161"/>
      </rPr>
      <t>)</t>
    </r>
    <r>
      <rPr>
        <b/>
        <sz val="11"/>
        <color indexed="43"/>
        <rFont val="Arial"/>
        <family val="2"/>
      </rPr>
      <t xml:space="preserve"> </t>
    </r>
    <r>
      <rPr>
        <sz val="11"/>
        <color indexed="43"/>
        <rFont val="Arial"/>
        <family val="2"/>
      </rPr>
      <t xml:space="preserve">που σχηματίζεται στα προϊόντα είναι το </t>
    </r>
    <r>
      <rPr>
        <b/>
        <sz val="11"/>
        <color indexed="52"/>
        <rFont val="Arial"/>
        <family val="2"/>
        <charset val="161"/>
      </rPr>
      <t>ουδέτερο</t>
    </r>
    <r>
      <rPr>
        <sz val="11"/>
        <color indexed="43"/>
        <rFont val="Arial"/>
        <family val="2"/>
      </rPr>
      <t xml:space="preserve"> άλας που προκύπτει από την </t>
    </r>
    <r>
      <rPr>
        <b/>
        <sz val="11"/>
        <color indexed="52"/>
        <rFont val="Arial"/>
        <family val="2"/>
        <charset val="161"/>
      </rPr>
      <t>πλήρη</t>
    </r>
    <r>
      <rPr>
        <sz val="11"/>
        <color indexed="43"/>
        <rFont val="Arial"/>
        <family val="2"/>
      </rPr>
      <t xml:space="preserve"> εξουδετέρωση του </t>
    </r>
    <r>
      <rPr>
        <b/>
        <sz val="11"/>
        <color indexed="52"/>
        <rFont val="Arial"/>
        <family val="2"/>
        <charset val="161"/>
      </rPr>
      <t>δισό-ξινου</t>
    </r>
    <r>
      <rPr>
        <sz val="11"/>
        <color indexed="52"/>
        <rFont val="Arial"/>
        <family val="2"/>
        <charset val="161"/>
      </rPr>
      <t xml:space="preserve"> </t>
    </r>
    <r>
      <rPr>
        <b/>
        <sz val="11"/>
        <color indexed="52"/>
        <rFont val="Arial"/>
        <family val="2"/>
        <charset val="161"/>
      </rPr>
      <t>υδροξειδίου του ασβεστίου [Ca(OH)</t>
    </r>
    <r>
      <rPr>
        <b/>
        <vertAlign val="subscript"/>
        <sz val="11"/>
        <color indexed="52"/>
        <rFont val="Arial"/>
        <family val="2"/>
        <charset val="161"/>
      </rPr>
      <t>2</t>
    </r>
    <r>
      <rPr>
        <b/>
        <sz val="11"/>
        <color indexed="52"/>
        <rFont val="Arial"/>
        <family val="2"/>
        <charset val="161"/>
      </rPr>
      <t>],</t>
    </r>
    <r>
      <rPr>
        <sz val="11"/>
        <color indexed="43"/>
        <rFont val="Arial"/>
        <family val="2"/>
      </rPr>
      <t xml:space="preserve"> από το </t>
    </r>
    <r>
      <rPr>
        <b/>
        <sz val="11"/>
        <color indexed="52"/>
        <rFont val="Arial"/>
        <family val="2"/>
        <charset val="161"/>
      </rPr>
      <t>υδροβρωμικό οξύ [HBr</t>
    </r>
    <r>
      <rPr>
        <b/>
        <vertAlign val="subscript"/>
        <sz val="11"/>
        <color indexed="52"/>
        <rFont val="Arial"/>
        <family val="2"/>
        <charset val="161"/>
      </rPr>
      <t>(aq)</t>
    </r>
    <r>
      <rPr>
        <b/>
        <sz val="11"/>
        <color indexed="52"/>
        <rFont val="Arial"/>
        <family val="2"/>
        <charset val="161"/>
      </rPr>
      <t>].</t>
    </r>
  </si>
  <si>
    <r>
      <t>HBr</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Ca(OH)</t>
    </r>
    <r>
      <rPr>
        <b/>
        <vertAlign val="subscript"/>
        <sz val="12"/>
        <color indexed="15"/>
        <rFont val="Arial"/>
        <family val="2"/>
      </rPr>
      <t>2(aq)</t>
    </r>
    <r>
      <rPr>
        <b/>
        <sz val="12"/>
        <color indexed="9"/>
        <rFont val="Arial"/>
        <family val="2"/>
      </rPr>
      <t xml:space="preserve">               </t>
    </r>
    <r>
      <rPr>
        <b/>
        <sz val="12"/>
        <color indexed="48"/>
        <rFont val="Arial"/>
        <family val="2"/>
      </rPr>
      <t>Ca(OH)Br</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</si>
  <si>
    <r>
      <t>όξινο οξείδιο</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βάση</t>
    </r>
    <r>
      <rPr>
        <b/>
        <sz val="12"/>
        <color indexed="9"/>
        <rFont val="Arial"/>
        <family val="2"/>
      </rPr>
      <t xml:space="preserve">                 άλας  </t>
    </r>
    <r>
      <rPr>
        <b/>
        <sz val="12"/>
        <color indexed="10"/>
        <rFont val="Arial"/>
        <family val="2"/>
      </rPr>
      <t>+</t>
    </r>
    <r>
      <rPr>
        <b/>
        <sz val="12"/>
        <color indexed="9"/>
        <rFont val="Arial"/>
        <family val="2"/>
      </rPr>
      <t xml:space="preserve">  </t>
    </r>
    <r>
      <rPr>
        <b/>
        <sz val="12"/>
        <color indexed="15"/>
        <rFont val="Arial"/>
        <family val="2"/>
      </rPr>
      <t>νερό</t>
    </r>
  </si>
  <si>
    <t>Παραδείγματα</t>
  </si>
  <si>
    <r>
      <t>SO</t>
    </r>
    <r>
      <rPr>
        <b/>
        <vertAlign val="subscript"/>
        <sz val="12"/>
        <color indexed="51"/>
        <rFont val="Arial"/>
        <family val="2"/>
      </rPr>
      <t>3</t>
    </r>
    <r>
      <rPr>
        <b/>
        <vertAlign val="subscript"/>
        <sz val="12"/>
        <color indexed="43"/>
        <rFont val="Arial"/>
        <family val="2"/>
      </rPr>
      <t>(g)</t>
    </r>
    <r>
      <rPr>
        <b/>
        <sz val="12"/>
        <color indexed="43"/>
        <rFont val="Arial"/>
        <family val="2"/>
      </rPr>
      <t xml:space="preserve"> </t>
    </r>
    <r>
      <rPr>
        <b/>
        <sz val="12"/>
        <color indexed="9"/>
        <rFont val="Arial"/>
        <family val="2"/>
      </rPr>
      <t xml:space="preserve"> </t>
    </r>
    <r>
      <rPr>
        <b/>
        <sz val="12"/>
        <color indexed="10"/>
        <rFont val="Arial"/>
        <family val="2"/>
      </rPr>
      <t>+</t>
    </r>
    <r>
      <rPr>
        <b/>
        <sz val="12"/>
        <color indexed="9"/>
        <rFont val="Arial"/>
        <family val="2"/>
      </rPr>
      <t xml:space="preserve">  </t>
    </r>
    <r>
      <rPr>
        <b/>
        <sz val="12"/>
        <color indexed="52"/>
        <rFont val="Arial"/>
        <family val="2"/>
      </rPr>
      <t>2</t>
    </r>
    <r>
      <rPr>
        <b/>
        <sz val="12"/>
        <color indexed="48"/>
        <rFont val="Arial"/>
        <family val="2"/>
      </rPr>
      <t>NaOH</t>
    </r>
    <r>
      <rPr>
        <b/>
        <vertAlign val="subscript"/>
        <sz val="12"/>
        <color indexed="15"/>
        <rFont val="Arial"/>
        <family val="2"/>
      </rPr>
      <t>(aq)</t>
    </r>
    <r>
      <rPr>
        <b/>
        <sz val="12"/>
        <color indexed="9"/>
        <rFont val="Arial"/>
        <family val="2"/>
      </rPr>
      <t xml:space="preserve">                 Na</t>
    </r>
    <r>
      <rPr>
        <b/>
        <vertAlign val="subscript"/>
        <sz val="12"/>
        <color indexed="9"/>
        <rFont val="Arial"/>
        <family val="2"/>
      </rPr>
      <t>2</t>
    </r>
    <r>
      <rPr>
        <b/>
        <sz val="12"/>
        <color indexed="9"/>
        <rFont val="Arial"/>
        <family val="2"/>
      </rPr>
      <t>SO</t>
    </r>
    <r>
      <rPr>
        <b/>
        <vertAlign val="subscript"/>
        <sz val="12"/>
        <color indexed="9"/>
        <rFont val="Arial"/>
        <family val="2"/>
      </rPr>
      <t>4</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</si>
  <si>
    <r>
      <t>SO</t>
    </r>
    <r>
      <rPr>
        <b/>
        <vertAlign val="subscript"/>
        <sz val="12"/>
        <color indexed="51"/>
        <rFont val="Arial"/>
        <family val="2"/>
      </rPr>
      <t>3</t>
    </r>
    <r>
      <rPr>
        <b/>
        <vertAlign val="subscript"/>
        <sz val="12"/>
        <color indexed="43"/>
        <rFont val="Arial"/>
        <family val="2"/>
      </rPr>
      <t>(g)</t>
    </r>
    <r>
      <rPr>
        <b/>
        <sz val="12"/>
        <color indexed="43"/>
        <rFont val="Arial"/>
        <family val="2"/>
      </rPr>
      <t xml:space="preserve"> </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NaOH</t>
    </r>
    <r>
      <rPr>
        <b/>
        <vertAlign val="subscript"/>
        <sz val="12"/>
        <color indexed="15"/>
        <rFont val="Arial"/>
        <family val="2"/>
      </rPr>
      <t>(aq)</t>
    </r>
    <r>
      <rPr>
        <b/>
        <sz val="12"/>
        <color indexed="9"/>
        <rFont val="Arial"/>
        <family val="2"/>
      </rPr>
      <t xml:space="preserve">                 NaHSO</t>
    </r>
    <r>
      <rPr>
        <b/>
        <vertAlign val="subscript"/>
        <sz val="12"/>
        <color indexed="9"/>
        <rFont val="Arial"/>
        <family val="2"/>
      </rPr>
      <t>4</t>
    </r>
    <r>
      <rPr>
        <b/>
        <vertAlign val="subscript"/>
        <sz val="12"/>
        <color indexed="15"/>
        <rFont val="Arial"/>
        <family val="2"/>
      </rPr>
      <t>(aq)</t>
    </r>
    <r>
      <rPr>
        <b/>
        <sz val="12"/>
        <color indexed="9"/>
        <rFont val="Arial"/>
        <family val="2"/>
      </rPr>
      <t xml:space="preserve"> </t>
    </r>
  </si>
  <si>
    <r>
      <t xml:space="preserve">Ανάλογα μπορεί να σχηματιστεί και </t>
    </r>
    <r>
      <rPr>
        <b/>
        <sz val="11"/>
        <color indexed="52"/>
        <rFont val="Arial"/>
        <family val="2"/>
        <charset val="161"/>
      </rPr>
      <t>βασικό</t>
    </r>
    <r>
      <rPr>
        <sz val="11"/>
        <color indexed="43"/>
        <rFont val="Arial"/>
        <family val="2"/>
      </rPr>
      <t xml:space="preserve"> άλας, αν η βάση είναι </t>
    </r>
    <r>
      <rPr>
        <b/>
        <sz val="11"/>
        <color indexed="52"/>
        <rFont val="Arial"/>
        <family val="2"/>
        <charset val="161"/>
      </rPr>
      <t>δισόξινη</t>
    </r>
    <r>
      <rPr>
        <sz val="11"/>
        <color indexed="43"/>
        <rFont val="Arial"/>
        <family val="2"/>
      </rPr>
      <t xml:space="preserve"> και βρίσκεται σε</t>
    </r>
    <r>
      <rPr>
        <b/>
        <sz val="11"/>
        <color indexed="43"/>
        <rFont val="Arial"/>
        <family val="2"/>
      </rPr>
      <t xml:space="preserve"> </t>
    </r>
    <r>
      <rPr>
        <b/>
        <sz val="11"/>
        <color indexed="52"/>
        <rFont val="Arial"/>
        <family val="2"/>
        <charset val="161"/>
      </rPr>
      <t>σχετική περίσσεια</t>
    </r>
    <r>
      <rPr>
        <sz val="11"/>
        <color indexed="43"/>
        <rFont val="Arial"/>
        <family val="2"/>
      </rPr>
      <t xml:space="preserve"> ως προς το </t>
    </r>
    <r>
      <rPr>
        <b/>
        <sz val="11"/>
        <color indexed="52"/>
        <rFont val="Arial"/>
        <family val="2"/>
        <charset val="161"/>
      </rPr>
      <t>όξινο</t>
    </r>
    <r>
      <rPr>
        <sz val="11"/>
        <color indexed="43"/>
        <rFont val="Arial"/>
        <family val="2"/>
      </rPr>
      <t xml:space="preserve"> οξείδιο. Αυτό δείχνεται στην επόμενη χημική εξίσωση.</t>
    </r>
  </si>
  <si>
    <r>
      <t>N</t>
    </r>
    <r>
      <rPr>
        <b/>
        <vertAlign val="subscript"/>
        <sz val="12"/>
        <color indexed="51"/>
        <rFont val="Arial"/>
        <family val="2"/>
      </rPr>
      <t>2</t>
    </r>
    <r>
      <rPr>
        <b/>
        <sz val="12"/>
        <color indexed="51"/>
        <rFont val="Arial"/>
        <family val="2"/>
      </rPr>
      <t>O</t>
    </r>
    <r>
      <rPr>
        <b/>
        <vertAlign val="subscript"/>
        <sz val="12"/>
        <color indexed="51"/>
        <rFont val="Arial"/>
        <family val="2"/>
      </rPr>
      <t>5</t>
    </r>
    <r>
      <rPr>
        <b/>
        <vertAlign val="subscript"/>
        <sz val="12"/>
        <color indexed="43"/>
        <rFont val="Arial"/>
        <family val="2"/>
      </rPr>
      <t>(g)</t>
    </r>
    <r>
      <rPr>
        <b/>
        <sz val="12"/>
        <color indexed="43"/>
        <rFont val="Arial"/>
        <family val="2"/>
      </rPr>
      <t xml:space="preserve"> </t>
    </r>
    <r>
      <rPr>
        <b/>
        <sz val="12"/>
        <color indexed="9"/>
        <rFont val="Arial"/>
        <family val="2"/>
      </rPr>
      <t xml:space="preserve"> </t>
    </r>
    <r>
      <rPr>
        <b/>
        <sz val="12"/>
        <color indexed="10"/>
        <rFont val="Arial"/>
        <family val="2"/>
      </rPr>
      <t>+</t>
    </r>
    <r>
      <rPr>
        <b/>
        <sz val="12"/>
        <color indexed="9"/>
        <rFont val="Arial"/>
        <family val="2"/>
      </rPr>
      <t xml:space="preserve">  </t>
    </r>
    <r>
      <rPr>
        <b/>
        <sz val="12"/>
        <color indexed="52"/>
        <rFont val="Arial"/>
        <family val="2"/>
      </rPr>
      <t>2</t>
    </r>
    <r>
      <rPr>
        <b/>
        <sz val="12"/>
        <color indexed="48"/>
        <rFont val="Arial"/>
        <family val="2"/>
      </rPr>
      <t>Ca(OH)</t>
    </r>
    <r>
      <rPr>
        <b/>
        <vertAlign val="subscript"/>
        <sz val="12"/>
        <color indexed="48"/>
        <rFont val="Arial"/>
        <family val="2"/>
      </rPr>
      <t>2</t>
    </r>
    <r>
      <rPr>
        <b/>
        <vertAlign val="subscript"/>
        <sz val="12"/>
        <color indexed="15"/>
        <rFont val="Arial"/>
        <family val="2"/>
      </rPr>
      <t>(aq)</t>
    </r>
    <r>
      <rPr>
        <b/>
        <sz val="12"/>
        <color indexed="9"/>
        <rFont val="Arial"/>
        <family val="2"/>
      </rPr>
      <t xml:space="preserve">                 </t>
    </r>
    <r>
      <rPr>
        <b/>
        <sz val="12"/>
        <color indexed="52"/>
        <rFont val="Arial"/>
        <family val="2"/>
      </rPr>
      <t>2</t>
    </r>
    <r>
      <rPr>
        <b/>
        <sz val="12"/>
        <color indexed="48"/>
        <rFont val="Arial"/>
        <family val="2"/>
      </rPr>
      <t>Ca(OH)NO</t>
    </r>
    <r>
      <rPr>
        <b/>
        <vertAlign val="subscript"/>
        <sz val="12"/>
        <color indexed="48"/>
        <rFont val="Arial"/>
        <family val="2"/>
      </rPr>
      <t>3</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</si>
  <si>
    <r>
      <t>Το</t>
    </r>
    <r>
      <rPr>
        <sz val="11"/>
        <color indexed="52"/>
        <rFont val="Arial"/>
        <family val="2"/>
        <charset val="161"/>
      </rPr>
      <t xml:space="preserve"> </t>
    </r>
    <r>
      <rPr>
        <b/>
        <sz val="11"/>
        <color indexed="52"/>
        <rFont val="Arial"/>
        <family val="2"/>
        <charset val="161"/>
      </rPr>
      <t>πεντοξείδιο του αζώτου (N</t>
    </r>
    <r>
      <rPr>
        <b/>
        <vertAlign val="subscript"/>
        <sz val="11"/>
        <color indexed="52"/>
        <rFont val="Arial"/>
        <family val="2"/>
        <charset val="161"/>
      </rPr>
      <t>2</t>
    </r>
    <r>
      <rPr>
        <b/>
        <sz val="11"/>
        <color indexed="52"/>
        <rFont val="Arial"/>
        <family val="2"/>
        <charset val="161"/>
      </rPr>
      <t>O</t>
    </r>
    <r>
      <rPr>
        <b/>
        <vertAlign val="subscript"/>
        <sz val="11"/>
        <color indexed="52"/>
        <rFont val="Arial"/>
        <family val="2"/>
        <charset val="161"/>
      </rPr>
      <t>5</t>
    </r>
    <r>
      <rPr>
        <b/>
        <sz val="11"/>
        <color indexed="52"/>
        <rFont val="Arial"/>
        <family val="2"/>
        <charset val="161"/>
      </rPr>
      <t>)</t>
    </r>
    <r>
      <rPr>
        <sz val="11"/>
        <color indexed="43"/>
        <rFont val="Arial"/>
        <family val="2"/>
      </rPr>
      <t xml:space="preserve"> είναι ο </t>
    </r>
    <r>
      <rPr>
        <b/>
        <sz val="11"/>
        <color indexed="52"/>
        <rFont val="Arial"/>
        <family val="2"/>
        <charset val="161"/>
      </rPr>
      <t>ανυδρίτης</t>
    </r>
    <r>
      <rPr>
        <sz val="11"/>
        <color indexed="43"/>
        <rFont val="Arial"/>
        <family val="2"/>
      </rPr>
      <t xml:space="preserve"> του </t>
    </r>
    <r>
      <rPr>
        <b/>
        <sz val="11"/>
        <color indexed="52"/>
        <rFont val="Arial"/>
        <family val="2"/>
        <charset val="161"/>
      </rPr>
      <t>νιτρικού οξέος (HNO</t>
    </r>
    <r>
      <rPr>
        <b/>
        <vertAlign val="subscript"/>
        <sz val="11"/>
        <color indexed="52"/>
        <rFont val="Arial"/>
        <family val="2"/>
        <charset val="161"/>
      </rPr>
      <t>3</t>
    </r>
    <r>
      <rPr>
        <b/>
        <sz val="11"/>
        <color indexed="52"/>
        <rFont val="Arial"/>
        <family val="2"/>
        <charset val="161"/>
      </rPr>
      <t>),</t>
    </r>
    <r>
      <rPr>
        <b/>
        <sz val="11"/>
        <color indexed="43"/>
        <rFont val="Arial"/>
        <family val="2"/>
      </rPr>
      <t xml:space="preserve"> </t>
    </r>
    <r>
      <rPr>
        <sz val="11"/>
        <color indexed="43"/>
        <rFont val="Arial"/>
        <family val="2"/>
      </rPr>
      <t xml:space="preserve">οπότε αντιδρώντας με μια βάση σχηματίζει </t>
    </r>
    <r>
      <rPr>
        <b/>
        <sz val="11"/>
        <color indexed="52"/>
        <rFont val="Arial"/>
        <family val="2"/>
        <charset val="161"/>
      </rPr>
      <t>νιτρικό άλας.</t>
    </r>
    <r>
      <rPr>
        <sz val="11"/>
        <color indexed="43"/>
        <rFont val="Arial"/>
        <family val="2"/>
      </rPr>
      <t xml:space="preserve"> 
Στο συγκεκριμένο παράδειγμα αντιδρά με περίσσεια </t>
    </r>
    <r>
      <rPr>
        <b/>
        <sz val="11"/>
        <color indexed="52"/>
        <rFont val="Arial"/>
        <family val="2"/>
        <charset val="161"/>
      </rPr>
      <t>υδροξειδίου του α-σβεστίου [Ca(OH)</t>
    </r>
    <r>
      <rPr>
        <b/>
        <vertAlign val="subscript"/>
        <sz val="11"/>
        <color indexed="52"/>
        <rFont val="Arial"/>
        <family val="2"/>
        <charset val="161"/>
      </rPr>
      <t>2</t>
    </r>
    <r>
      <rPr>
        <b/>
        <sz val="11"/>
        <color indexed="52"/>
        <rFont val="Arial"/>
        <family val="2"/>
        <charset val="161"/>
      </rPr>
      <t>],</t>
    </r>
    <r>
      <rPr>
        <b/>
        <sz val="11"/>
        <color indexed="43"/>
        <rFont val="Arial"/>
        <family val="2"/>
      </rPr>
      <t xml:space="preserve"> </t>
    </r>
    <r>
      <rPr>
        <sz val="11"/>
        <color indexed="43"/>
        <rFont val="Arial"/>
        <family val="2"/>
      </rPr>
      <t xml:space="preserve">με αποτέλεσμα να σχηματίζεται το </t>
    </r>
    <r>
      <rPr>
        <b/>
        <sz val="11"/>
        <color indexed="52"/>
        <rFont val="Arial"/>
        <family val="2"/>
        <charset val="161"/>
      </rPr>
      <t>βασικό νιτρικό ασβέστιο [Ca(OH)NO</t>
    </r>
    <r>
      <rPr>
        <b/>
        <vertAlign val="subscript"/>
        <sz val="11"/>
        <color indexed="52"/>
        <rFont val="Arial"/>
        <family val="2"/>
        <charset val="161"/>
      </rPr>
      <t>3</t>
    </r>
    <r>
      <rPr>
        <b/>
        <sz val="11"/>
        <color indexed="52"/>
        <rFont val="Arial"/>
        <family val="2"/>
        <charset val="161"/>
      </rPr>
      <t>].</t>
    </r>
  </si>
  <si>
    <r>
      <t>οξύ</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βασικό οξείδιο</t>
    </r>
    <r>
      <rPr>
        <b/>
        <sz val="12"/>
        <color indexed="9"/>
        <rFont val="Arial"/>
        <family val="2"/>
      </rPr>
      <t xml:space="preserve">                 άλας  </t>
    </r>
    <r>
      <rPr>
        <b/>
        <sz val="12"/>
        <color indexed="10"/>
        <rFont val="Arial"/>
        <family val="2"/>
      </rPr>
      <t>+</t>
    </r>
    <r>
      <rPr>
        <b/>
        <sz val="12"/>
        <color indexed="9"/>
        <rFont val="Arial"/>
        <family val="2"/>
      </rPr>
      <t xml:space="preserve">  </t>
    </r>
    <r>
      <rPr>
        <b/>
        <sz val="12"/>
        <color indexed="15"/>
        <rFont val="Arial"/>
        <family val="2"/>
      </rPr>
      <t>νερό</t>
    </r>
  </si>
  <si>
    <r>
      <t>2HCl</t>
    </r>
    <r>
      <rPr>
        <b/>
        <vertAlign val="subscript"/>
        <sz val="12"/>
        <color indexed="15"/>
        <rFont val="Arial"/>
        <family val="2"/>
      </rPr>
      <t>(aq)</t>
    </r>
    <r>
      <rPr>
        <b/>
        <sz val="12"/>
        <color indexed="43"/>
        <rFont val="Arial"/>
        <family val="2"/>
      </rPr>
      <t xml:space="preserve"> </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BaO</t>
    </r>
    <r>
      <rPr>
        <b/>
        <vertAlign val="subscript"/>
        <sz val="12"/>
        <color indexed="9"/>
        <rFont val="Arial"/>
        <family val="2"/>
      </rPr>
      <t>(s)</t>
    </r>
    <r>
      <rPr>
        <b/>
        <sz val="12"/>
        <color indexed="9"/>
        <rFont val="Arial"/>
        <family val="2"/>
      </rPr>
      <t xml:space="preserve">                 BaCl</t>
    </r>
    <r>
      <rPr>
        <b/>
        <vertAlign val="subscript"/>
        <sz val="12"/>
        <color indexed="9"/>
        <rFont val="Arial"/>
        <family val="2"/>
      </rPr>
      <t>2</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</si>
  <si>
    <r>
      <t>HCl</t>
    </r>
    <r>
      <rPr>
        <b/>
        <vertAlign val="subscript"/>
        <sz val="12"/>
        <color indexed="15"/>
        <rFont val="Arial"/>
        <family val="2"/>
      </rPr>
      <t>(aq)</t>
    </r>
    <r>
      <rPr>
        <b/>
        <sz val="12"/>
        <color indexed="43"/>
        <rFont val="Arial"/>
        <family val="2"/>
      </rPr>
      <t xml:space="preserve"> </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BaO</t>
    </r>
    <r>
      <rPr>
        <b/>
        <vertAlign val="subscript"/>
        <sz val="12"/>
        <color indexed="9"/>
        <rFont val="Arial"/>
        <family val="2"/>
      </rPr>
      <t>(s)</t>
    </r>
    <r>
      <rPr>
        <b/>
        <sz val="12"/>
        <color indexed="9"/>
        <rFont val="Arial"/>
        <family val="2"/>
      </rPr>
      <t xml:space="preserve">                 </t>
    </r>
    <r>
      <rPr>
        <b/>
        <sz val="12"/>
        <color indexed="48"/>
        <rFont val="Arial"/>
        <family val="2"/>
      </rPr>
      <t>Ba(OH)Cl</t>
    </r>
    <r>
      <rPr>
        <b/>
        <vertAlign val="subscript"/>
        <sz val="12"/>
        <color indexed="15"/>
        <rFont val="Arial"/>
        <family val="2"/>
      </rPr>
      <t>(aq)</t>
    </r>
    <r>
      <rPr>
        <b/>
        <sz val="12"/>
        <color indexed="9"/>
        <rFont val="Arial"/>
        <family val="2"/>
      </rPr>
      <t xml:space="preserve"> </t>
    </r>
  </si>
  <si>
    <r>
      <t xml:space="preserve">Ανάλογα μπορεί να σχηματιστεί και </t>
    </r>
    <r>
      <rPr>
        <b/>
        <sz val="11"/>
        <color indexed="52"/>
        <rFont val="Arial"/>
        <family val="2"/>
        <charset val="161"/>
      </rPr>
      <t>όξινο</t>
    </r>
    <r>
      <rPr>
        <sz val="11"/>
        <color indexed="43"/>
        <rFont val="Arial"/>
        <family val="2"/>
      </rPr>
      <t xml:space="preserve"> άλας, αν το οξύ είναι </t>
    </r>
    <r>
      <rPr>
        <b/>
        <sz val="11"/>
        <color indexed="52"/>
        <rFont val="Arial"/>
        <family val="2"/>
        <charset val="161"/>
      </rPr>
      <t>διβασικό</t>
    </r>
    <r>
      <rPr>
        <sz val="11"/>
        <color indexed="43"/>
        <rFont val="Arial"/>
        <family val="2"/>
      </rPr>
      <t xml:space="preserve"> και βρίσκεται σε</t>
    </r>
    <r>
      <rPr>
        <b/>
        <sz val="11"/>
        <color indexed="43"/>
        <rFont val="Arial"/>
        <family val="2"/>
      </rPr>
      <t xml:space="preserve"> </t>
    </r>
    <r>
      <rPr>
        <b/>
        <sz val="11"/>
        <color indexed="52"/>
        <rFont val="Arial"/>
        <family val="2"/>
        <charset val="161"/>
      </rPr>
      <t>σχετική περίσσεια</t>
    </r>
    <r>
      <rPr>
        <sz val="11"/>
        <color indexed="43"/>
        <rFont val="Arial"/>
        <family val="2"/>
      </rPr>
      <t xml:space="preserve"> ως προς το </t>
    </r>
    <r>
      <rPr>
        <b/>
        <sz val="11"/>
        <color indexed="52"/>
        <rFont val="Arial"/>
        <family val="2"/>
        <charset val="161"/>
      </rPr>
      <t>βασικό</t>
    </r>
    <r>
      <rPr>
        <sz val="11"/>
        <color indexed="43"/>
        <rFont val="Arial"/>
        <family val="2"/>
      </rPr>
      <t xml:space="preserve"> οξείδιο. Αυτό δείχνεται στην επόμενη χημική εξίσωση.</t>
    </r>
  </si>
  <si>
    <r>
      <t>2</t>
    </r>
    <r>
      <rPr>
        <b/>
        <sz val="12"/>
        <color indexed="51"/>
        <rFont val="Arial"/>
        <family val="2"/>
      </rPr>
      <t>H</t>
    </r>
    <r>
      <rPr>
        <b/>
        <vertAlign val="subscript"/>
        <sz val="12"/>
        <color indexed="51"/>
        <rFont val="Arial"/>
        <family val="2"/>
      </rPr>
      <t>2</t>
    </r>
    <r>
      <rPr>
        <b/>
        <sz val="12"/>
        <color indexed="51"/>
        <rFont val="Arial"/>
        <family val="2"/>
      </rPr>
      <t>SO</t>
    </r>
    <r>
      <rPr>
        <b/>
        <vertAlign val="subscript"/>
        <sz val="12"/>
        <color indexed="51"/>
        <rFont val="Arial"/>
        <family val="2"/>
      </rPr>
      <t>4</t>
    </r>
    <r>
      <rPr>
        <b/>
        <vertAlign val="subscript"/>
        <sz val="12"/>
        <color indexed="15"/>
        <rFont val="Arial"/>
        <family val="2"/>
      </rPr>
      <t>(aq)</t>
    </r>
    <r>
      <rPr>
        <b/>
        <sz val="12"/>
        <color indexed="43"/>
        <rFont val="Arial"/>
        <family val="2"/>
      </rPr>
      <t xml:space="preserve"> </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Na</t>
    </r>
    <r>
      <rPr>
        <b/>
        <vertAlign val="subscript"/>
        <sz val="12"/>
        <color indexed="48"/>
        <rFont val="Arial"/>
        <family val="2"/>
      </rPr>
      <t>2</t>
    </r>
    <r>
      <rPr>
        <b/>
        <sz val="12"/>
        <color indexed="48"/>
        <rFont val="Arial"/>
        <family val="2"/>
      </rPr>
      <t>O</t>
    </r>
    <r>
      <rPr>
        <b/>
        <vertAlign val="subscript"/>
        <sz val="12"/>
        <color indexed="9"/>
        <rFont val="Arial"/>
        <family val="2"/>
      </rPr>
      <t>(s)</t>
    </r>
    <r>
      <rPr>
        <b/>
        <sz val="12"/>
        <color indexed="9"/>
        <rFont val="Arial"/>
        <family val="2"/>
      </rPr>
      <t xml:space="preserve">                 </t>
    </r>
    <r>
      <rPr>
        <b/>
        <sz val="12"/>
        <color indexed="52"/>
        <rFont val="Arial"/>
        <family val="2"/>
      </rPr>
      <t>2</t>
    </r>
    <r>
      <rPr>
        <b/>
        <sz val="12"/>
        <color indexed="48"/>
        <rFont val="Arial"/>
        <family val="2"/>
      </rPr>
      <t>NaHSO</t>
    </r>
    <r>
      <rPr>
        <b/>
        <vertAlign val="subscript"/>
        <sz val="12"/>
        <color indexed="48"/>
        <rFont val="Arial"/>
        <family val="2"/>
      </rPr>
      <t>4</t>
    </r>
    <r>
      <rPr>
        <b/>
        <vertAlign val="subscript"/>
        <sz val="12"/>
        <color indexed="15"/>
        <rFont val="Arial"/>
        <family val="2"/>
      </rPr>
      <t>(aq)</t>
    </r>
    <r>
      <rPr>
        <b/>
        <sz val="12"/>
        <color indexed="9"/>
        <rFont val="Arial"/>
        <family val="2"/>
      </rPr>
      <t xml:space="preserve">  </t>
    </r>
    <r>
      <rPr>
        <b/>
        <sz val="12"/>
        <color indexed="10"/>
        <rFont val="Arial"/>
        <family val="2"/>
      </rPr>
      <t>+</t>
    </r>
    <r>
      <rPr>
        <b/>
        <sz val="12"/>
        <color indexed="9"/>
        <rFont val="Arial"/>
        <family val="2"/>
      </rPr>
      <t xml:space="preserve">  </t>
    </r>
    <r>
      <rPr>
        <b/>
        <sz val="12"/>
        <color indexed="15"/>
        <rFont val="Arial"/>
        <family val="2"/>
      </rPr>
      <t>H</t>
    </r>
    <r>
      <rPr>
        <b/>
        <vertAlign val="subscript"/>
        <sz val="12"/>
        <color indexed="15"/>
        <rFont val="Arial"/>
        <family val="2"/>
      </rPr>
      <t>2</t>
    </r>
    <r>
      <rPr>
        <b/>
        <sz val="12"/>
        <color indexed="15"/>
        <rFont val="Arial"/>
        <family val="2"/>
      </rPr>
      <t>O</t>
    </r>
  </si>
  <si>
    <r>
      <t xml:space="preserve">Το </t>
    </r>
    <r>
      <rPr>
        <b/>
        <sz val="11"/>
        <color indexed="52"/>
        <rFont val="Arial"/>
        <family val="2"/>
        <charset val="161"/>
      </rPr>
      <t>οξείδιο του νατρίου (Na</t>
    </r>
    <r>
      <rPr>
        <b/>
        <vertAlign val="subscript"/>
        <sz val="11"/>
        <color indexed="52"/>
        <rFont val="Arial"/>
        <family val="2"/>
        <charset val="161"/>
      </rPr>
      <t>2</t>
    </r>
    <r>
      <rPr>
        <b/>
        <sz val="11"/>
        <color indexed="52"/>
        <rFont val="Arial"/>
        <family val="2"/>
        <charset val="161"/>
      </rPr>
      <t>O)</t>
    </r>
    <r>
      <rPr>
        <sz val="11"/>
        <color indexed="43"/>
        <rFont val="Arial"/>
        <family val="2"/>
      </rPr>
      <t xml:space="preserve"> είναι ο </t>
    </r>
    <r>
      <rPr>
        <b/>
        <sz val="11"/>
        <color indexed="52"/>
        <rFont val="Arial"/>
        <family val="2"/>
        <charset val="161"/>
      </rPr>
      <t>ανυδρίτης</t>
    </r>
    <r>
      <rPr>
        <sz val="11"/>
        <color indexed="43"/>
        <rFont val="Arial"/>
        <family val="2"/>
      </rPr>
      <t xml:space="preserve"> του </t>
    </r>
    <r>
      <rPr>
        <b/>
        <sz val="11"/>
        <color indexed="52"/>
        <rFont val="Arial"/>
        <family val="2"/>
        <charset val="161"/>
      </rPr>
      <t>υδροξειδίου του νατρίου (NaOH),</t>
    </r>
    <r>
      <rPr>
        <b/>
        <sz val="11"/>
        <color indexed="48"/>
        <rFont val="Arial"/>
        <family val="2"/>
        <charset val="161"/>
      </rPr>
      <t xml:space="preserve"> </t>
    </r>
    <r>
      <rPr>
        <sz val="11"/>
        <color indexed="43"/>
        <rFont val="Arial"/>
        <family val="2"/>
      </rPr>
      <t xml:space="preserve">και αντιδρώντας με </t>
    </r>
    <r>
      <rPr>
        <b/>
        <sz val="11"/>
        <color indexed="52"/>
        <rFont val="Arial"/>
        <family val="2"/>
        <charset val="161"/>
      </rPr>
      <t>περίσσεια</t>
    </r>
    <r>
      <rPr>
        <sz val="11"/>
        <color indexed="43"/>
        <rFont val="Arial"/>
        <family val="2"/>
      </rPr>
      <t xml:space="preserve"> </t>
    </r>
    <r>
      <rPr>
        <b/>
        <sz val="11"/>
        <color indexed="52"/>
        <rFont val="Arial"/>
        <family val="2"/>
        <charset val="161"/>
      </rPr>
      <t>θειικού οξέος (H</t>
    </r>
    <r>
      <rPr>
        <b/>
        <vertAlign val="subscript"/>
        <sz val="11"/>
        <color indexed="52"/>
        <rFont val="Arial"/>
        <family val="2"/>
        <charset val="161"/>
      </rPr>
      <t>2</t>
    </r>
    <r>
      <rPr>
        <b/>
        <sz val="11"/>
        <color indexed="52"/>
        <rFont val="Arial"/>
        <family val="2"/>
        <charset val="161"/>
      </rPr>
      <t>SO</t>
    </r>
    <r>
      <rPr>
        <b/>
        <vertAlign val="subscript"/>
        <sz val="11"/>
        <color indexed="52"/>
        <rFont val="Arial"/>
        <family val="2"/>
        <charset val="161"/>
      </rPr>
      <t>4</t>
    </r>
    <r>
      <rPr>
        <b/>
        <sz val="11"/>
        <color indexed="52"/>
        <rFont val="Arial"/>
        <family val="2"/>
        <charset val="161"/>
      </rPr>
      <t>),</t>
    </r>
    <r>
      <rPr>
        <b/>
        <sz val="11"/>
        <color indexed="43"/>
        <rFont val="Arial"/>
        <family val="2"/>
      </rPr>
      <t xml:space="preserve"> </t>
    </r>
    <r>
      <rPr>
        <sz val="11"/>
        <color indexed="43"/>
        <rFont val="Arial"/>
        <family val="2"/>
      </rPr>
      <t xml:space="preserve">όπως δείχνεται στην παραπάνω χημική εξίσωση, σχηματίζει </t>
    </r>
    <r>
      <rPr>
        <b/>
        <sz val="11"/>
        <color indexed="52"/>
        <rFont val="Arial"/>
        <family val="2"/>
        <charset val="161"/>
      </rPr>
      <t>όξινο θειικό νάτριο (NaHSO</t>
    </r>
    <r>
      <rPr>
        <b/>
        <vertAlign val="subscript"/>
        <sz val="11"/>
        <color indexed="52"/>
        <rFont val="Arial"/>
        <family val="2"/>
        <charset val="161"/>
      </rPr>
      <t>4</t>
    </r>
    <r>
      <rPr>
        <b/>
        <sz val="11"/>
        <color indexed="52"/>
        <rFont val="Arial"/>
        <family val="2"/>
        <charset val="161"/>
      </rPr>
      <t>).</t>
    </r>
  </si>
  <si>
    <r>
      <t>όξινο οξείδιο</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βάσικό οξείδιο</t>
    </r>
    <r>
      <rPr>
        <b/>
        <sz val="12"/>
        <color indexed="9"/>
        <rFont val="Arial"/>
        <family val="2"/>
      </rPr>
      <t xml:space="preserve">                 άλας</t>
    </r>
  </si>
  <si>
    <r>
      <t>SO</t>
    </r>
    <r>
      <rPr>
        <b/>
        <vertAlign val="subscript"/>
        <sz val="12"/>
        <color indexed="51"/>
        <rFont val="Arial"/>
        <family val="2"/>
      </rPr>
      <t>3</t>
    </r>
    <r>
      <rPr>
        <b/>
        <vertAlign val="subscript"/>
        <sz val="12"/>
        <color indexed="43"/>
        <rFont val="Arial"/>
        <family val="2"/>
      </rPr>
      <t>(g)</t>
    </r>
    <r>
      <rPr>
        <b/>
        <sz val="12"/>
        <color indexed="9"/>
        <rFont val="Arial"/>
        <family val="2"/>
      </rPr>
      <t xml:space="preserve">  </t>
    </r>
    <r>
      <rPr>
        <b/>
        <sz val="12"/>
        <color indexed="10"/>
        <rFont val="Arial"/>
        <family val="2"/>
      </rPr>
      <t>+</t>
    </r>
    <r>
      <rPr>
        <b/>
        <sz val="12"/>
        <color indexed="9"/>
        <rFont val="Arial"/>
        <family val="2"/>
      </rPr>
      <t xml:space="preserve">  </t>
    </r>
    <r>
      <rPr>
        <b/>
        <sz val="12"/>
        <color indexed="48"/>
        <rFont val="Arial"/>
        <family val="2"/>
      </rPr>
      <t>CaO</t>
    </r>
    <r>
      <rPr>
        <b/>
        <vertAlign val="subscript"/>
        <sz val="12"/>
        <color indexed="9"/>
        <rFont val="Arial"/>
        <family val="2"/>
      </rPr>
      <t>(s)</t>
    </r>
    <r>
      <rPr>
        <b/>
        <sz val="12"/>
        <color indexed="9"/>
        <rFont val="Arial"/>
        <family val="2"/>
      </rPr>
      <t xml:space="preserve">                CaSO</t>
    </r>
    <r>
      <rPr>
        <b/>
        <vertAlign val="subscript"/>
        <sz val="12"/>
        <color indexed="9"/>
        <rFont val="Arial"/>
        <family val="2"/>
      </rPr>
      <t>4(s)</t>
    </r>
  </si>
  <si>
    <t>μεταθετικές αντιδράσεις</t>
  </si>
  <si>
    <t>… στην αρχή της σελίδας</t>
  </si>
  <si>
    <r>
      <t xml:space="preserve">Για περισσότερες πληροφορίες σχετικά με την </t>
    </r>
    <r>
      <rPr>
        <b/>
        <sz val="11"/>
        <color indexed="52"/>
        <rFont val="Arial"/>
        <family val="2"/>
        <charset val="161"/>
      </rPr>
      <t>"εξουδετέρωση",</t>
    </r>
    <r>
      <rPr>
        <sz val="11"/>
        <color indexed="43"/>
        <rFont val="Arial"/>
        <family val="2"/>
      </rPr>
      <t xml:space="preserve"> βλ. </t>
    </r>
    <r>
      <rPr>
        <b/>
        <sz val="11"/>
        <color indexed="51"/>
        <rFont val="Arial"/>
        <family val="2"/>
        <charset val="161"/>
      </rPr>
      <t>"εξου-δετέρωση".</t>
    </r>
  </si>
  <si>
    <t>στην αρχή της σελίδας</t>
  </si>
  <si>
    <r>
      <t xml:space="preserve">Ουσιαστικά, αυτό που συμβαίνει κατά την </t>
    </r>
    <r>
      <rPr>
        <b/>
        <sz val="11"/>
        <color indexed="52"/>
        <rFont val="Arial"/>
        <family val="2"/>
        <charset val="161"/>
      </rPr>
      <t>εξουδετέρωση,</t>
    </r>
    <r>
      <rPr>
        <sz val="11"/>
        <color indexed="43"/>
        <rFont val="Arial"/>
        <family val="2"/>
      </rPr>
      <t xml:space="preserve"> είναι ότι αλληλε-πιδρούν τα </t>
    </r>
    <r>
      <rPr>
        <b/>
        <sz val="11"/>
        <color indexed="51"/>
        <rFont val="Arial"/>
        <family val="2"/>
        <charset val="161"/>
      </rPr>
      <t>ιόντα υδρογόνου, (Η</t>
    </r>
    <r>
      <rPr>
        <b/>
        <vertAlign val="superscript"/>
        <sz val="11"/>
        <color indexed="51"/>
        <rFont val="Arial"/>
        <family val="2"/>
        <charset val="161"/>
      </rPr>
      <t>+</t>
    </r>
    <r>
      <rPr>
        <b/>
        <sz val="11"/>
        <color indexed="51"/>
        <rFont val="Arial"/>
        <family val="2"/>
        <charset val="161"/>
      </rPr>
      <t>),</t>
    </r>
    <r>
      <rPr>
        <sz val="11"/>
        <color indexed="43"/>
        <rFont val="Arial"/>
        <family val="2"/>
      </rPr>
      <t xml:space="preserve"> που προέρχονται από τον ιοντισμό του οξέος, με τα</t>
    </r>
    <r>
      <rPr>
        <b/>
        <sz val="11"/>
        <color indexed="43"/>
        <rFont val="Arial"/>
        <family val="2"/>
      </rPr>
      <t xml:space="preserve"> </t>
    </r>
    <r>
      <rPr>
        <b/>
        <sz val="11"/>
        <color indexed="48"/>
        <rFont val="Arial"/>
        <family val="2"/>
        <charset val="161"/>
      </rPr>
      <t>ιόντα υδροξειδίου (OH</t>
    </r>
    <r>
      <rPr>
        <b/>
        <vertAlign val="superscript"/>
        <sz val="11"/>
        <color indexed="48"/>
        <rFont val="Arial"/>
        <family val="2"/>
        <charset val="161"/>
      </rPr>
      <t>–</t>
    </r>
    <r>
      <rPr>
        <b/>
        <sz val="11"/>
        <color indexed="48"/>
        <rFont val="Arial"/>
        <family val="2"/>
        <charset val="161"/>
      </rPr>
      <t>),</t>
    </r>
    <r>
      <rPr>
        <sz val="11"/>
        <color indexed="43"/>
        <rFont val="Arial"/>
        <family val="2"/>
      </rPr>
      <t xml:space="preserve"> που προέρχονται από τη διάσταση ή τον ιοντισμό της βάσης. Από την αλληλεπίδραση αυτή σχηματίζεται νερό, σύμ-φωνα με την παρακάτω χημική εξίσωση. </t>
    </r>
  </si>
  <si>
    <r>
      <t xml:space="preserve">Είναι φανερό ότι αποτέλεσμα της παραπάνω αντίδρασης είναι να εξαφανίζο-νται τα κατιόντα </t>
    </r>
    <r>
      <rPr>
        <b/>
        <sz val="11"/>
        <color indexed="51"/>
        <rFont val="Arial"/>
        <family val="2"/>
        <charset val="161"/>
      </rPr>
      <t>H</t>
    </r>
    <r>
      <rPr>
        <b/>
        <vertAlign val="superscript"/>
        <sz val="11"/>
        <color indexed="51"/>
        <rFont val="Arial"/>
        <family val="2"/>
        <charset val="161"/>
      </rPr>
      <t>+</t>
    </r>
    <r>
      <rPr>
        <b/>
        <sz val="11"/>
        <color indexed="51"/>
        <rFont val="Arial"/>
        <family val="2"/>
        <charset val="161"/>
      </rPr>
      <t>,</t>
    </r>
    <r>
      <rPr>
        <sz val="11"/>
        <color indexed="43"/>
        <rFont val="Arial"/>
        <family val="2"/>
      </rPr>
      <t xml:space="preserve"> που σ' αυτά οφείλονται οι ιδιότητες των οξέων, αλλά και τα ανιόντα </t>
    </r>
    <r>
      <rPr>
        <b/>
        <sz val="11"/>
        <color indexed="48"/>
        <rFont val="Arial"/>
        <family val="2"/>
        <charset val="161"/>
      </rPr>
      <t>OH</t>
    </r>
    <r>
      <rPr>
        <b/>
        <vertAlign val="superscript"/>
        <sz val="11"/>
        <color indexed="48"/>
        <rFont val="Arial"/>
        <family val="2"/>
        <charset val="161"/>
      </rPr>
      <t>–</t>
    </r>
    <r>
      <rPr>
        <b/>
        <sz val="11"/>
        <color indexed="48"/>
        <rFont val="Arial"/>
        <family val="2"/>
        <charset val="161"/>
      </rPr>
      <t>,</t>
    </r>
    <r>
      <rPr>
        <sz val="11"/>
        <color indexed="43"/>
        <rFont val="Arial"/>
        <family val="2"/>
      </rPr>
      <t xml:space="preserve"> τα οποία είναι υπεύθυνα για τις ιδιότητες που εμφανίζουν οι βά-σεις. Στη θέση των ιόντων αυτών εμφανίζεται το </t>
    </r>
    <r>
      <rPr>
        <b/>
        <sz val="11"/>
        <color indexed="15"/>
        <rFont val="Arial"/>
        <family val="2"/>
        <charset val="161"/>
      </rPr>
      <t>νερό,</t>
    </r>
    <r>
      <rPr>
        <sz val="11"/>
        <color indexed="43"/>
        <rFont val="Arial"/>
        <family val="2"/>
      </rPr>
      <t xml:space="preserve"> που έχει χαρακτήρα εντελώς </t>
    </r>
    <r>
      <rPr>
        <b/>
        <sz val="11"/>
        <color indexed="15"/>
        <rFont val="Arial"/>
        <family val="2"/>
        <charset val="161"/>
      </rPr>
      <t>ουδέτερο</t>
    </r>
    <r>
      <rPr>
        <sz val="11"/>
        <color indexed="43"/>
        <rFont val="Arial"/>
        <family val="2"/>
      </rPr>
      <t xml:space="preserve"> και αυτός είναι ο λόγος για τον οποίο η αντίδραση  ονομά-ζεται </t>
    </r>
    <r>
      <rPr>
        <b/>
        <sz val="11"/>
        <color indexed="52"/>
        <rFont val="Arial"/>
        <family val="2"/>
        <charset val="161"/>
      </rPr>
      <t>"εξουδετέρωση".</t>
    </r>
    <r>
      <rPr>
        <sz val="11"/>
        <color indexed="43"/>
        <rFont val="Arial"/>
        <family val="2"/>
      </rPr>
      <t xml:space="preserve"> </t>
    </r>
  </si>
  <si>
    <r>
      <t xml:space="preserve">Εκτός από την κλασική περίπτωση εξουδετέρωσης, ανάμεσα σε ένα οξύ και μια βάση, θεωρούμε ότι γίνεται εξουδετέρωση και όταν αντί του οξέος έχουμε ένα </t>
    </r>
    <r>
      <rPr>
        <b/>
        <sz val="11"/>
        <color indexed="52"/>
        <rFont val="Arial"/>
        <family val="2"/>
        <charset val="161"/>
      </rPr>
      <t>όξεογόνο</t>
    </r>
    <r>
      <rPr>
        <sz val="12"/>
        <color rgb="FF99FF33"/>
        <rFont val="Arial"/>
        <family val="2"/>
        <charset val="161"/>
      </rPr>
      <t>*</t>
    </r>
    <r>
      <rPr>
        <sz val="11"/>
        <color indexed="43"/>
        <rFont val="Arial"/>
        <family val="2"/>
      </rPr>
      <t xml:space="preserve"> οξείδιο, αλλά και όταν αντί της βάσης έχουμε ένα </t>
    </r>
    <r>
      <rPr>
        <b/>
        <sz val="11"/>
        <color indexed="52"/>
        <rFont val="Arial"/>
        <family val="2"/>
        <charset val="161"/>
      </rPr>
      <t>βασεογό-νο</t>
    </r>
    <r>
      <rPr>
        <sz val="12"/>
        <color rgb="FF99FF33"/>
        <rFont val="Arial"/>
        <family val="2"/>
        <charset val="161"/>
      </rPr>
      <t>*</t>
    </r>
    <r>
      <rPr>
        <sz val="11"/>
        <color indexed="43"/>
        <rFont val="Arial"/>
        <family val="2"/>
      </rPr>
      <t xml:space="preserve"> οξείδιο.  </t>
    </r>
  </si>
  <si>
    <t>*</t>
  </si>
  <si>
    <r>
      <rPr>
        <b/>
        <sz val="10"/>
        <color rgb="FFFF9900"/>
        <rFont val="Arial"/>
        <family val="2"/>
        <charset val="161"/>
      </rPr>
      <t xml:space="preserve">
Οξεογόνα οξείδια</t>
    </r>
    <r>
      <rPr>
        <sz val="10"/>
        <color rgb="FFFFFF99"/>
        <rFont val="Arial"/>
        <family val="2"/>
      </rPr>
      <t xml:space="preserve"> ονομάζονται κάποια οξείδια αμετάλλων στοιχείων, τα οποία αλληλεπιδρώντας με νερό μετατρέπονται σε κάποιο </t>
    </r>
    <r>
      <rPr>
        <b/>
        <sz val="10"/>
        <color rgb="FFFF9900"/>
        <rFont val="Arial"/>
        <family val="2"/>
        <charset val="161"/>
      </rPr>
      <t>οξυγονούχο οξύ.</t>
    </r>
    <r>
      <rPr>
        <sz val="10"/>
        <color rgb="FFFFFF99"/>
        <rFont val="Arial"/>
        <family val="2"/>
      </rPr>
      <t xml:space="preserve"> Θεωρητικά προκύπτουν από κάποιο οξυγονούχο οξύ, όταν από αυτό αφαιρεθεί όλο το περιεχόμενο υδρογόνο με τη μορφή νερού. Αυτός είναι ο λόγος που ονομάζονται και </t>
    </r>
    <r>
      <rPr>
        <b/>
        <sz val="10"/>
        <color rgb="FFFF9900"/>
        <rFont val="Arial"/>
        <family val="2"/>
        <charset val="161"/>
      </rPr>
      <t>ανυδρίτες</t>
    </r>
    <r>
      <rPr>
        <sz val="10"/>
        <color rgb="FFFFFF99"/>
        <rFont val="Arial"/>
        <family val="2"/>
      </rPr>
      <t xml:space="preserve"> των αντίστοιχων οξέων.
Για παράδειγμα το </t>
    </r>
    <r>
      <rPr>
        <b/>
        <sz val="10"/>
        <color rgb="FFFFC000"/>
        <rFont val="Arial"/>
        <family val="2"/>
        <charset val="161"/>
      </rPr>
      <t>SO</t>
    </r>
    <r>
      <rPr>
        <b/>
        <vertAlign val="subscript"/>
        <sz val="10"/>
        <color rgb="FFFFC000"/>
        <rFont val="Arial"/>
        <family val="2"/>
        <charset val="161"/>
      </rPr>
      <t>3</t>
    </r>
    <r>
      <rPr>
        <sz val="10"/>
        <color rgb="FFFFFF99"/>
        <rFont val="Arial"/>
        <family val="2"/>
      </rPr>
      <t xml:space="preserve"> αλληλεπιδρώντας με νερό σχηματίζει το </t>
    </r>
    <r>
      <rPr>
        <b/>
        <sz val="10"/>
        <color rgb="FFFFC000"/>
        <rFont val="Arial"/>
        <family val="2"/>
        <charset val="161"/>
      </rPr>
      <t>θειικό οξύ</t>
    </r>
    <r>
      <rPr>
        <sz val="10"/>
        <color rgb="FFFFFF99"/>
        <rFont val="Arial"/>
        <family val="2"/>
      </rPr>
      <t xml:space="preserve"> σύμφωνα με την ακόλουθη χημική εξίσωση...
</t>
    </r>
    <r>
      <rPr>
        <b/>
        <sz val="10"/>
        <color rgb="FFFFC000"/>
        <rFont val="Arial"/>
        <family val="2"/>
        <charset val="161"/>
      </rPr>
      <t>SO</t>
    </r>
    <r>
      <rPr>
        <b/>
        <vertAlign val="subscript"/>
        <sz val="10"/>
        <color rgb="FFFFC000"/>
        <rFont val="Arial"/>
        <family val="2"/>
        <charset val="161"/>
      </rPr>
      <t>3</t>
    </r>
    <r>
      <rPr>
        <sz val="10"/>
        <color rgb="FFFFFF99"/>
        <rFont val="Arial"/>
        <family val="2"/>
      </rPr>
      <t xml:space="preserve"> </t>
    </r>
    <r>
      <rPr>
        <b/>
        <sz val="10"/>
        <color rgb="FFFF0000"/>
        <rFont val="Arial"/>
        <family val="2"/>
        <charset val="161"/>
      </rPr>
      <t xml:space="preserve"> +</t>
    </r>
    <r>
      <rPr>
        <sz val="10"/>
        <color rgb="FFFFFF99"/>
        <rFont val="Arial"/>
        <family val="2"/>
      </rPr>
      <t xml:space="preserve">  </t>
    </r>
    <r>
      <rPr>
        <b/>
        <sz val="10"/>
        <color theme="3" tint="0.39997558519241921"/>
        <rFont val="Arial"/>
        <family val="2"/>
        <charset val="161"/>
      </rPr>
      <t>H</t>
    </r>
    <r>
      <rPr>
        <b/>
        <vertAlign val="subscript"/>
        <sz val="10"/>
        <color theme="3" tint="0.39997558519241921"/>
        <rFont val="Arial"/>
        <family val="2"/>
        <charset val="161"/>
      </rPr>
      <t>2</t>
    </r>
    <r>
      <rPr>
        <b/>
        <sz val="10"/>
        <color theme="3" tint="0.39997558519241921"/>
        <rFont val="Arial"/>
        <family val="2"/>
        <charset val="161"/>
      </rPr>
      <t>O</t>
    </r>
    <r>
      <rPr>
        <sz val="10"/>
        <color rgb="FFFFFF99"/>
        <rFont val="Arial"/>
        <family val="2"/>
      </rPr>
      <t xml:space="preserve">  </t>
    </r>
    <r>
      <rPr>
        <b/>
        <sz val="10"/>
        <color rgb="FFFF0000"/>
        <rFont val="Symbol"/>
        <family val="1"/>
        <charset val="2"/>
      </rPr>
      <t>®</t>
    </r>
    <r>
      <rPr>
        <sz val="10"/>
        <color rgb="FFFFFF99"/>
        <rFont val="Arial"/>
        <family val="2"/>
      </rPr>
      <t xml:space="preserve">  </t>
    </r>
    <r>
      <rPr>
        <b/>
        <sz val="10"/>
        <color rgb="FF99CC00"/>
        <rFont val="Arial"/>
        <family val="2"/>
        <charset val="161"/>
      </rPr>
      <t>H</t>
    </r>
    <r>
      <rPr>
        <b/>
        <vertAlign val="subscript"/>
        <sz val="10"/>
        <color rgb="FF99CC00"/>
        <rFont val="Arial"/>
        <family val="2"/>
        <charset val="161"/>
      </rPr>
      <t>2</t>
    </r>
    <r>
      <rPr>
        <b/>
        <sz val="10"/>
        <color rgb="FF99CC00"/>
        <rFont val="Arial"/>
        <family val="2"/>
        <charset val="161"/>
      </rPr>
      <t>SO</t>
    </r>
    <r>
      <rPr>
        <b/>
        <vertAlign val="subscript"/>
        <sz val="10"/>
        <color rgb="FF99CC00"/>
        <rFont val="Arial"/>
        <family val="2"/>
        <charset val="161"/>
      </rPr>
      <t>4</t>
    </r>
    <r>
      <rPr>
        <vertAlign val="subscript"/>
        <sz val="10"/>
        <color rgb="FFFFFF99"/>
        <rFont val="Arial"/>
        <family val="2"/>
        <charset val="161"/>
      </rPr>
      <t xml:space="preserve">
</t>
    </r>
    <r>
      <rPr>
        <sz val="10"/>
        <color rgb="FFFFFF99"/>
        <rFont val="Arial"/>
        <family val="2"/>
        <charset val="161"/>
      </rPr>
      <t xml:space="preserve">
Λέμε λοιπόν ότι το </t>
    </r>
    <r>
      <rPr>
        <b/>
        <sz val="10"/>
        <color rgb="FFFFC000"/>
        <rFont val="Arial"/>
        <family val="2"/>
        <charset val="161"/>
      </rPr>
      <t>SO</t>
    </r>
    <r>
      <rPr>
        <b/>
        <vertAlign val="subscript"/>
        <sz val="10"/>
        <color rgb="FFFFC000"/>
        <rFont val="Arial"/>
        <family val="2"/>
        <charset val="161"/>
      </rPr>
      <t>3</t>
    </r>
    <r>
      <rPr>
        <sz val="10"/>
        <color rgb="FFFFFF99"/>
        <rFont val="Arial"/>
        <family val="2"/>
        <charset val="161"/>
      </rPr>
      <t xml:space="preserve"> είναι ένα </t>
    </r>
    <r>
      <rPr>
        <b/>
        <sz val="10"/>
        <color rgb="FFFF9900"/>
        <rFont val="Arial"/>
        <family val="2"/>
        <charset val="161"/>
      </rPr>
      <t>οξεογόνο</t>
    </r>
    <r>
      <rPr>
        <sz val="10"/>
        <color rgb="FFFFFF99"/>
        <rFont val="Arial"/>
        <family val="2"/>
        <charset val="161"/>
      </rPr>
      <t xml:space="preserve"> οξείδιο, αφού με νερό "γεννά" ένα οξύ (το θειικό οξύ), ή ότι είναι ο </t>
    </r>
    <r>
      <rPr>
        <b/>
        <sz val="10"/>
        <color rgb="FFFF9900"/>
        <rFont val="Arial"/>
        <family val="2"/>
        <charset val="161"/>
      </rPr>
      <t>ανυδρίτης</t>
    </r>
    <r>
      <rPr>
        <sz val="10"/>
        <color rgb="FFFFFF99"/>
        <rFont val="Arial"/>
        <family val="2"/>
        <charset val="161"/>
      </rPr>
      <t xml:space="preserve"> του θειικού οξέος, αφού είναι ό,τι απομένει από ένα μόριο αυτού του οξέος, όταν αφαιρέσουμε  όλο το περιεχόμενο σε αυτό υδρογόνο (δύο άτομα H), με τη μορφή νερού. 
</t>
    </r>
    <r>
      <rPr>
        <b/>
        <sz val="10"/>
        <color rgb="FF800000"/>
        <rFont val="Arial"/>
        <family val="2"/>
        <charset val="161"/>
      </rPr>
      <t>Είναι αξιοσημείωτο ότι το θείο και στο οξύ και στον ανυδρίτη του οξέος εμφανίζει τον ίδιο ΑΟ (+6).</t>
    </r>
    <r>
      <rPr>
        <sz val="11"/>
        <color rgb="FF99FF33"/>
        <rFont val="Arial"/>
        <family val="2"/>
        <charset val="161"/>
      </rPr>
      <t>**</t>
    </r>
    <r>
      <rPr>
        <b/>
        <sz val="10"/>
        <color rgb="FF800000"/>
        <rFont val="Arial"/>
        <family val="2"/>
        <charset val="161"/>
      </rPr>
      <t xml:space="preserve">
</t>
    </r>
    <r>
      <rPr>
        <sz val="10"/>
        <color rgb="FFFFFF99"/>
        <rFont val="Arial"/>
        <family val="2"/>
        <charset val="161"/>
      </rPr>
      <t xml:space="preserve">Κατά ανάλογο τρόπο, </t>
    </r>
    <r>
      <rPr>
        <b/>
        <sz val="10"/>
        <color rgb="FFFF9900"/>
        <rFont val="Arial"/>
        <family val="2"/>
        <charset val="161"/>
      </rPr>
      <t>βασεογόνα οξείδια</t>
    </r>
    <r>
      <rPr>
        <sz val="10"/>
        <color rgb="FFFFFF99"/>
        <rFont val="Arial"/>
        <family val="2"/>
        <charset val="161"/>
      </rPr>
      <t xml:space="preserve"> ονομάζονται κάποια οξείδια μετάλλων τα οποία αλληλεπιδρώντας με νερό παρέχουν το αντίστοιχο </t>
    </r>
    <r>
      <rPr>
        <b/>
        <sz val="10"/>
        <color rgb="FFFF9900"/>
        <rFont val="Arial"/>
        <family val="2"/>
        <charset val="161"/>
      </rPr>
      <t>υδροξείδιο του μετάλλου</t>
    </r>
    <r>
      <rPr>
        <sz val="10"/>
        <color rgb="FFFFFF99"/>
        <rFont val="Arial"/>
        <family val="2"/>
        <charset val="161"/>
      </rPr>
      <t xml:space="preserve"> δηλαδή κάποια </t>
    </r>
    <r>
      <rPr>
        <b/>
        <sz val="10"/>
        <color rgb="FFFF9900"/>
        <rFont val="Arial"/>
        <family val="2"/>
        <charset val="161"/>
      </rPr>
      <t>βάση.</t>
    </r>
    <r>
      <rPr>
        <sz val="10"/>
        <color rgb="FFFFFF99"/>
        <rFont val="Arial"/>
        <family val="2"/>
        <charset val="161"/>
      </rPr>
      <t xml:space="preserve">
Θεωρητικά και αυτά μπορεί να προκύψουν από τη βάση (το υδροξείδιο του μετάλλου), όταν όλο το περιεχόμενο σε αυτή υδρογόνο αφαιρεθεί με τη μορφή νερού. Αυτός είναι ο λόγος που ονομάζονται και </t>
    </r>
    <r>
      <rPr>
        <b/>
        <sz val="10"/>
        <color rgb="FFFF9900"/>
        <rFont val="Arial"/>
        <family val="2"/>
        <charset val="161"/>
      </rPr>
      <t>ανυδρίτες</t>
    </r>
    <r>
      <rPr>
        <sz val="10"/>
        <color rgb="FFFFFF99"/>
        <rFont val="Arial"/>
        <family val="2"/>
        <charset val="161"/>
      </rPr>
      <t xml:space="preserve"> των αντίστοιχων βάσεων.
Για παράδειγμα το </t>
    </r>
    <r>
      <rPr>
        <b/>
        <sz val="10"/>
        <color rgb="FFFFC000"/>
        <rFont val="Arial"/>
        <family val="2"/>
        <charset val="161"/>
      </rPr>
      <t>CaO</t>
    </r>
    <r>
      <rPr>
        <sz val="10"/>
        <color rgb="FFFFFF99"/>
        <rFont val="Arial"/>
        <family val="2"/>
        <charset val="161"/>
      </rPr>
      <t xml:space="preserve"> αλληλεπιδρώντας με νερό σχηματίζει το υδροξείδιο του ασβεστίου, σύμφωνα με την ακόλουθη χημική εξίσωση...
</t>
    </r>
    <r>
      <rPr>
        <b/>
        <sz val="10"/>
        <color rgb="FFFFC000"/>
        <rFont val="Arial"/>
        <family val="2"/>
        <charset val="161"/>
      </rPr>
      <t>CaO</t>
    </r>
    <r>
      <rPr>
        <sz val="10"/>
        <color rgb="FFFFFF99"/>
        <rFont val="Arial"/>
        <family val="2"/>
        <charset val="161"/>
      </rPr>
      <t xml:space="preserve">  </t>
    </r>
    <r>
      <rPr>
        <b/>
        <sz val="10"/>
        <color rgb="FFFF0000"/>
        <rFont val="Arial"/>
        <family val="2"/>
        <charset val="161"/>
      </rPr>
      <t>+</t>
    </r>
    <r>
      <rPr>
        <sz val="10"/>
        <color rgb="FFFFFF99"/>
        <rFont val="Arial"/>
        <family val="2"/>
        <charset val="161"/>
      </rPr>
      <t xml:space="preserve">  </t>
    </r>
    <r>
      <rPr>
        <b/>
        <sz val="10"/>
        <color theme="3" tint="0.39997558519241921"/>
        <rFont val="Arial"/>
        <family val="2"/>
        <charset val="161"/>
      </rPr>
      <t>H</t>
    </r>
    <r>
      <rPr>
        <b/>
        <vertAlign val="subscript"/>
        <sz val="10"/>
        <color theme="3" tint="0.39994506668294322"/>
        <rFont val="Arial"/>
        <family val="2"/>
        <charset val="161"/>
      </rPr>
      <t>2</t>
    </r>
    <r>
      <rPr>
        <b/>
        <sz val="10"/>
        <color theme="3" tint="0.39997558519241921"/>
        <rFont val="Arial"/>
        <family val="2"/>
        <charset val="161"/>
      </rPr>
      <t>O</t>
    </r>
    <r>
      <rPr>
        <sz val="10"/>
        <color rgb="FFFFFF99"/>
        <rFont val="Arial"/>
        <family val="2"/>
        <charset val="161"/>
      </rPr>
      <t xml:space="preserve">  </t>
    </r>
    <r>
      <rPr>
        <b/>
        <sz val="10"/>
        <color rgb="FFFF0000"/>
        <rFont val="Symbol"/>
        <family val="1"/>
        <charset val="2"/>
      </rPr>
      <t>®</t>
    </r>
    <r>
      <rPr>
        <sz val="10"/>
        <color rgb="FFFFFF99"/>
        <rFont val="Arial"/>
        <family val="2"/>
        <charset val="161"/>
      </rPr>
      <t xml:space="preserve">  </t>
    </r>
    <r>
      <rPr>
        <b/>
        <sz val="10"/>
        <color rgb="FF92D050"/>
        <rFont val="Arial"/>
        <family val="2"/>
        <charset val="161"/>
      </rPr>
      <t>Ca(OH)</t>
    </r>
    <r>
      <rPr>
        <b/>
        <vertAlign val="subscript"/>
        <sz val="10"/>
        <color rgb="FF92D050"/>
        <rFont val="Arial"/>
        <family val="2"/>
        <charset val="161"/>
      </rPr>
      <t>2</t>
    </r>
    <r>
      <rPr>
        <sz val="10"/>
        <color rgb="FFFFFF99"/>
        <rFont val="Arial"/>
        <family val="2"/>
        <charset val="161"/>
      </rPr>
      <t xml:space="preserve">
Άρα το </t>
    </r>
    <r>
      <rPr>
        <b/>
        <sz val="10"/>
        <color rgb="FFFFCC00"/>
        <rFont val="Arial"/>
        <family val="2"/>
        <charset val="161"/>
      </rPr>
      <t>CaO</t>
    </r>
    <r>
      <rPr>
        <sz val="10"/>
        <color rgb="FFFFFF99"/>
        <rFont val="Arial"/>
        <family val="2"/>
        <charset val="161"/>
      </rPr>
      <t xml:space="preserve"> είναι ένα </t>
    </r>
    <r>
      <rPr>
        <b/>
        <sz val="11"/>
        <color rgb="FFFF9900"/>
        <rFont val="Arial"/>
        <family val="2"/>
        <charset val="161"/>
      </rPr>
      <t>βασεογόνο</t>
    </r>
    <r>
      <rPr>
        <sz val="10"/>
        <color rgb="FFFFFF99"/>
        <rFont val="Arial"/>
        <family val="2"/>
        <charset val="161"/>
      </rPr>
      <t xml:space="preserve"> οξείδιο, αφού με νερό "γεννά" μια βάση (το υδροξείδιο του ασβεστίου), ή μπορούμε να πούμε ότι είναι ο </t>
    </r>
    <r>
      <rPr>
        <b/>
        <sz val="10"/>
        <color rgb="FFFF9900"/>
        <rFont val="Arial"/>
        <family val="2"/>
        <charset val="161"/>
      </rPr>
      <t>ανυδρίτης</t>
    </r>
    <r>
      <rPr>
        <sz val="10"/>
        <color rgb="FFFFFF99"/>
        <rFont val="Arial"/>
        <family val="2"/>
        <charset val="161"/>
      </rPr>
      <t xml:space="preserve"> του υδροξειδίου του ασβεστίου, αφού είναι ό,τι απομένει από αυτό, όταν αφαιρεθεί  όλο το περιεχόμενο σε αυτό υδρογόνο με τη μορφή νερού. </t>
    </r>
    <r>
      <rPr>
        <vertAlign val="subscript"/>
        <sz val="10"/>
        <color rgb="FFFFFF99"/>
        <rFont val="Arial"/>
        <family val="2"/>
        <charset val="161"/>
      </rPr>
      <t xml:space="preserve">
</t>
    </r>
    <r>
      <rPr>
        <sz val="10"/>
        <color rgb="FFFFFF99"/>
        <rFont val="Arial"/>
        <family val="2"/>
      </rPr>
      <t xml:space="preserve">
 </t>
    </r>
  </si>
  <si>
    <t>**</t>
  </si>
  <si>
    <r>
      <t xml:space="preserve">Είναι εύκολο για ένα υδροξείδιο μετάλλου να γραφεί ο τύπος του αντίστοιχου ανυδρίτη. Αρκεί να γράψουμε τον τύπο του οξειδίου του μετάλλου, με το μέταλλο να εμφανίζει ΑΟ ίδιο με αυτόν που φέρει και στο αντίστοιχο υδροξείδιο. Για παράδειγμα ο </t>
    </r>
    <r>
      <rPr>
        <b/>
        <sz val="10"/>
        <color rgb="FFFF9900"/>
        <rFont val="Arial"/>
        <family val="2"/>
        <charset val="161"/>
      </rPr>
      <t>ανυδρίτης</t>
    </r>
    <r>
      <rPr>
        <sz val="10"/>
        <color rgb="FFFFFF99"/>
        <rFont val="Arial"/>
        <family val="2"/>
      </rPr>
      <t xml:space="preserve"> του</t>
    </r>
    <r>
      <rPr>
        <b/>
        <sz val="10"/>
        <color rgb="FFFF9900"/>
        <rFont val="Arial"/>
        <family val="2"/>
        <charset val="161"/>
      </rPr>
      <t xml:space="preserve"> υδροξειδίου του σιδήρου ΙΙΙ [Fe(OH)</t>
    </r>
    <r>
      <rPr>
        <b/>
        <vertAlign val="subscript"/>
        <sz val="10"/>
        <color rgb="FFFF9900"/>
        <rFont val="Arial"/>
        <family val="2"/>
        <charset val="161"/>
      </rPr>
      <t>3</t>
    </r>
    <r>
      <rPr>
        <b/>
        <sz val="10"/>
        <color rgb="FFFF9900"/>
        <rFont val="Arial"/>
        <family val="2"/>
        <charset val="161"/>
      </rPr>
      <t>]</t>
    </r>
    <r>
      <rPr>
        <sz val="10"/>
        <color rgb="FFFFFF99"/>
        <rFont val="Arial"/>
        <family val="2"/>
      </rPr>
      <t xml:space="preserve"> είναι το </t>
    </r>
    <r>
      <rPr>
        <b/>
        <sz val="10"/>
        <color rgb="FF99CC00"/>
        <rFont val="Arial"/>
        <family val="2"/>
        <charset val="161"/>
      </rPr>
      <t>οξείδιο του σιδήρου ΙΙΙ (Fe</t>
    </r>
    <r>
      <rPr>
        <b/>
        <vertAlign val="subscript"/>
        <sz val="10"/>
        <color rgb="FF99CC00"/>
        <rFont val="Arial"/>
        <family val="2"/>
        <charset val="161"/>
      </rPr>
      <t>2</t>
    </r>
    <r>
      <rPr>
        <b/>
        <sz val="10"/>
        <color rgb="FF99CC00"/>
        <rFont val="Arial"/>
        <family val="2"/>
        <charset val="161"/>
      </rPr>
      <t>O</t>
    </r>
    <r>
      <rPr>
        <b/>
        <vertAlign val="subscript"/>
        <sz val="10"/>
        <color rgb="FF99CC00"/>
        <rFont val="Arial"/>
        <family val="2"/>
        <charset val="161"/>
      </rPr>
      <t>3</t>
    </r>
    <r>
      <rPr>
        <b/>
        <sz val="10"/>
        <color rgb="FF99CC00"/>
        <rFont val="Arial"/>
        <family val="2"/>
        <charset val="161"/>
      </rPr>
      <t>).</t>
    </r>
    <r>
      <rPr>
        <sz val="10"/>
        <color rgb="FFFFFF99"/>
        <rFont val="Arial"/>
        <family val="2"/>
      </rPr>
      <t xml:space="preserve">
Δεν είναι όμως το ίδιο εύκολο να γράψουμε τον τύπο του ανυδρίτη ενός οξυγονούχου οξέος. Για παράδειγμα, στην περίπτωση που αναζητούμε τον </t>
    </r>
    <r>
      <rPr>
        <b/>
        <sz val="10"/>
        <color rgb="FFC00000"/>
        <rFont val="Arial"/>
        <family val="2"/>
        <charset val="161"/>
      </rPr>
      <t>ανυδρίτη</t>
    </r>
    <r>
      <rPr>
        <sz val="10"/>
        <color rgb="FFFFFF99"/>
        <rFont val="Arial"/>
        <family val="2"/>
      </rPr>
      <t xml:space="preserve"> του </t>
    </r>
    <r>
      <rPr>
        <b/>
        <sz val="10"/>
        <color theme="3" tint="0.39997558519241921"/>
        <rFont val="Arial"/>
        <family val="2"/>
        <charset val="161"/>
      </rPr>
      <t>νιτρικού οξέος (ΗΝΟ</t>
    </r>
    <r>
      <rPr>
        <b/>
        <vertAlign val="subscript"/>
        <sz val="10"/>
        <color theme="3" tint="0.39994506668294322"/>
        <rFont val="Arial"/>
        <family val="2"/>
        <charset val="161"/>
      </rPr>
      <t>3</t>
    </r>
    <r>
      <rPr>
        <b/>
        <sz val="10"/>
        <color theme="3" tint="0.39997558519241921"/>
        <rFont val="Arial"/>
        <family val="2"/>
        <charset val="161"/>
      </rPr>
      <t>),</t>
    </r>
    <r>
      <rPr>
        <sz val="10"/>
        <color rgb="FFFFFF99"/>
        <rFont val="Arial"/>
        <family val="2"/>
      </rPr>
      <t xml:space="preserve"> αυτός θα είναι προφανώς κάποιο</t>
    </r>
    <r>
      <rPr>
        <b/>
        <sz val="10"/>
        <color rgb="FFFFCC00"/>
        <rFont val="Arial"/>
        <family val="2"/>
        <charset val="161"/>
      </rPr>
      <t xml:space="preserve"> οξείδιο του αζώτου.</t>
    </r>
    <r>
      <rPr>
        <sz val="10"/>
        <color rgb="FFFFFF99"/>
        <rFont val="Arial"/>
        <family val="2"/>
      </rPr>
      <t xml:space="preserve"> Υπάρχουν όμως πολλά οξέιδια του αζώτου. Εκείνο που αποτελεί τον ανυδρίτη του νιτρικού οξέος είναι το οξείδιο στο οποίο το άζωτο εμφανίζει ΑΟ ίδιο με αυτόν που φέρει και στο νιτρικό οξύ. Εύκολα βρίσκουμε ότι στο νιτρικό οξύ το άζωτο εμφανίζει </t>
    </r>
    <r>
      <rPr>
        <b/>
        <sz val="10"/>
        <color rgb="FFFF0000"/>
        <rFont val="Arial"/>
        <family val="2"/>
        <charset val="161"/>
      </rPr>
      <t>ΑΟ=+5,</t>
    </r>
    <r>
      <rPr>
        <sz val="10"/>
        <color rgb="FFFFFF99"/>
        <rFont val="Arial"/>
        <family val="2"/>
      </rPr>
      <t xml:space="preserve"> άρα και στον ανυδρίτη του νιτρικού οξέος, που θα έιναι κάποιο από τα πολλά οξέιδια αυτού του στοιχείου, το άζωρο θα έχει </t>
    </r>
    <r>
      <rPr>
        <b/>
        <sz val="10"/>
        <color rgb="FFFF0000"/>
        <rFont val="Arial"/>
        <family val="2"/>
        <charset val="161"/>
      </rPr>
      <t>ΑΟ=+5</t>
    </r>
    <r>
      <rPr>
        <sz val="10"/>
        <color rgb="FFFFFF99"/>
        <rFont val="Arial"/>
        <family val="2"/>
      </rPr>
      <t>. Αυτό το οξείδιο δε μπορεί παρά να είναι το</t>
    </r>
    <r>
      <rPr>
        <b/>
        <sz val="10"/>
        <color theme="3" tint="0.59999389629810485"/>
        <rFont val="Arial"/>
        <family val="2"/>
        <charset val="161"/>
      </rPr>
      <t xml:space="preserve"> πεντοξείδιο του αζώτου (Ν</t>
    </r>
    <r>
      <rPr>
        <b/>
        <vertAlign val="subscript"/>
        <sz val="10"/>
        <color theme="3" tint="0.59999389629810485"/>
        <rFont val="Arial"/>
        <family val="2"/>
        <charset val="161"/>
      </rPr>
      <t>2</t>
    </r>
    <r>
      <rPr>
        <b/>
        <sz val="10"/>
        <color theme="3" tint="0.59999389629810485"/>
        <rFont val="Arial"/>
        <family val="2"/>
        <charset val="161"/>
      </rPr>
      <t>Ο</t>
    </r>
    <r>
      <rPr>
        <b/>
        <vertAlign val="subscript"/>
        <sz val="10"/>
        <color theme="3" tint="0.59999389629810485"/>
        <rFont val="Arial"/>
        <family val="2"/>
        <charset val="161"/>
      </rPr>
      <t>5</t>
    </r>
    <r>
      <rPr>
        <b/>
        <sz val="10"/>
        <color theme="3" tint="0.59999389629810485"/>
        <rFont val="Arial"/>
        <family val="2"/>
        <charset val="161"/>
      </rPr>
      <t>).</t>
    </r>
  </si>
  <si>
    <t>Έτσι μπορούμε να πούμε ότι έχουμε γενικά τις εξής περιπτώσεις αντιδράσεων εξουδετέρωσης…</t>
  </si>
  <si>
    <r>
      <t xml:space="preserve">Τα άλατα που προέρχονται από την </t>
    </r>
    <r>
      <rPr>
        <b/>
        <sz val="11"/>
        <color indexed="52"/>
        <rFont val="Arial"/>
        <family val="2"/>
        <charset val="161"/>
      </rPr>
      <t>πλήρη</t>
    </r>
    <r>
      <rPr>
        <sz val="11"/>
        <color indexed="43"/>
        <rFont val="Arial"/>
        <family val="2"/>
      </rPr>
      <t xml:space="preserve"> εξουδετέρωση ενός τέτοιου οξέος από μια βάση, ονομάζονται </t>
    </r>
    <r>
      <rPr>
        <b/>
        <sz val="11"/>
        <color indexed="52"/>
        <rFont val="Arial"/>
        <family val="2"/>
        <charset val="161"/>
      </rPr>
      <t>ουδέτερα</t>
    </r>
    <r>
      <rPr>
        <sz val="11"/>
        <color indexed="15"/>
        <rFont val="Arial"/>
        <family val="2"/>
        <charset val="161"/>
      </rPr>
      <t xml:space="preserve"> </t>
    </r>
    <r>
      <rPr>
        <sz val="11"/>
        <color indexed="43"/>
        <rFont val="Arial"/>
        <family val="2"/>
        <charset val="161"/>
      </rPr>
      <t>ή</t>
    </r>
    <r>
      <rPr>
        <sz val="11"/>
        <color indexed="15"/>
        <rFont val="Arial"/>
        <family val="2"/>
        <charset val="161"/>
      </rPr>
      <t xml:space="preserve"> </t>
    </r>
    <r>
      <rPr>
        <b/>
        <sz val="11"/>
        <color indexed="52"/>
        <rFont val="Arial"/>
        <family val="2"/>
        <charset val="161"/>
      </rPr>
      <t>κανονικά,</t>
    </r>
    <r>
      <rPr>
        <sz val="11"/>
        <color indexed="43"/>
        <rFont val="Arial"/>
        <family val="2"/>
      </rPr>
      <t xml:space="preserve"> ενώ στην περίπτωση που έχουμε </t>
    </r>
    <r>
      <rPr>
        <b/>
        <sz val="11"/>
        <color indexed="52"/>
        <rFont val="Arial"/>
        <family val="2"/>
        <charset val="161"/>
      </rPr>
      <t>μερική</t>
    </r>
    <r>
      <rPr>
        <sz val="11"/>
        <color indexed="43"/>
        <rFont val="Arial"/>
        <family val="2"/>
      </rPr>
      <t xml:space="preserve"> εξουδετέρεωση του οξέος από τη βάση, επειδή το οξύ βρίσκε-ται σε </t>
    </r>
    <r>
      <rPr>
        <b/>
        <sz val="11"/>
        <color indexed="52"/>
        <rFont val="Arial"/>
        <family val="2"/>
        <charset val="161"/>
      </rPr>
      <t>σχετική περίσσεια,</t>
    </r>
    <r>
      <rPr>
        <sz val="11"/>
        <color indexed="43"/>
        <rFont val="Arial"/>
        <family val="2"/>
      </rPr>
      <t xml:space="preserve"> το σχηματιζόμενο άλας χαρακτηρίζεται ως </t>
    </r>
    <r>
      <rPr>
        <b/>
        <sz val="11"/>
        <color indexed="52"/>
        <rFont val="Arial"/>
        <family val="2"/>
        <charset val="161"/>
      </rPr>
      <t>όξινο.</t>
    </r>
  </si>
  <si>
    <r>
      <t xml:space="preserve">Τα άλατα που προέρχονται από την </t>
    </r>
    <r>
      <rPr>
        <b/>
        <sz val="11"/>
        <color indexed="52"/>
        <rFont val="Arial"/>
        <family val="2"/>
        <charset val="161"/>
      </rPr>
      <t>πλήρη</t>
    </r>
    <r>
      <rPr>
        <sz val="11"/>
        <color indexed="43"/>
        <rFont val="Arial"/>
        <family val="2"/>
      </rPr>
      <t xml:space="preserve"> εξουδετέρωση μιας τέτοιας βάσης από ένα οξύ, ονομάζονται πάλι </t>
    </r>
    <r>
      <rPr>
        <b/>
        <sz val="11"/>
        <color indexed="52"/>
        <rFont val="Arial"/>
        <family val="2"/>
        <charset val="161"/>
      </rPr>
      <t>ουδέτερα</t>
    </r>
    <r>
      <rPr>
        <sz val="11"/>
        <color indexed="43"/>
        <rFont val="Arial"/>
        <family val="2"/>
      </rPr>
      <t xml:space="preserve"> ή </t>
    </r>
    <r>
      <rPr>
        <b/>
        <sz val="11"/>
        <color indexed="52"/>
        <rFont val="Arial"/>
        <family val="2"/>
        <charset val="161"/>
      </rPr>
      <t>κανονικά,</t>
    </r>
    <r>
      <rPr>
        <sz val="11"/>
        <color indexed="43"/>
        <rFont val="Arial"/>
        <family val="2"/>
      </rPr>
      <t xml:space="preserve"> ενώ στην περίπτωση που έχουμε </t>
    </r>
    <r>
      <rPr>
        <b/>
        <sz val="11"/>
        <color indexed="52"/>
        <rFont val="Arial"/>
        <family val="2"/>
        <charset val="161"/>
      </rPr>
      <t>μερική</t>
    </r>
    <r>
      <rPr>
        <sz val="11"/>
        <color indexed="43"/>
        <rFont val="Arial"/>
        <family val="2"/>
      </rPr>
      <t xml:space="preserve"> εξουδετέρωση της βάσης από το οξύ, το σχηματιόμενο ά-λας χαρακτηρίζεται ως </t>
    </r>
    <r>
      <rPr>
        <b/>
        <sz val="11"/>
        <color indexed="52"/>
        <rFont val="Arial"/>
        <family val="2"/>
        <charset val="161"/>
      </rPr>
      <t>βασικό.</t>
    </r>
  </si>
  <si>
    <r>
      <t xml:space="preserve">Όπως φαίνεται, από τη στοιχειομετρική αναλογία της αντίδρασης, για την ε-ξουδετέρωση </t>
    </r>
    <r>
      <rPr>
        <b/>
        <sz val="11"/>
        <color indexed="52"/>
        <rFont val="Arial"/>
        <family val="2"/>
        <charset val="161"/>
      </rPr>
      <t>1mol</t>
    </r>
    <r>
      <rPr>
        <b/>
        <sz val="11"/>
        <color indexed="43"/>
        <rFont val="Arial"/>
        <family val="2"/>
      </rPr>
      <t xml:space="preserve"> </t>
    </r>
    <r>
      <rPr>
        <sz val="11"/>
        <color indexed="43"/>
        <rFont val="Arial"/>
        <family val="2"/>
      </rPr>
      <t xml:space="preserve">της </t>
    </r>
    <r>
      <rPr>
        <b/>
        <sz val="11"/>
        <color indexed="52"/>
        <rFont val="Arial"/>
        <family val="2"/>
        <charset val="161"/>
      </rPr>
      <t>δισόξινης</t>
    </r>
    <r>
      <rPr>
        <sz val="11"/>
        <color indexed="43"/>
        <rFont val="Arial"/>
        <family val="2"/>
      </rPr>
      <t xml:space="preserve"> βάσης απαιτούνται </t>
    </r>
    <r>
      <rPr>
        <b/>
        <sz val="11"/>
        <color indexed="52"/>
        <rFont val="Arial"/>
        <family val="2"/>
        <charset val="161"/>
      </rPr>
      <t>2mol</t>
    </r>
    <r>
      <rPr>
        <b/>
        <sz val="11"/>
        <color indexed="43"/>
        <rFont val="Arial"/>
        <family val="2"/>
      </rPr>
      <t xml:space="preserve"> </t>
    </r>
    <r>
      <rPr>
        <sz val="11"/>
        <color indexed="43"/>
        <rFont val="Arial"/>
        <family val="2"/>
      </rPr>
      <t xml:space="preserve">του οξέος. Αν η ποσότητα του οξέος δεν επαρκεί για την πλήρη εξουδετέρωση της βάσης, τότε έχουμε </t>
    </r>
    <r>
      <rPr>
        <b/>
        <sz val="11"/>
        <color indexed="52"/>
        <rFont val="Arial"/>
        <family val="2"/>
        <charset val="161"/>
      </rPr>
      <t>μερική</t>
    </r>
    <r>
      <rPr>
        <sz val="11"/>
        <color indexed="43"/>
        <rFont val="Arial"/>
        <family val="2"/>
      </rPr>
      <t xml:space="preserve"> εξουδετέρωσή της, οπότε σχηματίζεται το </t>
    </r>
    <r>
      <rPr>
        <b/>
        <sz val="11"/>
        <color indexed="53"/>
        <rFont val="Arial"/>
        <family val="2"/>
        <charset val="161"/>
      </rPr>
      <t>βασικό βρωμιούχο ασβέστιο [Ca(OH)Br],</t>
    </r>
    <r>
      <rPr>
        <b/>
        <sz val="11"/>
        <color indexed="43"/>
        <rFont val="Arial"/>
        <family val="2"/>
      </rPr>
      <t xml:space="preserve"> </t>
    </r>
    <r>
      <rPr>
        <sz val="11"/>
        <color indexed="43"/>
        <rFont val="Arial"/>
        <family val="2"/>
      </rPr>
      <t>σύμφωνα με την παρακάτω χημική εξίσωση.</t>
    </r>
  </si>
  <si>
    <r>
      <t xml:space="preserve">Το σχηματιζόμενο άλας μπορεί να είναι </t>
    </r>
    <r>
      <rPr>
        <b/>
        <sz val="11"/>
        <color indexed="52"/>
        <rFont val="Arial"/>
        <family val="2"/>
        <charset val="161"/>
      </rPr>
      <t>ουδέτερο, όξινο</t>
    </r>
    <r>
      <rPr>
        <b/>
        <sz val="11"/>
        <color indexed="43"/>
        <rFont val="Arial"/>
        <family val="2"/>
      </rPr>
      <t xml:space="preserve"> </t>
    </r>
    <r>
      <rPr>
        <sz val="11"/>
        <color indexed="43"/>
        <rFont val="Arial"/>
        <family val="2"/>
      </rPr>
      <t xml:space="preserve">ή </t>
    </r>
    <r>
      <rPr>
        <b/>
        <sz val="11"/>
        <color indexed="52"/>
        <rFont val="Arial"/>
        <family val="2"/>
        <charset val="161"/>
      </rPr>
      <t>βασικό,</t>
    </r>
    <r>
      <rPr>
        <b/>
        <sz val="11"/>
        <color indexed="43"/>
        <rFont val="Arial"/>
        <family val="2"/>
      </rPr>
      <t xml:space="preserve"> </t>
    </r>
    <r>
      <rPr>
        <sz val="11"/>
        <color indexed="43"/>
        <rFont val="Arial"/>
        <family val="2"/>
      </rPr>
      <t xml:space="preserve">ανάλογα με το ποιο είναι το </t>
    </r>
    <r>
      <rPr>
        <b/>
        <sz val="11"/>
        <color indexed="52"/>
        <rFont val="Arial"/>
        <family val="2"/>
        <charset val="161"/>
      </rPr>
      <t>όξινο οξείδιο,</t>
    </r>
    <r>
      <rPr>
        <b/>
        <sz val="11"/>
        <color indexed="43"/>
        <rFont val="Arial"/>
        <family val="2"/>
      </rPr>
      <t xml:space="preserve"> </t>
    </r>
    <r>
      <rPr>
        <sz val="11"/>
        <color indexed="43"/>
        <rFont val="Arial"/>
        <family val="2"/>
      </rPr>
      <t xml:space="preserve">ποια είναι η </t>
    </r>
    <r>
      <rPr>
        <b/>
        <sz val="11"/>
        <color indexed="52"/>
        <rFont val="Arial"/>
        <family val="2"/>
        <charset val="161"/>
      </rPr>
      <t>βάση</t>
    </r>
    <r>
      <rPr>
        <sz val="11"/>
        <color indexed="43"/>
        <rFont val="Arial"/>
        <family val="2"/>
      </rPr>
      <t xml:space="preserve"> και τι σχετικές ποσότητες αυτών αντιδρούν.</t>
    </r>
  </si>
  <si>
    <r>
      <t xml:space="preserve">Το αέριο </t>
    </r>
    <r>
      <rPr>
        <b/>
        <sz val="11"/>
        <color indexed="52"/>
        <rFont val="Arial"/>
        <family val="2"/>
        <charset val="161"/>
      </rPr>
      <t>τριοξείδιο του θείου (SO</t>
    </r>
    <r>
      <rPr>
        <b/>
        <vertAlign val="subscript"/>
        <sz val="11"/>
        <color indexed="52"/>
        <rFont val="Arial"/>
        <family val="2"/>
        <charset val="161"/>
      </rPr>
      <t>3</t>
    </r>
    <r>
      <rPr>
        <b/>
        <sz val="11"/>
        <color indexed="52"/>
        <rFont val="Arial"/>
        <family val="2"/>
        <charset val="161"/>
      </rPr>
      <t>)</t>
    </r>
    <r>
      <rPr>
        <sz val="11"/>
        <color indexed="43"/>
        <rFont val="Arial"/>
        <family val="2"/>
      </rPr>
      <t xml:space="preserve"> είναι ο </t>
    </r>
    <r>
      <rPr>
        <b/>
        <sz val="11"/>
        <color indexed="52"/>
        <rFont val="Arial"/>
        <family val="2"/>
        <charset val="161"/>
      </rPr>
      <t>ανυδρίτης</t>
    </r>
    <r>
      <rPr>
        <sz val="11"/>
        <color indexed="43"/>
        <rFont val="Arial"/>
        <family val="2"/>
      </rPr>
      <t xml:space="preserve"> του </t>
    </r>
    <r>
      <rPr>
        <b/>
        <sz val="11"/>
        <color indexed="52"/>
        <rFont val="Arial"/>
        <family val="2"/>
        <charset val="161"/>
      </rPr>
      <t>θειικού οξέος</t>
    </r>
    <r>
      <rPr>
        <b/>
        <sz val="11"/>
        <color indexed="51"/>
        <rFont val="Arial"/>
        <family val="2"/>
        <charset val="161"/>
      </rPr>
      <t xml:space="preserve"> </t>
    </r>
    <r>
      <rPr>
        <b/>
        <sz val="11"/>
        <color indexed="52"/>
        <rFont val="Arial"/>
        <family val="2"/>
        <charset val="161"/>
      </rPr>
      <t>(H</t>
    </r>
    <r>
      <rPr>
        <b/>
        <vertAlign val="subscript"/>
        <sz val="11"/>
        <color indexed="52"/>
        <rFont val="Arial"/>
        <family val="2"/>
        <charset val="161"/>
      </rPr>
      <t>2</t>
    </r>
    <r>
      <rPr>
        <b/>
        <sz val="11"/>
        <color indexed="52"/>
        <rFont val="Arial"/>
        <family val="2"/>
        <charset val="161"/>
      </rPr>
      <t>SO</t>
    </r>
    <r>
      <rPr>
        <b/>
        <vertAlign val="subscript"/>
        <sz val="11"/>
        <color indexed="52"/>
        <rFont val="Arial"/>
        <family val="2"/>
        <charset val="161"/>
      </rPr>
      <t>4</t>
    </r>
    <r>
      <rPr>
        <b/>
        <sz val="11"/>
        <color indexed="52"/>
        <rFont val="Arial"/>
        <family val="2"/>
        <charset val="161"/>
      </rPr>
      <t>),</t>
    </r>
    <r>
      <rPr>
        <b/>
        <sz val="11"/>
        <color indexed="43"/>
        <rFont val="Arial"/>
        <family val="2"/>
      </rPr>
      <t xml:space="preserve"> </t>
    </r>
    <r>
      <rPr>
        <sz val="11"/>
        <color indexed="43"/>
        <rFont val="Arial"/>
        <family val="2"/>
      </rPr>
      <t xml:space="preserve">οπότε αντιδρώντας με το </t>
    </r>
    <r>
      <rPr>
        <b/>
        <sz val="11"/>
        <color indexed="52"/>
        <rFont val="Arial"/>
        <family val="2"/>
        <charset val="161"/>
      </rPr>
      <t>υδροξείδιο του νατρίου (NaOH)</t>
    </r>
    <r>
      <rPr>
        <sz val="11"/>
        <color indexed="43"/>
        <rFont val="Arial"/>
        <family val="2"/>
      </rPr>
      <t xml:space="preserve"> σχημα-τίζεται ή το </t>
    </r>
    <r>
      <rPr>
        <b/>
        <sz val="11"/>
        <color indexed="52"/>
        <rFont val="Arial"/>
        <family val="2"/>
        <charset val="161"/>
      </rPr>
      <t>ουδέτερο</t>
    </r>
    <r>
      <rPr>
        <sz val="11"/>
        <color indexed="43"/>
        <rFont val="Arial"/>
        <family val="2"/>
      </rPr>
      <t xml:space="preserve"> άλας του </t>
    </r>
    <r>
      <rPr>
        <b/>
        <sz val="11"/>
        <color indexed="9"/>
        <rFont val="Arial"/>
        <family val="2"/>
        <charset val="161"/>
      </rPr>
      <t>θεικού νατρίου (Na</t>
    </r>
    <r>
      <rPr>
        <b/>
        <vertAlign val="subscript"/>
        <sz val="11"/>
        <color indexed="9"/>
        <rFont val="Arial"/>
        <family val="2"/>
        <charset val="161"/>
      </rPr>
      <t>2</t>
    </r>
    <r>
      <rPr>
        <b/>
        <sz val="11"/>
        <color indexed="9"/>
        <rFont val="Arial"/>
        <family val="2"/>
        <charset val="161"/>
      </rPr>
      <t>SO</t>
    </r>
    <r>
      <rPr>
        <b/>
        <vertAlign val="subscript"/>
        <sz val="11"/>
        <color indexed="9"/>
        <rFont val="Arial"/>
        <family val="2"/>
        <charset val="161"/>
      </rPr>
      <t>4</t>
    </r>
    <r>
      <rPr>
        <b/>
        <sz val="11"/>
        <color indexed="9"/>
        <rFont val="Arial"/>
        <family val="2"/>
        <charset val="161"/>
      </rPr>
      <t>),</t>
    </r>
    <r>
      <rPr>
        <b/>
        <sz val="11"/>
        <color indexed="43"/>
        <rFont val="Arial"/>
        <family val="2"/>
      </rPr>
      <t xml:space="preserve"> </t>
    </r>
    <r>
      <rPr>
        <sz val="11"/>
        <color indexed="43"/>
        <rFont val="Arial"/>
        <family val="2"/>
      </rPr>
      <t xml:space="preserve">εφόσον υπάρχει </t>
    </r>
    <r>
      <rPr>
        <b/>
        <sz val="11"/>
        <color indexed="52"/>
        <rFont val="Arial"/>
        <family val="2"/>
        <charset val="161"/>
      </rPr>
      <t>επάρκεια</t>
    </r>
    <r>
      <rPr>
        <sz val="11"/>
        <color indexed="43"/>
        <rFont val="Arial"/>
        <family val="2"/>
      </rPr>
      <t xml:space="preserve"> της βάσης, ώστε να συμβεί κάτι τέτοιο, ή σχηματίζεται το </t>
    </r>
    <r>
      <rPr>
        <b/>
        <sz val="11"/>
        <color indexed="52"/>
        <rFont val="Arial"/>
        <family val="2"/>
        <charset val="161"/>
      </rPr>
      <t>όξινο</t>
    </r>
    <r>
      <rPr>
        <b/>
        <sz val="11"/>
        <color indexed="43"/>
        <rFont val="Arial"/>
        <family val="2"/>
      </rPr>
      <t xml:space="preserve"> </t>
    </r>
    <r>
      <rPr>
        <b/>
        <sz val="11"/>
        <color indexed="52"/>
        <rFont val="Arial"/>
        <family val="2"/>
        <charset val="161"/>
      </rPr>
      <t>θει-ικό νάτριο (NaHSO</t>
    </r>
    <r>
      <rPr>
        <b/>
        <vertAlign val="subscript"/>
        <sz val="11"/>
        <color indexed="52"/>
        <rFont val="Arial"/>
        <family val="2"/>
        <charset val="161"/>
      </rPr>
      <t>4</t>
    </r>
    <r>
      <rPr>
        <b/>
        <sz val="11"/>
        <color indexed="52"/>
        <rFont val="Arial"/>
        <family val="2"/>
        <charset val="161"/>
      </rPr>
      <t>),</t>
    </r>
    <r>
      <rPr>
        <sz val="11"/>
        <color indexed="51"/>
        <rFont val="Arial"/>
        <family val="2"/>
        <charset val="161"/>
      </rPr>
      <t xml:space="preserve"> </t>
    </r>
    <r>
      <rPr>
        <sz val="11"/>
        <color indexed="43"/>
        <rFont val="Arial"/>
        <family val="2"/>
      </rPr>
      <t xml:space="preserve">αν το </t>
    </r>
    <r>
      <rPr>
        <b/>
        <sz val="11"/>
        <color indexed="52"/>
        <rFont val="Arial"/>
        <family val="2"/>
        <charset val="161"/>
      </rPr>
      <t>SO</t>
    </r>
    <r>
      <rPr>
        <b/>
        <vertAlign val="subscript"/>
        <sz val="11"/>
        <color indexed="52"/>
        <rFont val="Arial"/>
        <family val="2"/>
        <charset val="161"/>
      </rPr>
      <t>3</t>
    </r>
    <r>
      <rPr>
        <sz val="11"/>
        <color indexed="43"/>
        <rFont val="Arial"/>
        <family val="2"/>
      </rPr>
      <t xml:space="preserve"> βρίσκεται σε </t>
    </r>
    <r>
      <rPr>
        <b/>
        <sz val="11"/>
        <color indexed="52"/>
        <rFont val="Arial"/>
        <family val="2"/>
        <charset val="161"/>
      </rPr>
      <t>περίσσεια,</t>
    </r>
    <r>
      <rPr>
        <sz val="11"/>
        <color indexed="43"/>
        <rFont val="Arial"/>
        <family val="2"/>
      </rPr>
      <t xml:space="preserve"> σύμφωνα με την επόμενη χημική εξίσωση. </t>
    </r>
  </si>
  <si>
    <r>
      <t xml:space="preserve">Το σχηματιζόμενο άλας μπορεί να είναι </t>
    </r>
    <r>
      <rPr>
        <b/>
        <sz val="11"/>
        <color indexed="52"/>
        <rFont val="Arial"/>
        <family val="2"/>
        <charset val="161"/>
      </rPr>
      <t xml:space="preserve">ουδέτερο, όξινο </t>
    </r>
    <r>
      <rPr>
        <sz val="11"/>
        <color indexed="52"/>
        <rFont val="Arial"/>
        <family val="2"/>
        <charset val="161"/>
      </rPr>
      <t xml:space="preserve">ή </t>
    </r>
    <r>
      <rPr>
        <b/>
        <sz val="11"/>
        <color indexed="52"/>
        <rFont val="Arial"/>
        <family val="2"/>
        <charset val="161"/>
      </rPr>
      <t>βασικό,</t>
    </r>
    <r>
      <rPr>
        <b/>
        <sz val="11"/>
        <color indexed="43"/>
        <rFont val="Arial"/>
        <family val="2"/>
      </rPr>
      <t xml:space="preserve"> </t>
    </r>
    <r>
      <rPr>
        <sz val="11"/>
        <color indexed="43"/>
        <rFont val="Arial"/>
        <family val="2"/>
      </rPr>
      <t xml:space="preserve">ανάλογα με το ποιο είναι το </t>
    </r>
    <r>
      <rPr>
        <b/>
        <sz val="11"/>
        <color indexed="52"/>
        <rFont val="Arial"/>
        <family val="2"/>
        <charset val="161"/>
      </rPr>
      <t>βασικό οξείδιο,</t>
    </r>
    <r>
      <rPr>
        <b/>
        <sz val="11"/>
        <color indexed="43"/>
        <rFont val="Arial"/>
        <family val="2"/>
      </rPr>
      <t xml:space="preserve"> </t>
    </r>
    <r>
      <rPr>
        <sz val="11"/>
        <color indexed="43"/>
        <rFont val="Arial"/>
        <family val="2"/>
      </rPr>
      <t xml:space="preserve">ποιο είναι το </t>
    </r>
    <r>
      <rPr>
        <b/>
        <sz val="11"/>
        <color indexed="52"/>
        <rFont val="Arial"/>
        <family val="2"/>
        <charset val="161"/>
      </rPr>
      <t>οξύ</t>
    </r>
    <r>
      <rPr>
        <sz val="11"/>
        <color indexed="43"/>
        <rFont val="Arial"/>
        <family val="2"/>
      </rPr>
      <t xml:space="preserve"> και τι σχετικές ποσότητες αυτών αντιδρούν.</t>
    </r>
  </si>
  <si>
    <r>
      <t xml:space="preserve">Το </t>
    </r>
    <r>
      <rPr>
        <b/>
        <sz val="11"/>
        <color indexed="52"/>
        <rFont val="Arial"/>
        <family val="2"/>
        <charset val="161"/>
      </rPr>
      <t>οξείδιο του βαρίου (BaO)</t>
    </r>
    <r>
      <rPr>
        <sz val="11"/>
        <color indexed="43"/>
        <rFont val="Arial"/>
        <family val="2"/>
      </rPr>
      <t xml:space="preserve"> είναι </t>
    </r>
    <r>
      <rPr>
        <b/>
        <sz val="11"/>
        <color indexed="52"/>
        <rFont val="Arial"/>
        <family val="2"/>
        <charset val="161"/>
      </rPr>
      <t>ανυδρίτης</t>
    </r>
    <r>
      <rPr>
        <sz val="11"/>
        <color indexed="43"/>
        <rFont val="Arial"/>
        <family val="2"/>
      </rPr>
      <t xml:space="preserve"> του </t>
    </r>
    <r>
      <rPr>
        <b/>
        <sz val="11"/>
        <color indexed="52"/>
        <rFont val="Arial"/>
        <family val="2"/>
        <charset val="161"/>
      </rPr>
      <t>υδροξειδίου του βαρίου [Ba(OH)</t>
    </r>
    <r>
      <rPr>
        <b/>
        <vertAlign val="subscript"/>
        <sz val="11"/>
        <color indexed="52"/>
        <rFont val="Arial"/>
        <family val="2"/>
        <charset val="161"/>
      </rPr>
      <t>2</t>
    </r>
    <r>
      <rPr>
        <b/>
        <sz val="11"/>
        <color indexed="52"/>
        <rFont val="Arial"/>
        <family val="2"/>
        <charset val="161"/>
      </rPr>
      <t>],</t>
    </r>
    <r>
      <rPr>
        <b/>
        <sz val="11"/>
        <color indexed="43"/>
        <rFont val="Arial"/>
        <family val="2"/>
      </rPr>
      <t xml:space="preserve"> </t>
    </r>
    <r>
      <rPr>
        <sz val="11"/>
        <color indexed="43"/>
        <rFont val="Arial"/>
        <family val="2"/>
      </rPr>
      <t xml:space="preserve">οπότε αντιδρώντας με το </t>
    </r>
    <r>
      <rPr>
        <b/>
        <sz val="11"/>
        <color indexed="52"/>
        <rFont val="Arial"/>
        <family val="2"/>
        <charset val="161"/>
      </rPr>
      <t>υδροχλωρικό οξύ [HCl</t>
    </r>
    <r>
      <rPr>
        <b/>
        <vertAlign val="subscript"/>
        <sz val="11"/>
        <color indexed="52"/>
        <rFont val="Arial"/>
        <family val="2"/>
        <charset val="161"/>
      </rPr>
      <t>(aq)</t>
    </r>
    <r>
      <rPr>
        <b/>
        <sz val="11"/>
        <color indexed="52"/>
        <rFont val="Arial"/>
        <family val="2"/>
        <charset val="161"/>
      </rPr>
      <t>],</t>
    </r>
    <r>
      <rPr>
        <sz val="11"/>
        <color indexed="43"/>
        <rFont val="Arial"/>
        <family val="2"/>
      </rPr>
      <t xml:space="preserve"> σχημα-τίζεται ή το </t>
    </r>
    <r>
      <rPr>
        <b/>
        <sz val="11"/>
        <color indexed="52"/>
        <rFont val="Arial"/>
        <family val="2"/>
        <charset val="161"/>
      </rPr>
      <t>ουδέτερο</t>
    </r>
    <r>
      <rPr>
        <sz val="11"/>
        <color indexed="43"/>
        <rFont val="Arial"/>
        <family val="2"/>
      </rPr>
      <t xml:space="preserve"> άλας του </t>
    </r>
    <r>
      <rPr>
        <b/>
        <sz val="11"/>
        <color indexed="52"/>
        <rFont val="Arial"/>
        <family val="2"/>
        <charset val="161"/>
      </rPr>
      <t>χλωριούχου βαρίου (BaCl</t>
    </r>
    <r>
      <rPr>
        <b/>
        <vertAlign val="subscript"/>
        <sz val="11"/>
        <color indexed="52"/>
        <rFont val="Arial"/>
        <family val="2"/>
        <charset val="161"/>
      </rPr>
      <t>2</t>
    </r>
    <r>
      <rPr>
        <b/>
        <sz val="11"/>
        <color indexed="52"/>
        <rFont val="Arial"/>
        <family val="2"/>
        <charset val="161"/>
      </rPr>
      <t>),</t>
    </r>
    <r>
      <rPr>
        <b/>
        <sz val="11"/>
        <color indexed="43"/>
        <rFont val="Arial"/>
        <family val="2"/>
      </rPr>
      <t xml:space="preserve"> </t>
    </r>
    <r>
      <rPr>
        <sz val="11"/>
        <color indexed="43"/>
        <rFont val="Arial"/>
        <family val="2"/>
      </rPr>
      <t xml:space="preserve">εφόσον το οξύ είναι σε </t>
    </r>
    <r>
      <rPr>
        <b/>
        <sz val="11"/>
        <color indexed="52"/>
        <rFont val="Arial"/>
        <family val="2"/>
        <charset val="161"/>
      </rPr>
      <t>σχετική περίσσεια,</t>
    </r>
    <r>
      <rPr>
        <sz val="11"/>
        <color indexed="52"/>
        <rFont val="Arial"/>
        <family val="2"/>
        <charset val="161"/>
      </rPr>
      <t xml:space="preserve"> </t>
    </r>
    <r>
      <rPr>
        <sz val="11"/>
        <color indexed="43"/>
        <rFont val="Arial"/>
        <family val="2"/>
      </rPr>
      <t xml:space="preserve">ή σχηματίζεται το </t>
    </r>
    <r>
      <rPr>
        <b/>
        <sz val="11"/>
        <color indexed="52"/>
        <rFont val="Arial"/>
        <family val="2"/>
        <charset val="161"/>
      </rPr>
      <t>βασικό χλωριούχο βάριο [Ba(OH)Cl],</t>
    </r>
    <r>
      <rPr>
        <sz val="11"/>
        <color indexed="43"/>
        <rFont val="Arial"/>
        <family val="2"/>
      </rPr>
      <t xml:space="preserve"> αν το </t>
    </r>
    <r>
      <rPr>
        <b/>
        <sz val="11"/>
        <color indexed="52"/>
        <rFont val="Arial"/>
        <family val="2"/>
        <charset val="161"/>
      </rPr>
      <t>BaO</t>
    </r>
    <r>
      <rPr>
        <sz val="11"/>
        <color indexed="43"/>
        <rFont val="Arial"/>
        <family val="2"/>
      </rPr>
      <t xml:space="preserve"> βρίσκεται σε </t>
    </r>
    <r>
      <rPr>
        <b/>
        <sz val="11"/>
        <color indexed="52"/>
        <rFont val="Arial"/>
        <family val="2"/>
        <charset val="161"/>
      </rPr>
      <t>σχετική</t>
    </r>
    <r>
      <rPr>
        <sz val="11"/>
        <color indexed="52"/>
        <rFont val="Arial"/>
        <family val="2"/>
        <charset val="161"/>
      </rPr>
      <t xml:space="preserve"> </t>
    </r>
    <r>
      <rPr>
        <b/>
        <sz val="11"/>
        <color indexed="52"/>
        <rFont val="Arial"/>
        <family val="2"/>
        <charset val="161"/>
      </rPr>
      <t>περίσσεια,</t>
    </r>
    <r>
      <rPr>
        <sz val="11"/>
        <color indexed="43"/>
        <rFont val="Arial"/>
        <family val="2"/>
      </rPr>
      <t xml:space="preserve"> σύμφωνα με την επόμενη χημική εξίσωση. </t>
    </r>
  </si>
  <si>
    <r>
      <t xml:space="preserve">Είναι φανερό ότι μια αντίδραση όπως αυτή που παρουσιάζεται στο τελευταίο παράδειγμα, </t>
    </r>
    <r>
      <rPr>
        <b/>
        <sz val="11"/>
        <color indexed="52"/>
        <rFont val="Arial"/>
        <family val="2"/>
        <charset val="161"/>
      </rPr>
      <t>είναι μεταθετική,</t>
    </r>
    <r>
      <rPr>
        <sz val="11"/>
        <color indexed="52"/>
        <rFont val="Arial"/>
        <family val="2"/>
        <charset val="161"/>
      </rPr>
      <t xml:space="preserve"> </t>
    </r>
    <r>
      <rPr>
        <b/>
        <sz val="11"/>
        <color indexed="52"/>
        <rFont val="Arial"/>
        <family val="2"/>
        <charset val="161"/>
      </rPr>
      <t xml:space="preserve">χωρίς όμως να είναι αντίδραση διπλής α-ντικατάστασης. </t>
    </r>
  </si>
</sst>
</file>

<file path=xl/styles.xml><?xml version="1.0" encoding="utf-8"?>
<styleSheet xmlns="http://schemas.openxmlformats.org/spreadsheetml/2006/main" xmlns:mc="http://schemas.openxmlformats.org/markup-compatibility/2006" xmlns:x14ac="http://schemas.microsoft.com/office/spreadsheetml/2009/9/ac" mc:Ignorable="x14ac">
  <fonts count="132" x14ac:knownFonts="1">
    <font>
      <sz val="10"/>
      <name val="Arial"/>
      <charset val="161"/>
    </font>
    <font>
      <b/>
      <sz val="11"/>
      <name val="Arial"/>
      <family val="2"/>
    </font>
    <font>
      <sz val="11"/>
      <name val="Arial"/>
      <family val="2"/>
    </font>
    <font>
      <sz val="12"/>
      <name val="Arial"/>
      <family val="2"/>
    </font>
    <font>
      <b/>
      <sz val="12"/>
      <name val="Arial"/>
      <family val="2"/>
    </font>
    <font>
      <b/>
      <sz val="11"/>
      <color indexed="52"/>
      <name val="Arial"/>
      <family val="2"/>
    </font>
    <font>
      <u/>
      <sz val="10"/>
      <color indexed="12"/>
      <name val="Arial"/>
      <family val="2"/>
      <charset val="161"/>
    </font>
    <font>
      <b/>
      <sz val="12"/>
      <color indexed="52"/>
      <name val="Arial"/>
      <family val="2"/>
    </font>
    <font>
      <b/>
      <sz val="12"/>
      <color indexed="51"/>
      <name val="Arial"/>
      <family val="2"/>
    </font>
    <font>
      <b/>
      <sz val="12"/>
      <color indexed="10"/>
      <name val="Arial"/>
      <family val="2"/>
    </font>
    <font>
      <b/>
      <sz val="12"/>
      <color indexed="9"/>
      <name val="Arial"/>
      <family val="2"/>
    </font>
    <font>
      <sz val="11"/>
      <color indexed="43"/>
      <name val="Arial"/>
      <family val="2"/>
    </font>
    <font>
      <b/>
      <vertAlign val="subscript"/>
      <sz val="12"/>
      <color indexed="41"/>
      <name val="Arial"/>
      <family val="2"/>
    </font>
    <font>
      <b/>
      <sz val="12"/>
      <color indexed="13"/>
      <name val="Arial"/>
      <family val="2"/>
    </font>
    <font>
      <b/>
      <sz val="12"/>
      <color indexed="50"/>
      <name val="Arial"/>
      <family val="2"/>
    </font>
    <font>
      <b/>
      <vertAlign val="subscript"/>
      <sz val="12"/>
      <color indexed="15"/>
      <name val="Arial"/>
      <family val="2"/>
    </font>
    <font>
      <b/>
      <vertAlign val="subscript"/>
      <sz val="12"/>
      <color indexed="22"/>
      <name val="Arial"/>
      <family val="2"/>
    </font>
    <font>
      <b/>
      <vertAlign val="subscript"/>
      <sz val="12"/>
      <color indexed="50"/>
      <name val="Arial"/>
      <family val="2"/>
    </font>
    <font>
      <b/>
      <sz val="12"/>
      <color indexed="10"/>
      <name val="Symbol"/>
      <family val="1"/>
      <charset val="2"/>
    </font>
    <font>
      <b/>
      <vertAlign val="subscript"/>
      <sz val="12"/>
      <color indexed="51"/>
      <name val="Arial"/>
      <family val="2"/>
    </font>
    <font>
      <b/>
      <vertAlign val="subscript"/>
      <sz val="12"/>
      <color indexed="9"/>
      <name val="Arial"/>
      <family val="2"/>
    </font>
    <font>
      <b/>
      <sz val="12"/>
      <color indexed="15"/>
      <name val="Arial"/>
      <family val="2"/>
    </font>
    <font>
      <b/>
      <sz val="12"/>
      <color indexed="48"/>
      <name val="Arial"/>
      <family val="2"/>
    </font>
    <font>
      <b/>
      <vertAlign val="subscript"/>
      <sz val="12"/>
      <color indexed="13"/>
      <name val="Arial"/>
      <family val="2"/>
    </font>
    <font>
      <b/>
      <vertAlign val="subscript"/>
      <sz val="12"/>
      <color indexed="48"/>
      <name val="Arial"/>
      <family val="2"/>
    </font>
    <font>
      <b/>
      <vertAlign val="subscript"/>
      <sz val="11"/>
      <color indexed="52"/>
      <name val="Arial"/>
      <family val="2"/>
    </font>
    <font>
      <b/>
      <sz val="11"/>
      <color indexed="8"/>
      <name val="Arial"/>
      <family val="2"/>
    </font>
    <font>
      <b/>
      <sz val="11"/>
      <color indexed="43"/>
      <name val="Arial"/>
      <family val="2"/>
    </font>
    <font>
      <sz val="11"/>
      <color indexed="8"/>
      <name val="Arial"/>
      <family val="2"/>
    </font>
    <font>
      <b/>
      <sz val="11"/>
      <name val="Arial"/>
      <family val="2"/>
      <charset val="161"/>
    </font>
    <font>
      <b/>
      <sz val="11"/>
      <color indexed="13"/>
      <name val="Arial"/>
      <family val="2"/>
      <charset val="161"/>
    </font>
    <font>
      <b/>
      <sz val="11"/>
      <color indexed="51"/>
      <name val="Arial"/>
      <family val="2"/>
      <charset val="161"/>
    </font>
    <font>
      <b/>
      <sz val="11"/>
      <color indexed="52"/>
      <name val="Arial"/>
      <family val="2"/>
      <charset val="161"/>
    </font>
    <font>
      <b/>
      <sz val="11"/>
      <color indexed="53"/>
      <name val="Arial"/>
      <family val="2"/>
      <charset val="161"/>
    </font>
    <font>
      <b/>
      <sz val="16"/>
      <color indexed="51"/>
      <name val="Arial"/>
      <family val="2"/>
    </font>
    <font>
      <sz val="11"/>
      <color indexed="43"/>
      <name val="Arial"/>
      <family val="2"/>
      <charset val="161"/>
    </font>
    <font>
      <b/>
      <vertAlign val="subscript"/>
      <sz val="11"/>
      <color indexed="52"/>
      <name val="Arial"/>
      <family val="2"/>
      <charset val="161"/>
    </font>
    <font>
      <sz val="11"/>
      <color indexed="52"/>
      <name val="Arial"/>
      <family val="2"/>
      <charset val="161"/>
    </font>
    <font>
      <b/>
      <sz val="11"/>
      <color indexed="44"/>
      <name val="Arial"/>
      <family val="2"/>
      <charset val="161"/>
    </font>
    <font>
      <b/>
      <sz val="11"/>
      <color indexed="10"/>
      <name val="Arial"/>
      <family val="2"/>
      <charset val="161"/>
    </font>
    <font>
      <b/>
      <sz val="12"/>
      <color indexed="44"/>
      <name val="Arial"/>
      <family val="2"/>
      <charset val="161"/>
    </font>
    <font>
      <b/>
      <vertAlign val="subscript"/>
      <sz val="12"/>
      <color indexed="44"/>
      <name val="Arial"/>
      <family val="2"/>
      <charset val="161"/>
    </font>
    <font>
      <b/>
      <vertAlign val="subscript"/>
      <sz val="11"/>
      <color indexed="44"/>
      <name val="Arial"/>
      <family val="2"/>
      <charset val="161"/>
    </font>
    <font>
      <b/>
      <sz val="11"/>
      <color indexed="15"/>
      <name val="Arial"/>
      <family val="2"/>
      <charset val="161"/>
    </font>
    <font>
      <b/>
      <vertAlign val="subscript"/>
      <sz val="11"/>
      <color indexed="15"/>
      <name val="Arial"/>
      <family val="2"/>
      <charset val="161"/>
    </font>
    <font>
      <sz val="10"/>
      <color indexed="43"/>
      <name val="Arial"/>
      <family val="2"/>
    </font>
    <font>
      <b/>
      <sz val="10"/>
      <color indexed="52"/>
      <name val="Arial"/>
      <family val="2"/>
      <charset val="161"/>
    </font>
    <font>
      <b/>
      <sz val="11"/>
      <color indexed="48"/>
      <name val="Arial"/>
      <family val="2"/>
      <charset val="161"/>
    </font>
    <font>
      <b/>
      <sz val="12"/>
      <color indexed="10"/>
      <name val="Arial"/>
      <family val="2"/>
      <charset val="161"/>
    </font>
    <font>
      <sz val="11"/>
      <color rgb="FFFFFF99"/>
      <name val="Arial"/>
      <family val="2"/>
    </font>
    <font>
      <u/>
      <sz val="10"/>
      <color rgb="FFFFFF99"/>
      <name val="Arial"/>
      <family val="2"/>
      <charset val="161"/>
    </font>
    <font>
      <u/>
      <sz val="10"/>
      <color rgb="FFFFFF00"/>
      <name val="Arial"/>
      <family val="2"/>
      <charset val="161"/>
    </font>
    <font>
      <b/>
      <u/>
      <sz val="11"/>
      <color rgb="FF800000"/>
      <name val="Arial"/>
      <family val="2"/>
      <charset val="161"/>
    </font>
    <font>
      <sz val="11"/>
      <color rgb="FFFFFF99"/>
      <name val="Arial"/>
      <family val="2"/>
      <charset val="161"/>
    </font>
    <font>
      <b/>
      <sz val="11"/>
      <color rgb="FFFF9900"/>
      <name val="Arial"/>
      <family val="2"/>
      <charset val="161"/>
    </font>
    <font>
      <b/>
      <vertAlign val="subscript"/>
      <sz val="12"/>
      <color rgb="FFFFCC00"/>
      <name val="Arial"/>
      <family val="2"/>
      <charset val="161"/>
    </font>
    <font>
      <sz val="10"/>
      <name val="Arial"/>
      <charset val="161"/>
    </font>
    <font>
      <b/>
      <sz val="16"/>
      <color indexed="43"/>
      <name val="Arial"/>
      <family val="2"/>
      <charset val="161"/>
    </font>
    <font>
      <sz val="10"/>
      <color indexed="43"/>
      <name val="Arial"/>
      <charset val="161"/>
    </font>
    <font>
      <sz val="10"/>
      <color rgb="FFFFFF99"/>
      <name val="Arial"/>
      <family val="2"/>
      <charset val="161"/>
    </font>
    <font>
      <sz val="10"/>
      <color indexed="43"/>
      <name val="Arial"/>
      <family val="2"/>
      <charset val="161"/>
    </font>
    <font>
      <sz val="10"/>
      <color theme="2" tint="-9.9978637043366805E-2"/>
      <name val="Arial"/>
      <family val="2"/>
      <charset val="161"/>
    </font>
    <font>
      <b/>
      <sz val="10"/>
      <color indexed="43"/>
      <name val="Arial"/>
      <family val="2"/>
    </font>
    <font>
      <b/>
      <vertAlign val="subscript"/>
      <sz val="10"/>
      <color indexed="52"/>
      <name val="Arial"/>
      <family val="2"/>
      <charset val="161"/>
    </font>
    <font>
      <b/>
      <sz val="10"/>
      <color theme="3" tint="0.39997558519241921"/>
      <name val="Arial"/>
      <family val="2"/>
      <charset val="161"/>
    </font>
    <font>
      <sz val="16"/>
      <color indexed="48"/>
      <name val="Arial"/>
      <family val="2"/>
      <charset val="161"/>
    </font>
    <font>
      <sz val="10"/>
      <color indexed="51"/>
      <name val="Arial"/>
      <family val="2"/>
    </font>
    <font>
      <b/>
      <sz val="10"/>
      <color indexed="52"/>
      <name val="Arial"/>
      <family val="2"/>
    </font>
    <font>
      <sz val="10"/>
      <color indexed="8"/>
      <name val="Arial"/>
      <family val="2"/>
    </font>
    <font>
      <vertAlign val="subscript"/>
      <sz val="10"/>
      <color indexed="43"/>
      <name val="Arial"/>
      <family val="2"/>
    </font>
    <font>
      <sz val="10"/>
      <color indexed="10"/>
      <name val="Arial"/>
      <family val="2"/>
    </font>
    <font>
      <sz val="20"/>
      <color indexed="51"/>
      <name val="Wingdings"/>
      <charset val="2"/>
    </font>
    <font>
      <sz val="16"/>
      <color indexed="8"/>
      <name val="Arial"/>
      <family val="2"/>
      <charset val="161"/>
    </font>
    <font>
      <b/>
      <sz val="10"/>
      <color indexed="43"/>
      <name val="Arial"/>
      <family val="2"/>
      <charset val="161"/>
    </font>
    <font>
      <b/>
      <sz val="10"/>
      <color indexed="8"/>
      <name val="Arial"/>
      <family val="2"/>
      <charset val="161"/>
    </font>
    <font>
      <sz val="9"/>
      <color indexed="43"/>
      <name val="Arial"/>
      <family val="2"/>
      <charset val="161"/>
    </font>
    <font>
      <b/>
      <sz val="9"/>
      <color indexed="52"/>
      <name val="Arial"/>
      <family val="2"/>
      <charset val="161"/>
    </font>
    <font>
      <sz val="16"/>
      <color indexed="8"/>
      <name val="Arial"/>
      <family val="2"/>
    </font>
    <font>
      <sz val="10"/>
      <color indexed="16"/>
      <name val="Arial"/>
      <family val="2"/>
    </font>
    <font>
      <b/>
      <sz val="18"/>
      <color indexed="16"/>
      <name val="Arial"/>
      <family val="2"/>
    </font>
    <font>
      <b/>
      <sz val="18"/>
      <color indexed="8"/>
      <name val="Arial"/>
      <family val="2"/>
    </font>
    <font>
      <sz val="16"/>
      <color indexed="48"/>
      <name val="Arial"/>
      <charset val="161"/>
    </font>
    <font>
      <b/>
      <sz val="20"/>
      <color indexed="48"/>
      <name val="Arial"/>
      <family val="2"/>
    </font>
    <font>
      <b/>
      <sz val="10"/>
      <color indexed="10"/>
      <name val="Arial"/>
      <family val="2"/>
      <charset val="161"/>
    </font>
    <font>
      <sz val="12"/>
      <color indexed="43"/>
      <name val="Arial"/>
      <family val="2"/>
    </font>
    <font>
      <b/>
      <sz val="16"/>
      <color indexed="43"/>
      <name val="Arial"/>
      <family val="2"/>
    </font>
    <font>
      <b/>
      <sz val="18"/>
      <color indexed="43"/>
      <name val="Arial"/>
      <family val="2"/>
    </font>
    <font>
      <b/>
      <sz val="16"/>
      <color indexed="43"/>
      <name val="Comic Sans MS"/>
      <family val="4"/>
    </font>
    <font>
      <b/>
      <sz val="16"/>
      <color indexed="43"/>
      <name val="Wingdings"/>
      <charset val="2"/>
    </font>
    <font>
      <b/>
      <sz val="10"/>
      <color indexed="43"/>
      <name val="Comic Sans MS"/>
      <family val="4"/>
      <charset val="161"/>
    </font>
    <font>
      <sz val="10"/>
      <color indexed="8"/>
      <name val="Arial"/>
      <charset val="161"/>
    </font>
    <font>
      <sz val="8"/>
      <color indexed="81"/>
      <name val="Tahoma"/>
      <charset val="161"/>
    </font>
    <font>
      <b/>
      <sz val="8"/>
      <color indexed="81"/>
      <name val="Tahoma"/>
      <family val="2"/>
      <charset val="161"/>
    </font>
    <font>
      <sz val="8"/>
      <color indexed="81"/>
      <name val="Tahoma"/>
      <family val="2"/>
      <charset val="161"/>
    </font>
    <font>
      <sz val="8"/>
      <color indexed="8"/>
      <name val="Tahoma"/>
      <family val="2"/>
      <charset val="161"/>
    </font>
    <font>
      <b/>
      <sz val="8"/>
      <color indexed="8"/>
      <name val="Tahoma"/>
      <family val="2"/>
      <charset val="161"/>
    </font>
    <font>
      <b/>
      <vertAlign val="superscript"/>
      <sz val="11"/>
      <color indexed="51"/>
      <name val="Arial"/>
      <family val="2"/>
      <charset val="161"/>
    </font>
    <font>
      <b/>
      <vertAlign val="superscript"/>
      <sz val="11"/>
      <color indexed="48"/>
      <name val="Arial"/>
      <family val="2"/>
      <charset val="161"/>
    </font>
    <font>
      <b/>
      <vertAlign val="superscript"/>
      <sz val="12"/>
      <color indexed="51"/>
      <name val="Arial"/>
      <family val="2"/>
    </font>
    <font>
      <b/>
      <vertAlign val="superscript"/>
      <sz val="12"/>
      <color indexed="48"/>
      <name val="Arial"/>
      <family val="2"/>
    </font>
    <font>
      <b/>
      <sz val="11"/>
      <color indexed="53"/>
      <name val="Arial"/>
      <family val="2"/>
    </font>
    <font>
      <b/>
      <sz val="12"/>
      <color rgb="FFFF0000"/>
      <name val="Arial"/>
      <family val="2"/>
      <charset val="161"/>
    </font>
    <font>
      <sz val="11"/>
      <color indexed="15"/>
      <name val="Arial"/>
      <family val="2"/>
      <charset val="161"/>
    </font>
    <font>
      <b/>
      <vertAlign val="subscript"/>
      <sz val="11"/>
      <color indexed="53"/>
      <name val="Arial"/>
      <family val="2"/>
      <charset val="161"/>
    </font>
    <font>
      <b/>
      <vertAlign val="subscript"/>
      <sz val="12"/>
      <color indexed="43"/>
      <name val="Arial"/>
      <family val="2"/>
    </font>
    <font>
      <b/>
      <sz val="12"/>
      <color indexed="43"/>
      <name val="Arial"/>
      <family val="2"/>
    </font>
    <font>
      <b/>
      <sz val="11"/>
      <color indexed="9"/>
      <name val="Arial"/>
      <family val="2"/>
      <charset val="161"/>
    </font>
    <font>
      <b/>
      <vertAlign val="subscript"/>
      <sz val="11"/>
      <color indexed="9"/>
      <name val="Arial"/>
      <family val="2"/>
      <charset val="161"/>
    </font>
    <font>
      <sz val="11"/>
      <color indexed="51"/>
      <name val="Arial"/>
      <family val="2"/>
      <charset val="161"/>
    </font>
    <font>
      <b/>
      <u/>
      <sz val="11"/>
      <color rgb="FFFFC000"/>
      <name val="Arial"/>
      <family val="2"/>
      <charset val="161"/>
    </font>
    <font>
      <sz val="12"/>
      <color rgb="FF99FF33"/>
      <name val="Arial"/>
      <family val="2"/>
      <charset val="161"/>
    </font>
    <font>
      <sz val="11"/>
      <color rgb="FF99FF33"/>
      <name val="Arial"/>
      <family val="2"/>
      <charset val="161"/>
    </font>
    <font>
      <sz val="16"/>
      <color rgb="FF99FF33"/>
      <name val="Arial"/>
      <family val="2"/>
    </font>
    <font>
      <sz val="10"/>
      <color rgb="FFFFFF99"/>
      <name val="Arial"/>
      <family val="2"/>
    </font>
    <font>
      <vertAlign val="subscript"/>
      <sz val="10"/>
      <color rgb="FFFFFF99"/>
      <name val="Arial"/>
      <family val="2"/>
      <charset val="161"/>
    </font>
    <font>
      <b/>
      <sz val="10"/>
      <color rgb="FFFF9900"/>
      <name val="Arial"/>
      <family val="2"/>
      <charset val="161"/>
    </font>
    <font>
      <b/>
      <sz val="10"/>
      <color rgb="FFFFC000"/>
      <name val="Arial"/>
      <family val="2"/>
      <charset val="161"/>
    </font>
    <font>
      <b/>
      <vertAlign val="subscript"/>
      <sz val="10"/>
      <color rgb="FFFF9900"/>
      <name val="Arial"/>
      <family val="2"/>
      <charset val="161"/>
    </font>
    <font>
      <b/>
      <vertAlign val="subscript"/>
      <sz val="10"/>
      <color rgb="FFFFC000"/>
      <name val="Arial"/>
      <family val="2"/>
      <charset val="161"/>
    </font>
    <font>
      <b/>
      <sz val="10"/>
      <color theme="3" tint="0.59999389629810485"/>
      <name val="Arial"/>
      <family val="2"/>
      <charset val="161"/>
    </font>
    <font>
      <b/>
      <vertAlign val="subscript"/>
      <sz val="10"/>
      <color theme="3" tint="0.59999389629810485"/>
      <name val="Arial"/>
      <family val="2"/>
      <charset val="161"/>
    </font>
    <font>
      <b/>
      <vertAlign val="subscript"/>
      <sz val="10"/>
      <color theme="3" tint="0.39997558519241921"/>
      <name val="Arial"/>
      <family val="2"/>
      <charset val="161"/>
    </font>
    <font>
      <b/>
      <sz val="10"/>
      <color rgb="FFFF0000"/>
      <name val="Arial"/>
      <family val="2"/>
      <charset val="161"/>
    </font>
    <font>
      <b/>
      <sz val="10"/>
      <color rgb="FFFF0000"/>
      <name val="Symbol"/>
      <family val="1"/>
      <charset val="2"/>
    </font>
    <font>
      <b/>
      <sz val="10"/>
      <color rgb="FF92D050"/>
      <name val="Arial"/>
      <family val="2"/>
      <charset val="161"/>
    </font>
    <font>
      <b/>
      <vertAlign val="subscript"/>
      <sz val="10"/>
      <color rgb="FF92D050"/>
      <name val="Arial"/>
      <family val="2"/>
      <charset val="161"/>
    </font>
    <font>
      <b/>
      <sz val="10"/>
      <color rgb="FF800000"/>
      <name val="Arial"/>
      <family val="2"/>
      <charset val="161"/>
    </font>
    <font>
      <b/>
      <sz val="10"/>
      <color rgb="FFFFCC00"/>
      <name val="Arial"/>
      <family val="2"/>
      <charset val="161"/>
    </font>
    <font>
      <b/>
      <sz val="10"/>
      <color rgb="FF99CC00"/>
      <name val="Arial"/>
      <family val="2"/>
      <charset val="161"/>
    </font>
    <font>
      <b/>
      <vertAlign val="subscript"/>
      <sz val="10"/>
      <color rgb="FF99CC00"/>
      <name val="Arial"/>
      <family val="2"/>
      <charset val="161"/>
    </font>
    <font>
      <b/>
      <sz val="10"/>
      <color rgb="FFC00000"/>
      <name val="Arial"/>
      <family val="2"/>
      <charset val="161"/>
    </font>
    <font>
      <b/>
      <vertAlign val="subscript"/>
      <sz val="10"/>
      <color theme="3" tint="0.39994506668294322"/>
      <name val="Arial"/>
      <family val="2"/>
      <charset val="161"/>
    </font>
  </fonts>
  <fills count="12">
    <fill>
      <patternFill patternType="none"/>
    </fill>
    <fill>
      <patternFill patternType="gray125"/>
    </fill>
    <fill>
      <patternFill patternType="solid">
        <fgColor indexed="8"/>
        <bgColor indexed="64"/>
      </patternFill>
    </fill>
    <fill>
      <patternFill patternType="solid">
        <fgColor indexed="16"/>
        <bgColor indexed="64"/>
      </patternFill>
    </fill>
    <fill>
      <patternFill patternType="solid">
        <fgColor indexed="50"/>
        <bgColor indexed="64"/>
      </patternFill>
    </fill>
    <fill>
      <patternFill patternType="solid">
        <fgColor indexed="53"/>
        <bgColor indexed="64"/>
      </patternFill>
    </fill>
    <fill>
      <patternFill patternType="solid">
        <fgColor indexed="52"/>
        <bgColor indexed="64"/>
      </patternFill>
    </fill>
    <fill>
      <patternFill patternType="solid">
        <fgColor indexed="57"/>
        <bgColor indexed="64"/>
      </patternFill>
    </fill>
    <fill>
      <patternFill patternType="solid">
        <fgColor theme="1"/>
        <bgColor indexed="64"/>
      </patternFill>
    </fill>
    <fill>
      <patternFill patternType="solid">
        <fgColor indexed="58"/>
        <bgColor indexed="64"/>
      </patternFill>
    </fill>
    <fill>
      <patternFill patternType="solid">
        <fgColor indexed="19"/>
        <bgColor indexed="64"/>
      </patternFill>
    </fill>
    <fill>
      <patternFill patternType="solid">
        <fgColor rgb="FF800000"/>
        <bgColor indexed="64"/>
      </patternFill>
    </fill>
  </fills>
  <borders count="49">
    <border>
      <left/>
      <right/>
      <top/>
      <bottom/>
      <diagonal/>
    </border>
    <border>
      <left style="thin">
        <color indexed="52"/>
      </left>
      <right/>
      <top style="thin">
        <color indexed="52"/>
      </top>
      <bottom/>
      <diagonal/>
    </border>
    <border>
      <left/>
      <right/>
      <top style="thin">
        <color indexed="52"/>
      </top>
      <bottom/>
      <diagonal/>
    </border>
    <border>
      <left/>
      <right style="thin">
        <color indexed="52"/>
      </right>
      <top style="thin">
        <color indexed="52"/>
      </top>
      <bottom/>
      <diagonal/>
    </border>
    <border>
      <left style="thin">
        <color indexed="52"/>
      </left>
      <right/>
      <top/>
      <bottom/>
      <diagonal/>
    </border>
    <border>
      <left/>
      <right style="thin">
        <color indexed="52"/>
      </right>
      <top/>
      <bottom/>
      <diagonal/>
    </border>
    <border>
      <left style="thin">
        <color indexed="52"/>
      </left>
      <right/>
      <top/>
      <bottom style="thin">
        <color indexed="52"/>
      </bottom>
      <diagonal/>
    </border>
    <border>
      <left/>
      <right/>
      <top/>
      <bottom style="thin">
        <color indexed="52"/>
      </bottom>
      <diagonal/>
    </border>
    <border>
      <left/>
      <right style="thin">
        <color indexed="52"/>
      </right>
      <top/>
      <bottom style="thin">
        <color indexed="52"/>
      </bottom>
      <diagonal/>
    </border>
    <border>
      <left style="thin">
        <color indexed="44"/>
      </left>
      <right/>
      <top style="thin">
        <color indexed="44"/>
      </top>
      <bottom/>
      <diagonal/>
    </border>
    <border>
      <left/>
      <right/>
      <top style="thin">
        <color indexed="44"/>
      </top>
      <bottom/>
      <diagonal/>
    </border>
    <border>
      <left/>
      <right style="thin">
        <color indexed="44"/>
      </right>
      <top style="thin">
        <color indexed="44"/>
      </top>
      <bottom/>
      <diagonal/>
    </border>
    <border>
      <left style="thin">
        <color indexed="44"/>
      </left>
      <right/>
      <top/>
      <bottom/>
      <diagonal/>
    </border>
    <border>
      <left/>
      <right style="thin">
        <color indexed="44"/>
      </right>
      <top/>
      <bottom/>
      <diagonal/>
    </border>
    <border>
      <left style="thin">
        <color indexed="44"/>
      </left>
      <right/>
      <top/>
      <bottom style="thin">
        <color indexed="44"/>
      </bottom>
      <diagonal/>
    </border>
    <border>
      <left/>
      <right/>
      <top/>
      <bottom style="thin">
        <color indexed="44"/>
      </bottom>
      <diagonal/>
    </border>
    <border>
      <left/>
      <right style="thin">
        <color indexed="44"/>
      </right>
      <top/>
      <bottom style="thin">
        <color indexed="44"/>
      </bottom>
      <diagonal/>
    </border>
    <border>
      <left style="thin">
        <color indexed="44"/>
      </left>
      <right/>
      <top style="thin">
        <color indexed="44"/>
      </top>
      <bottom style="thin">
        <color indexed="44"/>
      </bottom>
      <diagonal/>
    </border>
    <border>
      <left/>
      <right/>
      <top style="thin">
        <color indexed="44"/>
      </top>
      <bottom style="thin">
        <color indexed="44"/>
      </bottom>
      <diagonal/>
    </border>
    <border>
      <left/>
      <right style="thin">
        <color indexed="44"/>
      </right>
      <top style="thin">
        <color indexed="44"/>
      </top>
      <bottom style="thin">
        <color indexed="44"/>
      </bottom>
      <diagonal/>
    </border>
    <border>
      <left/>
      <right/>
      <top style="thin">
        <color indexed="53"/>
      </top>
      <bottom/>
      <diagonal/>
    </border>
    <border>
      <left/>
      <right style="thin">
        <color indexed="53"/>
      </right>
      <top style="thin">
        <color indexed="53"/>
      </top>
      <bottom/>
      <diagonal/>
    </border>
    <border>
      <left/>
      <right style="thin">
        <color indexed="53"/>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53"/>
      </left>
      <right style="thin">
        <color indexed="53"/>
      </right>
      <top style="thin">
        <color indexed="53"/>
      </top>
      <bottom/>
      <diagonal/>
    </border>
    <border>
      <left style="thin">
        <color indexed="53"/>
      </left>
      <right style="thin">
        <color indexed="53"/>
      </right>
      <top/>
      <bottom style="thin">
        <color indexed="53"/>
      </bottom>
      <diagonal/>
    </border>
    <border>
      <left style="thin">
        <color indexed="43"/>
      </left>
      <right style="thin">
        <color indexed="43"/>
      </right>
      <top style="thin">
        <color indexed="43"/>
      </top>
      <bottom style="thin">
        <color indexed="43"/>
      </bottom>
      <diagonal/>
    </border>
    <border>
      <left style="thin">
        <color indexed="43"/>
      </left>
      <right style="thin">
        <color indexed="43"/>
      </right>
      <top style="thin">
        <color indexed="43"/>
      </top>
      <bottom/>
      <diagonal/>
    </border>
    <border>
      <left style="thin">
        <color indexed="43"/>
      </left>
      <right style="thin">
        <color indexed="43"/>
      </right>
      <top/>
      <bottom style="thin">
        <color indexed="43"/>
      </bottom>
      <diagonal/>
    </border>
    <border>
      <left/>
      <right style="thin">
        <color indexed="53"/>
      </right>
      <top/>
      <bottom style="thin">
        <color indexed="53"/>
      </bottom>
      <diagonal/>
    </border>
    <border>
      <left style="medium">
        <color indexed="52"/>
      </left>
      <right/>
      <top/>
      <bottom/>
      <diagonal/>
    </border>
    <border>
      <left/>
      <right/>
      <top style="medium">
        <color indexed="53"/>
      </top>
      <bottom/>
      <diagonal/>
    </border>
    <border>
      <left/>
      <right style="thin">
        <color indexed="53"/>
      </right>
      <top style="medium">
        <color indexed="53"/>
      </top>
      <bottom/>
      <diagonal/>
    </border>
    <border>
      <left style="thin">
        <color indexed="53"/>
      </left>
      <right/>
      <top style="thin">
        <color indexed="53"/>
      </top>
      <bottom/>
      <diagonal/>
    </border>
    <border>
      <left style="thin">
        <color indexed="53"/>
      </left>
      <right/>
      <top/>
      <bottom/>
      <diagonal/>
    </border>
    <border>
      <left style="thin">
        <color indexed="53"/>
      </left>
      <right/>
      <top/>
      <bottom style="thin">
        <color indexed="53"/>
      </bottom>
      <diagonal/>
    </border>
    <border>
      <left/>
      <right/>
      <top/>
      <bottom style="thin">
        <color indexed="53"/>
      </bottom>
      <diagonal/>
    </border>
    <border>
      <left style="thin">
        <color indexed="53"/>
      </left>
      <right/>
      <top style="thin">
        <color indexed="53"/>
      </top>
      <bottom style="thin">
        <color indexed="53"/>
      </bottom>
      <diagonal/>
    </border>
    <border>
      <left/>
      <right/>
      <top style="thin">
        <color indexed="53"/>
      </top>
      <bottom style="thin">
        <color indexed="53"/>
      </bottom>
      <diagonal/>
    </border>
    <border>
      <left/>
      <right style="thin">
        <color indexed="53"/>
      </right>
      <top style="thin">
        <color indexed="53"/>
      </top>
      <bottom style="thin">
        <color indexed="53"/>
      </bottom>
      <diagonal/>
    </border>
    <border>
      <left style="thin">
        <color rgb="FF800000"/>
      </left>
      <right/>
      <top style="thin">
        <color rgb="FF800000"/>
      </top>
      <bottom/>
      <diagonal/>
    </border>
    <border>
      <left/>
      <right/>
      <top style="thin">
        <color rgb="FF800000"/>
      </top>
      <bottom/>
      <diagonal/>
    </border>
    <border>
      <left/>
      <right style="thin">
        <color rgb="FF800000"/>
      </right>
      <top style="thin">
        <color rgb="FF800000"/>
      </top>
      <bottom/>
      <diagonal/>
    </border>
    <border>
      <left style="thin">
        <color rgb="FF800000"/>
      </left>
      <right/>
      <top/>
      <bottom/>
      <diagonal/>
    </border>
    <border>
      <left/>
      <right style="thin">
        <color rgb="FF800000"/>
      </right>
      <top/>
      <bottom/>
      <diagonal/>
    </border>
    <border>
      <left style="thin">
        <color rgb="FF800000"/>
      </left>
      <right/>
      <top/>
      <bottom style="thin">
        <color rgb="FF800000"/>
      </bottom>
      <diagonal/>
    </border>
    <border>
      <left/>
      <right/>
      <top/>
      <bottom style="thin">
        <color rgb="FF800000"/>
      </bottom>
      <diagonal/>
    </border>
    <border>
      <left/>
      <right style="thin">
        <color rgb="FF800000"/>
      </right>
      <top/>
      <bottom style="thin">
        <color rgb="FF800000"/>
      </bottom>
      <diagonal/>
    </border>
  </borders>
  <cellStyleXfs count="3">
    <xf numFmtId="0" fontId="0" fillId="0" borderId="0"/>
    <xf numFmtId="0" fontId="6" fillId="0" borderId="0" applyNumberFormat="0" applyFill="0" applyBorder="0" applyAlignment="0" applyProtection="0">
      <alignment vertical="top"/>
      <protection locked="0"/>
    </xf>
    <xf numFmtId="9" fontId="56" fillId="0" borderId="0" applyFont="0" applyFill="0" applyBorder="0" applyAlignment="0" applyProtection="0"/>
  </cellStyleXfs>
  <cellXfs count="169">
    <xf numFmtId="0" fontId="0" fillId="0" borderId="0" xfId="0"/>
    <xf numFmtId="0" fontId="2" fillId="2" borderId="0" xfId="0" applyFont="1" applyFill="1" applyProtection="1">
      <protection hidden="1"/>
    </xf>
    <xf numFmtId="0" fontId="2" fillId="3" borderId="0" xfId="0" applyFont="1" applyFill="1" applyProtection="1">
      <protection hidden="1"/>
    </xf>
    <xf numFmtId="0" fontId="31" fillId="3" borderId="0" xfId="0" applyFont="1" applyFill="1" applyAlignment="1" applyProtection="1">
      <alignment horizontal="right" vertical="center"/>
      <protection hidden="1"/>
    </xf>
    <xf numFmtId="0" fontId="11" fillId="2" borderId="0" xfId="0" applyFont="1" applyFill="1" applyAlignment="1" applyProtection="1">
      <alignment horizontal="justify" vertical="center" wrapText="1"/>
      <protection hidden="1"/>
    </xf>
    <xf numFmtId="0" fontId="11" fillId="2" borderId="0" xfId="0" applyFont="1" applyFill="1" applyProtection="1">
      <protection hidden="1"/>
    </xf>
    <xf numFmtId="0" fontId="2" fillId="2" borderId="0" xfId="0" applyFont="1" applyFill="1" applyAlignment="1" applyProtection="1">
      <alignment horizontal="justify" vertical="center" wrapText="1"/>
      <protection hidden="1"/>
    </xf>
    <xf numFmtId="0" fontId="0" fillId="3" borderId="0" xfId="0" applyFill="1" applyProtection="1">
      <protection hidden="1"/>
    </xf>
    <xf numFmtId="0" fontId="58" fillId="2" borderId="0" xfId="0" applyFont="1" applyFill="1" applyProtection="1">
      <protection hidden="1"/>
    </xf>
    <xf numFmtId="0" fontId="58" fillId="2" borderId="20" xfId="0" applyFont="1" applyFill="1" applyBorder="1" applyProtection="1">
      <protection hidden="1"/>
    </xf>
    <xf numFmtId="0" fontId="58" fillId="2" borderId="21" xfId="0" applyFont="1" applyFill="1" applyBorder="1" applyProtection="1">
      <protection hidden="1"/>
    </xf>
    <xf numFmtId="0" fontId="58" fillId="2" borderId="0" xfId="0" applyFont="1" applyFill="1" applyBorder="1" applyAlignment="1" applyProtection="1">
      <alignment horizontal="justify" vertical="center" wrapText="1"/>
      <protection hidden="1"/>
    </xf>
    <xf numFmtId="0" fontId="58" fillId="2" borderId="22" xfId="0" applyFont="1" applyFill="1" applyBorder="1" applyAlignment="1" applyProtection="1">
      <alignment horizontal="justify" vertical="center" wrapText="1"/>
      <protection hidden="1"/>
    </xf>
    <xf numFmtId="0" fontId="58" fillId="2" borderId="0" xfId="0" applyFont="1" applyFill="1" applyBorder="1" applyProtection="1">
      <protection hidden="1"/>
    </xf>
    <xf numFmtId="0" fontId="58" fillId="2" borderId="22" xfId="0" applyFont="1" applyFill="1" applyBorder="1" applyProtection="1">
      <protection hidden="1"/>
    </xf>
    <xf numFmtId="0" fontId="0" fillId="2" borderId="0" xfId="0" applyFill="1" applyProtection="1">
      <protection hidden="1"/>
    </xf>
    <xf numFmtId="0" fontId="0" fillId="2" borderId="0" xfId="0" applyFill="1" applyBorder="1" applyProtection="1">
      <protection hidden="1"/>
    </xf>
    <xf numFmtId="0" fontId="0" fillId="2" borderId="22" xfId="0" applyFill="1" applyBorder="1" applyProtection="1">
      <protection hidden="1"/>
    </xf>
    <xf numFmtId="0" fontId="66" fillId="2" borderId="0" xfId="0" applyFont="1" applyFill="1" applyProtection="1">
      <protection hidden="1"/>
    </xf>
    <xf numFmtId="0" fontId="67" fillId="2" borderId="0" xfId="0" applyFont="1" applyFill="1" applyBorder="1" applyAlignment="1" applyProtection="1">
      <alignment horizontal="right" vertical="center"/>
      <protection hidden="1"/>
    </xf>
    <xf numFmtId="0" fontId="68" fillId="5" borderId="23" xfId="0" applyFont="1" applyFill="1" applyBorder="1" applyAlignment="1" applyProtection="1">
      <alignment horizontal="center" vertical="center"/>
      <protection locked="0" hidden="1"/>
    </xf>
    <xf numFmtId="0" fontId="45" fillId="9" borderId="24" xfId="0" applyFont="1" applyFill="1" applyBorder="1" applyAlignment="1" applyProtection="1">
      <alignment horizontal="center" vertical="center"/>
      <protection hidden="1"/>
    </xf>
    <xf numFmtId="0" fontId="70" fillId="2" borderId="24" xfId="0" applyFont="1" applyFill="1" applyBorder="1" applyAlignment="1" applyProtection="1">
      <alignment horizontal="center" vertical="center"/>
      <protection hidden="1"/>
    </xf>
    <xf numFmtId="0" fontId="45" fillId="3" borderId="24" xfId="0" applyFont="1" applyFill="1" applyBorder="1" applyAlignment="1" applyProtection="1">
      <alignment horizontal="center" vertical="center"/>
      <protection locked="0" hidden="1"/>
    </xf>
    <xf numFmtId="0" fontId="66" fillId="2" borderId="0" xfId="0" applyFont="1" applyFill="1" applyAlignment="1" applyProtection="1">
      <alignment horizontal="right" vertical="center"/>
      <protection hidden="1"/>
    </xf>
    <xf numFmtId="0" fontId="68" fillId="2" borderId="0" xfId="0" applyFont="1" applyFill="1" applyAlignment="1" applyProtection="1">
      <alignment horizontal="right" vertical="center"/>
      <protection hidden="1"/>
    </xf>
    <xf numFmtId="0" fontId="66" fillId="2" borderId="0" xfId="0" applyFont="1" applyFill="1" applyBorder="1" applyAlignment="1" applyProtection="1">
      <alignment horizontal="right" vertical="center"/>
      <protection hidden="1"/>
    </xf>
    <xf numFmtId="0" fontId="74" fillId="5" borderId="27" xfId="0" applyFont="1" applyFill="1" applyBorder="1" applyAlignment="1" applyProtection="1">
      <alignment horizontal="center" vertical="center"/>
      <protection locked="0" hidden="1"/>
    </xf>
    <xf numFmtId="0" fontId="0" fillId="2" borderId="24" xfId="0" applyFill="1" applyBorder="1" applyAlignment="1" applyProtection="1">
      <alignment horizontal="center" vertical="center"/>
      <protection hidden="1"/>
    </xf>
    <xf numFmtId="0" fontId="68" fillId="2" borderId="0" xfId="0" applyFont="1" applyFill="1" applyBorder="1" applyAlignment="1" applyProtection="1">
      <alignment horizontal="right" vertical="center"/>
      <protection hidden="1"/>
    </xf>
    <xf numFmtId="0" fontId="78" fillId="2" borderId="0" xfId="0" applyFont="1" applyFill="1" applyProtection="1">
      <protection hidden="1"/>
    </xf>
    <xf numFmtId="0" fontId="80" fillId="3" borderId="0" xfId="0" applyFont="1" applyFill="1" applyBorder="1" applyAlignment="1" applyProtection="1">
      <alignment horizontal="center" vertical="center"/>
      <protection hidden="1"/>
    </xf>
    <xf numFmtId="0" fontId="78" fillId="2" borderId="0" xfId="0" applyFont="1" applyFill="1" applyAlignment="1" applyProtection="1">
      <alignment horizontal="right" vertical="center"/>
      <protection hidden="1"/>
    </xf>
    <xf numFmtId="0" fontId="0" fillId="2" borderId="32" xfId="0" applyFill="1" applyBorder="1" applyProtection="1">
      <protection hidden="1"/>
    </xf>
    <xf numFmtId="0" fontId="0" fillId="2" borderId="33" xfId="0" applyFill="1" applyBorder="1" applyProtection="1">
      <protection hidden="1"/>
    </xf>
    <xf numFmtId="0" fontId="0" fillId="2" borderId="24" xfId="0" applyFill="1" applyBorder="1" applyProtection="1">
      <protection hidden="1"/>
    </xf>
    <xf numFmtId="0" fontId="68" fillId="2" borderId="0" xfId="0" applyFont="1" applyFill="1" applyProtection="1">
      <protection hidden="1"/>
    </xf>
    <xf numFmtId="0" fontId="45" fillId="9" borderId="23" xfId="0" applyFont="1" applyFill="1" applyBorder="1" applyAlignment="1" applyProtection="1">
      <alignment horizontal="center" vertical="center"/>
      <protection hidden="1"/>
    </xf>
    <xf numFmtId="0" fontId="0" fillId="3" borderId="20" xfId="0" applyFill="1" applyBorder="1" applyProtection="1">
      <protection hidden="1"/>
    </xf>
    <xf numFmtId="0" fontId="11" fillId="2" borderId="0" xfId="0" applyFont="1" applyFill="1" applyAlignment="1" applyProtection="1">
      <alignment horizontal="justify" vertical="center" wrapText="1"/>
      <protection hidden="1"/>
    </xf>
    <xf numFmtId="0" fontId="51" fillId="8" borderId="0" xfId="1" applyFont="1" applyFill="1" applyAlignment="1" applyProtection="1"/>
    <xf numFmtId="0" fontId="8" fillId="2" borderId="0" xfId="0" applyFont="1" applyFill="1" applyBorder="1" applyAlignment="1" applyProtection="1">
      <alignment horizontal="center" vertical="center"/>
      <protection hidden="1"/>
    </xf>
    <xf numFmtId="0" fontId="29" fillId="5" borderId="0" xfId="0" applyFont="1" applyFill="1" applyAlignment="1" applyProtection="1">
      <alignment horizontal="center" vertical="center"/>
      <protection hidden="1"/>
    </xf>
    <xf numFmtId="0" fontId="45" fillId="2" borderId="0" xfId="0" applyFont="1" applyFill="1" applyAlignment="1" applyProtection="1">
      <alignment horizontal="center" vertical="center" wrapText="1"/>
      <protection hidden="1"/>
    </xf>
    <xf numFmtId="0" fontId="11" fillId="2" borderId="0" xfId="0" applyFont="1" applyFill="1" applyAlignment="1" applyProtection="1">
      <alignment horizontal="left" vertical="center" wrapText="1"/>
      <protection hidden="1"/>
    </xf>
    <xf numFmtId="0" fontId="1" fillId="4" borderId="0" xfId="0" applyFont="1" applyFill="1" applyAlignment="1" applyProtection="1">
      <alignment horizontal="center" vertical="center"/>
      <protection hidden="1"/>
    </xf>
    <xf numFmtId="0" fontId="11" fillId="2" borderId="0" xfId="0" applyFont="1" applyFill="1" applyAlignment="1" applyProtection="1">
      <alignment horizontal="left" vertical="center"/>
      <protection hidden="1"/>
    </xf>
    <xf numFmtId="0" fontId="1" fillId="6" borderId="0" xfId="0" applyFont="1" applyFill="1" applyAlignment="1" applyProtection="1">
      <alignment horizontal="center" vertical="center"/>
      <protection hidden="1"/>
    </xf>
    <xf numFmtId="0" fontId="28" fillId="6" borderId="0" xfId="0" applyFont="1" applyFill="1" applyAlignment="1" applyProtection="1">
      <alignment horizontal="justify" vertical="center"/>
      <protection hidden="1"/>
    </xf>
    <xf numFmtId="0" fontId="11" fillId="2" borderId="0" xfId="0" applyFont="1" applyFill="1" applyAlignment="1" applyProtection="1">
      <alignment horizontal="justify" vertical="center" wrapText="1"/>
      <protection hidden="1"/>
    </xf>
    <xf numFmtId="0" fontId="45" fillId="3" borderId="0" xfId="0" applyFont="1" applyFill="1" applyAlignment="1" applyProtection="1">
      <alignment horizontal="right" vertical="center"/>
      <protection hidden="1"/>
    </xf>
    <xf numFmtId="0" fontId="11" fillId="2" borderId="0" xfId="0" applyFont="1" applyFill="1" applyAlignment="1" applyProtection="1">
      <alignment horizontal="right" vertical="center"/>
      <protection hidden="1"/>
    </xf>
    <xf numFmtId="0" fontId="51" fillId="8" borderId="0" xfId="1" applyFont="1" applyFill="1" applyAlignment="1" applyProtection="1"/>
    <xf numFmtId="0" fontId="13" fillId="2" borderId="0" xfId="0" applyFont="1" applyFill="1" applyAlignment="1" applyProtection="1">
      <alignment horizontal="center" vertical="center"/>
      <protection hidden="1"/>
    </xf>
    <xf numFmtId="0" fontId="7" fillId="2" borderId="0" xfId="0" applyFont="1" applyFill="1" applyAlignment="1" applyProtection="1">
      <alignment horizontal="center" vertical="center"/>
      <protection hidden="1"/>
    </xf>
    <xf numFmtId="0" fontId="8" fillId="2" borderId="0" xfId="0" applyFont="1" applyFill="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32" fillId="2" borderId="0" xfId="0" applyFont="1" applyFill="1" applyAlignment="1" applyProtection="1">
      <alignment horizontal="justify" vertical="center"/>
      <protection hidden="1"/>
    </xf>
    <xf numFmtId="0" fontId="11" fillId="2" borderId="0" xfId="0" applyFont="1" applyFill="1" applyAlignment="1" applyProtection="1">
      <alignment horizontal="justify" vertical="center"/>
      <protection hidden="1"/>
    </xf>
    <xf numFmtId="0" fontId="11" fillId="2" borderId="9" xfId="0" applyFont="1" applyFill="1" applyBorder="1" applyAlignment="1" applyProtection="1">
      <alignment horizontal="center" vertical="center" wrapText="1"/>
      <protection hidden="1"/>
    </xf>
    <xf numFmtId="0" fontId="11" fillId="2" borderId="10" xfId="0" applyFont="1" applyFill="1" applyBorder="1" applyAlignment="1" applyProtection="1">
      <alignment horizontal="center" vertical="center" wrapText="1"/>
      <protection hidden="1"/>
    </xf>
    <xf numFmtId="0" fontId="11" fillId="2" borderId="11" xfId="0" applyFont="1" applyFill="1" applyBorder="1" applyAlignment="1" applyProtection="1">
      <alignment horizontal="center" vertical="center" wrapText="1"/>
      <protection hidden="1"/>
    </xf>
    <xf numFmtId="0" fontId="11" fillId="2" borderId="12" xfId="0" applyFont="1" applyFill="1" applyBorder="1" applyAlignment="1" applyProtection="1">
      <alignment horizontal="center" vertical="center" wrapText="1"/>
      <protection hidden="1"/>
    </xf>
    <xf numFmtId="0" fontId="11" fillId="2" borderId="0" xfId="0" applyFont="1" applyFill="1" applyBorder="1" applyAlignment="1" applyProtection="1">
      <alignment horizontal="center" vertical="center" wrapText="1"/>
      <protection hidden="1"/>
    </xf>
    <xf numFmtId="0" fontId="11" fillId="2" borderId="13" xfId="0" applyFont="1" applyFill="1" applyBorder="1" applyAlignment="1" applyProtection="1">
      <alignment horizontal="center" vertical="center" wrapText="1"/>
      <protection hidden="1"/>
    </xf>
    <xf numFmtId="0" fontId="11" fillId="2" borderId="14" xfId="0" applyFont="1" applyFill="1" applyBorder="1" applyAlignment="1" applyProtection="1">
      <alignment horizontal="center" vertical="center" wrapText="1"/>
      <protection hidden="1"/>
    </xf>
    <xf numFmtId="0" fontId="11" fillId="2" borderId="15" xfId="0" applyFont="1" applyFill="1" applyBorder="1" applyAlignment="1" applyProtection="1">
      <alignment horizontal="center" vertical="center" wrapText="1"/>
      <protection hidden="1"/>
    </xf>
    <xf numFmtId="0" fontId="11" fillId="2" borderId="16" xfId="0" applyFont="1" applyFill="1" applyBorder="1" applyAlignment="1" applyProtection="1">
      <alignment horizontal="center" vertical="center" wrapText="1"/>
      <protection hidden="1"/>
    </xf>
    <xf numFmtId="0" fontId="5" fillId="2" borderId="17" xfId="0" applyFont="1" applyFill="1" applyBorder="1" applyAlignment="1" applyProtection="1">
      <alignment horizontal="center" vertical="center" wrapText="1"/>
      <protection hidden="1"/>
    </xf>
    <xf numFmtId="0" fontId="5" fillId="2" borderId="18" xfId="0" applyFont="1" applyFill="1" applyBorder="1" applyAlignment="1" applyProtection="1">
      <alignment horizontal="center" vertical="center" wrapText="1"/>
      <protection hidden="1"/>
    </xf>
    <xf numFmtId="0" fontId="5" fillId="2" borderId="19" xfId="0" applyFont="1" applyFill="1" applyBorder="1" applyAlignment="1" applyProtection="1">
      <alignment horizontal="center" vertical="center" wrapText="1"/>
      <protection hidden="1"/>
    </xf>
    <xf numFmtId="0" fontId="11" fillId="2" borderId="4" xfId="0" applyFont="1" applyFill="1" applyBorder="1" applyAlignment="1" applyProtection="1">
      <alignment horizontal="center" vertical="center" wrapText="1"/>
      <protection hidden="1"/>
    </xf>
    <xf numFmtId="0" fontId="11" fillId="2" borderId="5" xfId="0" applyFont="1" applyFill="1" applyBorder="1" applyAlignment="1" applyProtection="1">
      <alignment horizontal="center" vertical="center" wrapText="1"/>
      <protection hidden="1"/>
    </xf>
    <xf numFmtId="0" fontId="11" fillId="2" borderId="6" xfId="0" applyFont="1" applyFill="1" applyBorder="1" applyAlignment="1" applyProtection="1">
      <alignment horizontal="center" vertical="center" wrapText="1"/>
      <protection hidden="1"/>
    </xf>
    <xf numFmtId="0" fontId="11" fillId="2" borderId="7" xfId="0" applyFont="1" applyFill="1" applyBorder="1" applyAlignment="1" applyProtection="1">
      <alignment horizontal="center" vertical="center" wrapText="1"/>
      <protection hidden="1"/>
    </xf>
    <xf numFmtId="0" fontId="11" fillId="2" borderId="8" xfId="0" applyFont="1" applyFill="1" applyBorder="1" applyAlignment="1" applyProtection="1">
      <alignment horizontal="center" vertical="center" wrapText="1"/>
      <protection hidden="1"/>
    </xf>
    <xf numFmtId="0" fontId="53" fillId="2" borderId="4" xfId="0" applyFont="1" applyFill="1" applyBorder="1" applyAlignment="1" applyProtection="1">
      <alignment horizontal="center" vertical="center" wrapText="1"/>
      <protection hidden="1"/>
    </xf>
    <xf numFmtId="0" fontId="49" fillId="2" borderId="0" xfId="0" applyFont="1" applyFill="1" applyBorder="1" applyAlignment="1" applyProtection="1">
      <alignment horizontal="center" vertical="center" wrapText="1"/>
      <protection hidden="1"/>
    </xf>
    <xf numFmtId="0" fontId="49" fillId="2" borderId="5" xfId="0" applyFont="1" applyFill="1" applyBorder="1" applyAlignment="1" applyProtection="1">
      <alignment horizontal="center" vertical="center" wrapText="1"/>
      <protection hidden="1"/>
    </xf>
    <xf numFmtId="0" fontId="49" fillId="2" borderId="4" xfId="0" applyFont="1" applyFill="1" applyBorder="1" applyAlignment="1" applyProtection="1">
      <alignment horizontal="center" vertical="center" wrapText="1"/>
      <protection hidden="1"/>
    </xf>
    <xf numFmtId="0" fontId="11" fillId="2" borderId="1" xfId="0" applyFont="1" applyFill="1" applyBorder="1" applyAlignment="1" applyProtection="1">
      <alignment horizontal="center" vertical="center" wrapText="1"/>
      <protection hidden="1"/>
    </xf>
    <xf numFmtId="0" fontId="11" fillId="2" borderId="2" xfId="0" applyFont="1" applyFill="1" applyBorder="1" applyAlignment="1" applyProtection="1">
      <alignment horizontal="center" vertical="center" wrapText="1"/>
      <protection hidden="1"/>
    </xf>
    <xf numFmtId="0" fontId="11" fillId="2" borderId="3" xfId="0" applyFont="1" applyFill="1" applyBorder="1" applyAlignment="1" applyProtection="1">
      <alignment horizontal="center" vertical="center" wrapText="1"/>
      <protection hidden="1"/>
    </xf>
    <xf numFmtId="0" fontId="32" fillId="2" borderId="1" xfId="0" applyFont="1" applyFill="1" applyBorder="1" applyAlignment="1" applyProtection="1">
      <alignment horizontal="justify" vertical="center" wrapText="1"/>
      <protection hidden="1"/>
    </xf>
    <xf numFmtId="0" fontId="32" fillId="2" borderId="2" xfId="0" applyFont="1" applyFill="1" applyBorder="1" applyAlignment="1" applyProtection="1">
      <alignment horizontal="justify" vertical="center" wrapText="1"/>
      <protection hidden="1"/>
    </xf>
    <xf numFmtId="0" fontId="32" fillId="2" borderId="3" xfId="0" applyFont="1" applyFill="1" applyBorder="1" applyAlignment="1" applyProtection="1">
      <alignment horizontal="justify" vertical="center" wrapText="1"/>
      <protection hidden="1"/>
    </xf>
    <xf numFmtId="0" fontId="32" fillId="2" borderId="4" xfId="0" applyFont="1" applyFill="1" applyBorder="1" applyAlignment="1" applyProtection="1">
      <alignment horizontal="justify" vertical="center" wrapText="1"/>
      <protection hidden="1"/>
    </xf>
    <xf numFmtId="0" fontId="32" fillId="2" borderId="0" xfId="0" applyFont="1" applyFill="1" applyBorder="1" applyAlignment="1" applyProtection="1">
      <alignment horizontal="justify" vertical="center" wrapText="1"/>
      <protection hidden="1"/>
    </xf>
    <xf numFmtId="0" fontId="32" fillId="2" borderId="5" xfId="0" applyFont="1" applyFill="1" applyBorder="1" applyAlignment="1" applyProtection="1">
      <alignment horizontal="justify" vertical="center" wrapText="1"/>
      <protection hidden="1"/>
    </xf>
    <xf numFmtId="0" fontId="34" fillId="7" borderId="0" xfId="0" applyFont="1" applyFill="1" applyAlignment="1" applyProtection="1">
      <alignment horizontal="justify" vertical="center"/>
      <protection hidden="1"/>
    </xf>
    <xf numFmtId="0" fontId="2" fillId="4" borderId="0" xfId="0" applyFont="1" applyFill="1" applyAlignment="1" applyProtection="1">
      <alignment horizontal="justify" vertical="center"/>
      <protection hidden="1"/>
    </xf>
    <xf numFmtId="0" fontId="4" fillId="6" borderId="0" xfId="0" applyFont="1" applyFill="1" applyAlignment="1" applyProtection="1">
      <alignment horizontal="left" vertical="center" wrapText="1"/>
      <protection hidden="1"/>
    </xf>
    <xf numFmtId="0" fontId="3" fillId="6" borderId="0" xfId="0" applyFont="1" applyFill="1" applyAlignment="1" applyProtection="1">
      <alignment horizontal="left" vertical="center" wrapText="1"/>
      <protection hidden="1"/>
    </xf>
    <xf numFmtId="0" fontId="50" fillId="11" borderId="0" xfId="1" applyFont="1" applyFill="1" applyAlignment="1" applyProtection="1">
      <alignment horizontal="center" vertical="center"/>
    </xf>
    <xf numFmtId="0" fontId="8" fillId="2" borderId="0" xfId="0" applyFont="1" applyFill="1" applyBorder="1" applyAlignment="1" applyProtection="1">
      <alignment horizontal="center" vertical="center"/>
      <protection hidden="1"/>
    </xf>
    <xf numFmtId="0" fontId="6" fillId="2" borderId="0" xfId="1" applyFill="1" applyAlignment="1" applyProtection="1">
      <alignment horizontal="justify" vertical="center"/>
      <protection hidden="1"/>
    </xf>
    <xf numFmtId="0" fontId="60" fillId="3" borderId="0" xfId="0" applyFont="1" applyFill="1" applyAlignment="1" applyProtection="1">
      <alignment horizontal="right" vertical="center"/>
      <protection hidden="1"/>
    </xf>
    <xf numFmtId="0" fontId="7" fillId="2" borderId="0" xfId="0" applyFont="1" applyFill="1" applyBorder="1" applyAlignment="1" applyProtection="1">
      <alignment horizontal="center" vertical="center"/>
      <protection hidden="1"/>
    </xf>
    <xf numFmtId="0" fontId="1" fillId="5" borderId="0" xfId="0" applyFont="1" applyFill="1" applyAlignment="1" applyProtection="1">
      <alignment horizontal="center" vertical="center"/>
      <protection hidden="1"/>
    </xf>
    <xf numFmtId="0" fontId="100" fillId="2" borderId="0" xfId="0" applyFont="1" applyFill="1" applyAlignment="1" applyProtection="1">
      <alignment horizontal="justify" vertical="center"/>
      <protection hidden="1"/>
    </xf>
    <xf numFmtId="0" fontId="26" fillId="6" borderId="0" xfId="0" applyFont="1" applyFill="1" applyAlignment="1" applyProtection="1">
      <alignment horizontal="center" vertical="center"/>
      <protection hidden="1"/>
    </xf>
    <xf numFmtId="0" fontId="34" fillId="7" borderId="0" xfId="0" applyFont="1" applyFill="1" applyAlignment="1" applyProtection="1">
      <alignment horizontal="justify" vertical="center" wrapText="1"/>
      <protection hidden="1"/>
    </xf>
    <xf numFmtId="0" fontId="87" fillId="3" borderId="0" xfId="0" applyFont="1" applyFill="1" applyAlignment="1" applyProtection="1">
      <alignment horizontal="center"/>
      <protection hidden="1"/>
    </xf>
    <xf numFmtId="0" fontId="89" fillId="9" borderId="38" xfId="0" applyFont="1" applyFill="1" applyBorder="1" applyAlignment="1" applyProtection="1">
      <alignment horizontal="center" vertical="center"/>
      <protection hidden="1"/>
    </xf>
    <xf numFmtId="0" fontId="89" fillId="9" borderId="39" xfId="0" applyFont="1" applyFill="1" applyBorder="1" applyAlignment="1" applyProtection="1">
      <alignment horizontal="center" vertical="center"/>
      <protection hidden="1"/>
    </xf>
    <xf numFmtId="0" fontId="89" fillId="9" borderId="40" xfId="0" applyFont="1" applyFill="1" applyBorder="1" applyAlignment="1" applyProtection="1">
      <alignment horizontal="center" vertical="center"/>
      <protection hidden="1"/>
    </xf>
    <xf numFmtId="0" fontId="90" fillId="6" borderId="0" xfId="0" applyFont="1" applyFill="1" applyAlignment="1" applyProtection="1">
      <alignment horizontal="center" vertical="center"/>
      <protection hidden="1"/>
    </xf>
    <xf numFmtId="0" fontId="71" fillId="9" borderId="25" xfId="0" applyFont="1" applyFill="1" applyBorder="1" applyAlignment="1" applyProtection="1">
      <alignment horizontal="center" vertical="center"/>
      <protection hidden="1"/>
    </xf>
    <xf numFmtId="0" fontId="71" fillId="9" borderId="26" xfId="0" applyFont="1" applyFill="1" applyBorder="1" applyAlignment="1" applyProtection="1">
      <alignment horizontal="center" vertical="center"/>
      <protection hidden="1"/>
    </xf>
    <xf numFmtId="0" fontId="77" fillId="10" borderId="25" xfId="0" applyFont="1" applyFill="1" applyBorder="1" applyAlignment="1" applyProtection="1">
      <alignment horizontal="center" vertical="center"/>
      <protection hidden="1"/>
    </xf>
    <xf numFmtId="0" fontId="77" fillId="10" borderId="26" xfId="0" applyFont="1" applyFill="1" applyBorder="1" applyAlignment="1" applyProtection="1">
      <alignment horizontal="center" vertical="center"/>
      <protection hidden="1"/>
    </xf>
    <xf numFmtId="0" fontId="79" fillId="3" borderId="31" xfId="0" applyFont="1" applyFill="1" applyBorder="1" applyAlignment="1" applyProtection="1">
      <alignment horizontal="center" vertical="center"/>
      <protection hidden="1"/>
    </xf>
    <xf numFmtId="0" fontId="84" fillId="2" borderId="34" xfId="0" applyFont="1" applyFill="1" applyBorder="1" applyAlignment="1" applyProtection="1">
      <alignment horizontal="center" vertical="center" wrapText="1"/>
      <protection hidden="1"/>
    </xf>
    <xf numFmtId="0" fontId="84" fillId="2" borderId="20" xfId="0" applyFont="1" applyFill="1" applyBorder="1" applyAlignment="1" applyProtection="1">
      <alignment horizontal="center" vertical="center" wrapText="1"/>
      <protection hidden="1"/>
    </xf>
    <xf numFmtId="0" fontId="84" fillId="2" borderId="21" xfId="0" applyFont="1" applyFill="1" applyBorder="1" applyAlignment="1" applyProtection="1">
      <alignment horizontal="center" vertical="center" wrapText="1"/>
      <protection hidden="1"/>
    </xf>
    <xf numFmtId="0" fontId="84" fillId="2" borderId="35" xfId="0" applyFont="1" applyFill="1" applyBorder="1" applyAlignment="1" applyProtection="1">
      <alignment horizontal="center" vertical="center" wrapText="1"/>
      <protection hidden="1"/>
    </xf>
    <xf numFmtId="0" fontId="84" fillId="2" borderId="0" xfId="0" applyFont="1" applyFill="1" applyBorder="1" applyAlignment="1" applyProtection="1">
      <alignment horizontal="center" vertical="center" wrapText="1"/>
      <protection hidden="1"/>
    </xf>
    <xf numFmtId="0" fontId="84" fillId="2" borderId="22" xfId="0" applyFont="1" applyFill="1" applyBorder="1" applyAlignment="1" applyProtection="1">
      <alignment horizontal="center" vertical="center" wrapText="1"/>
      <protection hidden="1"/>
    </xf>
    <xf numFmtId="0" fontId="84" fillId="2" borderId="36" xfId="0" applyFont="1" applyFill="1" applyBorder="1" applyAlignment="1" applyProtection="1">
      <alignment horizontal="center" vertical="center" wrapText="1"/>
      <protection hidden="1"/>
    </xf>
    <xf numFmtId="0" fontId="84" fillId="2" borderId="37" xfId="0" applyFont="1" applyFill="1" applyBorder="1" applyAlignment="1" applyProtection="1">
      <alignment horizontal="center" vertical="center" wrapText="1"/>
      <protection hidden="1"/>
    </xf>
    <xf numFmtId="0" fontId="84" fillId="2" borderId="30" xfId="0" applyFont="1" applyFill="1" applyBorder="1" applyAlignment="1" applyProtection="1">
      <alignment horizontal="center" vertical="center" wrapText="1"/>
      <protection hidden="1"/>
    </xf>
    <xf numFmtId="0" fontId="85" fillId="2" borderId="25" xfId="0" applyFont="1" applyFill="1" applyBorder="1" applyAlignment="1" applyProtection="1">
      <alignment horizontal="center" vertical="center"/>
      <protection hidden="1"/>
    </xf>
    <xf numFmtId="0" fontId="85" fillId="2" borderId="26" xfId="0" applyFont="1" applyFill="1" applyBorder="1" applyAlignment="1" applyProtection="1">
      <alignment horizontal="center" vertical="center"/>
      <protection hidden="1"/>
    </xf>
    <xf numFmtId="0" fontId="86" fillId="9" borderId="25" xfId="0" applyFont="1" applyFill="1" applyBorder="1" applyAlignment="1" applyProtection="1">
      <alignment horizontal="center" vertical="center"/>
      <protection hidden="1"/>
    </xf>
    <xf numFmtId="0" fontId="86" fillId="9" borderId="26" xfId="0" applyFont="1" applyFill="1" applyBorder="1" applyAlignment="1" applyProtection="1">
      <alignment horizontal="center" vertical="center"/>
      <protection hidden="1"/>
    </xf>
    <xf numFmtId="0" fontId="80" fillId="10" borderId="25" xfId="0" applyFont="1" applyFill="1" applyBorder="1" applyAlignment="1" applyProtection="1">
      <alignment horizontal="left" vertical="center"/>
      <protection hidden="1"/>
    </xf>
    <xf numFmtId="0" fontId="80" fillId="10" borderId="26" xfId="0" applyFont="1" applyFill="1" applyBorder="1" applyAlignment="1" applyProtection="1">
      <alignment horizontal="left" vertical="center"/>
      <protection hidden="1"/>
    </xf>
    <xf numFmtId="0" fontId="27" fillId="2" borderId="25" xfId="0" applyFont="1" applyFill="1" applyBorder="1" applyAlignment="1" applyProtection="1">
      <alignment horizontal="center" vertical="center" wrapText="1"/>
      <protection hidden="1"/>
    </xf>
    <xf numFmtId="0" fontId="27" fillId="2" borderId="26" xfId="0" applyFont="1" applyFill="1" applyBorder="1" applyAlignment="1" applyProtection="1">
      <alignment horizontal="center" vertical="center" wrapText="1"/>
      <protection hidden="1"/>
    </xf>
    <xf numFmtId="10" fontId="27" fillId="9" borderId="25" xfId="2" applyNumberFormat="1" applyFont="1" applyFill="1" applyBorder="1" applyAlignment="1" applyProtection="1">
      <alignment horizontal="center" vertical="center"/>
      <protection hidden="1"/>
    </xf>
    <xf numFmtId="10" fontId="27" fillId="9" borderId="26" xfId="2" applyNumberFormat="1" applyFont="1" applyFill="1" applyBorder="1" applyAlignment="1" applyProtection="1">
      <alignment horizontal="center" vertical="center"/>
      <protection hidden="1"/>
    </xf>
    <xf numFmtId="0" fontId="62" fillId="3" borderId="0" xfId="0" applyFont="1" applyFill="1" applyBorder="1" applyAlignment="1" applyProtection="1">
      <alignment horizontal="center" vertical="center"/>
      <protection hidden="1"/>
    </xf>
    <xf numFmtId="0" fontId="81" fillId="2" borderId="0" xfId="0" applyFont="1" applyFill="1" applyBorder="1" applyAlignment="1" applyProtection="1">
      <alignment horizontal="justify" vertical="center"/>
      <protection hidden="1"/>
    </xf>
    <xf numFmtId="0" fontId="83" fillId="2" borderId="0" xfId="0" applyFont="1" applyFill="1" applyBorder="1" applyAlignment="1" applyProtection="1">
      <alignment horizontal="justify" vertical="center" wrapText="1"/>
      <protection hidden="1"/>
    </xf>
    <xf numFmtId="0" fontId="58" fillId="2" borderId="0" xfId="0" applyFont="1" applyFill="1" applyBorder="1" applyAlignment="1" applyProtection="1">
      <alignment horizontal="justify" vertical="center" wrapText="1"/>
      <protection hidden="1"/>
    </xf>
    <xf numFmtId="0" fontId="82" fillId="2" borderId="0" xfId="0" applyFont="1" applyFill="1" applyBorder="1" applyAlignment="1" applyProtection="1">
      <alignment horizontal="center" vertical="center" textRotation="90"/>
      <protection hidden="1"/>
    </xf>
    <xf numFmtId="0" fontId="60" fillId="2" borderId="0" xfId="0" applyFont="1" applyFill="1" applyBorder="1" applyAlignment="1" applyProtection="1">
      <alignment horizontal="justify" vertical="center" wrapText="1"/>
      <protection hidden="1"/>
    </xf>
    <xf numFmtId="0" fontId="71" fillId="9" borderId="21" xfId="0" applyFont="1" applyFill="1" applyBorder="1" applyAlignment="1" applyProtection="1">
      <alignment horizontal="center" vertical="center"/>
      <protection hidden="1"/>
    </xf>
    <xf numFmtId="0" fontId="71" fillId="9" borderId="30" xfId="0" applyFont="1" applyFill="1" applyBorder="1" applyAlignment="1" applyProtection="1">
      <alignment horizontal="center" vertical="center"/>
      <protection hidden="1"/>
    </xf>
    <xf numFmtId="0" fontId="45" fillId="9" borderId="27" xfId="0" applyFont="1" applyFill="1" applyBorder="1" applyAlignment="1" applyProtection="1">
      <alignment horizontal="center" vertical="center" wrapText="1"/>
      <protection hidden="1"/>
    </xf>
    <xf numFmtId="0" fontId="73" fillId="3" borderId="27" xfId="0" applyFont="1" applyFill="1" applyBorder="1" applyAlignment="1" applyProtection="1">
      <alignment horizontal="center" vertical="center"/>
      <protection hidden="1"/>
    </xf>
    <xf numFmtId="0" fontId="75" fillId="9" borderId="28" xfId="0" applyFont="1" applyFill="1" applyBorder="1" applyAlignment="1" applyProtection="1">
      <alignment horizontal="center" vertical="center" wrapText="1"/>
      <protection hidden="1"/>
    </xf>
    <xf numFmtId="0" fontId="75" fillId="9" borderId="29" xfId="0" applyFont="1" applyFill="1" applyBorder="1" applyAlignment="1" applyProtection="1">
      <alignment horizontal="center" vertical="center" wrapText="1"/>
      <protection hidden="1"/>
    </xf>
    <xf numFmtId="0" fontId="74" fillId="5" borderId="28" xfId="0" applyFont="1" applyFill="1" applyBorder="1" applyAlignment="1" applyProtection="1">
      <alignment horizontal="center" vertical="center"/>
      <protection locked="0" hidden="1"/>
    </xf>
    <xf numFmtId="0" fontId="74" fillId="5" borderId="29" xfId="0" applyFont="1" applyFill="1" applyBorder="1" applyAlignment="1" applyProtection="1">
      <alignment horizontal="center" vertical="center"/>
      <protection locked="0" hidden="1"/>
    </xf>
    <xf numFmtId="0" fontId="72" fillId="10" borderId="25" xfId="0" applyFont="1" applyFill="1" applyBorder="1" applyAlignment="1" applyProtection="1">
      <alignment horizontal="center" vertical="center"/>
      <protection hidden="1"/>
    </xf>
    <xf numFmtId="0" fontId="72" fillId="10" borderId="26" xfId="0" applyFont="1" applyFill="1" applyBorder="1" applyAlignment="1" applyProtection="1">
      <alignment horizontal="center" vertical="center"/>
      <protection hidden="1"/>
    </xf>
    <xf numFmtId="0" fontId="58" fillId="2" borderId="0" xfId="0" applyFont="1" applyFill="1" applyBorder="1" applyAlignment="1" applyProtection="1">
      <alignment horizontal="left" vertical="center" wrapText="1"/>
      <protection hidden="1"/>
    </xf>
    <xf numFmtId="0" fontId="57" fillId="3" borderId="0" xfId="0" applyFont="1" applyFill="1" applyAlignment="1" applyProtection="1">
      <alignment horizontal="center" vertical="center" wrapText="1"/>
      <protection hidden="1"/>
    </xf>
    <xf numFmtId="0" fontId="58" fillId="3" borderId="0" xfId="0" applyFont="1" applyFill="1" applyAlignment="1" applyProtection="1">
      <alignment horizontal="right" vertical="center"/>
      <protection hidden="1"/>
    </xf>
    <xf numFmtId="0" fontId="45" fillId="2" borderId="0" xfId="0" applyFont="1" applyFill="1" applyBorder="1" applyAlignment="1" applyProtection="1">
      <alignment horizontal="left" vertical="center" wrapText="1"/>
      <protection hidden="1"/>
    </xf>
    <xf numFmtId="0" fontId="45" fillId="2" borderId="22" xfId="0" applyFont="1" applyFill="1" applyBorder="1" applyAlignment="1" applyProtection="1">
      <alignment horizontal="left" vertical="center" wrapText="1"/>
      <protection hidden="1"/>
    </xf>
    <xf numFmtId="0" fontId="58" fillId="2" borderId="22" xfId="0" applyFont="1" applyFill="1" applyBorder="1" applyAlignment="1" applyProtection="1">
      <alignment horizontal="left" vertical="center" wrapText="1"/>
      <protection hidden="1"/>
    </xf>
    <xf numFmtId="0" fontId="60" fillId="2" borderId="0" xfId="0" applyFont="1" applyFill="1" applyBorder="1" applyAlignment="1" applyProtection="1">
      <alignment horizontal="left" vertical="center" wrapText="1"/>
      <protection hidden="1"/>
    </xf>
    <xf numFmtId="0" fontId="65" fillId="2" borderId="0" xfId="0" applyFont="1" applyFill="1" applyBorder="1" applyAlignment="1" applyProtection="1">
      <alignment horizontal="center" vertical="center" wrapText="1"/>
      <protection hidden="1"/>
    </xf>
    <xf numFmtId="0" fontId="26" fillId="5" borderId="0" xfId="0" applyFont="1" applyFill="1" applyAlignment="1" applyProtection="1">
      <alignment horizontal="center" vertical="center"/>
      <protection hidden="1"/>
    </xf>
    <xf numFmtId="0" fontId="109" fillId="8" borderId="0" xfId="1" applyFont="1" applyFill="1" applyAlignment="1" applyProtection="1">
      <alignment horizontal="justify" vertical="center"/>
    </xf>
    <xf numFmtId="0" fontId="112" fillId="2" borderId="0" xfId="0" applyFont="1" applyFill="1" applyAlignment="1" applyProtection="1">
      <alignment horizontal="right" vertical="top"/>
      <protection hidden="1"/>
    </xf>
    <xf numFmtId="0" fontId="2" fillId="2" borderId="0" xfId="0" applyFont="1" applyFill="1" applyAlignment="1" applyProtection="1">
      <alignment vertical="center"/>
      <protection hidden="1"/>
    </xf>
    <xf numFmtId="0" fontId="113" fillId="2" borderId="0" xfId="0" applyFont="1" applyFill="1" applyBorder="1" applyAlignment="1" applyProtection="1">
      <alignment horizontal="center" vertical="center" wrapText="1"/>
      <protection hidden="1"/>
    </xf>
    <xf numFmtId="0" fontId="113" fillId="2" borderId="41" xfId="0" applyFont="1" applyFill="1" applyBorder="1" applyAlignment="1" applyProtection="1">
      <alignment horizontal="center" vertical="center" wrapText="1"/>
      <protection hidden="1"/>
    </xf>
    <xf numFmtId="0" fontId="113" fillId="2" borderId="42" xfId="0" applyFont="1" applyFill="1" applyBorder="1" applyAlignment="1" applyProtection="1">
      <alignment horizontal="center" vertical="center" wrapText="1"/>
      <protection hidden="1"/>
    </xf>
    <xf numFmtId="0" fontId="113" fillId="2" borderId="43" xfId="0" applyFont="1" applyFill="1" applyBorder="1" applyAlignment="1" applyProtection="1">
      <alignment horizontal="center" vertical="center" wrapText="1"/>
      <protection hidden="1"/>
    </xf>
    <xf numFmtId="0" fontId="113" fillId="2" borderId="44" xfId="0" applyFont="1" applyFill="1" applyBorder="1" applyAlignment="1" applyProtection="1">
      <alignment horizontal="center" vertical="center" wrapText="1"/>
      <protection hidden="1"/>
    </xf>
    <xf numFmtId="0" fontId="113" fillId="2" borderId="45" xfId="0" applyFont="1" applyFill="1" applyBorder="1" applyAlignment="1" applyProtection="1">
      <alignment horizontal="center" vertical="center" wrapText="1"/>
      <protection hidden="1"/>
    </xf>
    <xf numFmtId="0" fontId="113" fillId="2" borderId="46" xfId="0" applyFont="1" applyFill="1" applyBorder="1" applyAlignment="1" applyProtection="1">
      <alignment horizontal="center" vertical="center" wrapText="1"/>
      <protection hidden="1"/>
    </xf>
    <xf numFmtId="0" fontId="113" fillId="2" borderId="47" xfId="0" applyFont="1" applyFill="1" applyBorder="1" applyAlignment="1" applyProtection="1">
      <alignment horizontal="center" vertical="center" wrapText="1"/>
      <protection hidden="1"/>
    </xf>
    <xf numFmtId="0" fontId="113" fillId="2" borderId="48" xfId="0" applyFont="1" applyFill="1" applyBorder="1" applyAlignment="1" applyProtection="1">
      <alignment horizontal="center" vertical="center" wrapText="1"/>
      <protection hidden="1"/>
    </xf>
    <xf numFmtId="0" fontId="50" fillId="11" borderId="0" xfId="1" applyFont="1" applyFill="1" applyAlignment="1" applyProtection="1"/>
  </cellXfs>
  <cellStyles count="3">
    <cellStyle name="Κανονικό" xfId="0" builtinId="0"/>
    <cellStyle name="Ποσοστό" xfId="2" builtinId="5"/>
    <cellStyle name="Υπερ-σύνδεση" xfId="1" builtinId="8"/>
  </cellStyles>
  <dxfs count="0"/>
  <tableStyles count="0" defaultTableStyle="TableStyleMedium9" defaultPivotStyle="PivotStyleLight16"/>
  <colors>
    <mruColors>
      <color rgb="FFFFFF99"/>
      <color rgb="FFFFCC00"/>
      <color rgb="FF99CC00"/>
      <color rgb="FFFF9900"/>
      <color rgb="FF800000"/>
      <color rgb="FF99FF33"/>
      <color rgb="FF808000"/>
      <color rgb="FFFFFF00"/>
      <color rgb="FF00FF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400050</xdr:colOff>
      <xdr:row>11</xdr:row>
      <xdr:rowOff>66675</xdr:rowOff>
    </xdr:from>
    <xdr:to>
      <xdr:col>7</xdr:col>
      <xdr:colOff>476250</xdr:colOff>
      <xdr:row>11</xdr:row>
      <xdr:rowOff>142875</xdr:rowOff>
    </xdr:to>
    <xdr:sp macro="" textlink="">
      <xdr:nvSpPr>
        <xdr:cNvPr id="4097" name="Oval 1"/>
        <xdr:cNvSpPr>
          <a:spLocks noChangeArrowheads="1"/>
        </xdr:cNvSpPr>
      </xdr:nvSpPr>
      <xdr:spPr bwMode="auto">
        <a:xfrm>
          <a:off x="4667250" y="2066925"/>
          <a:ext cx="76200" cy="76200"/>
        </a:xfrm>
        <a:prstGeom prst="ellipse">
          <a:avLst/>
        </a:prstGeom>
        <a:solidFill>
          <a:srgbClr val="FF0000"/>
        </a:solidFill>
        <a:ln w="9525">
          <a:solidFill>
            <a:srgbClr val="000000"/>
          </a:solidFill>
          <a:round/>
          <a:headEnd/>
          <a:tailEnd/>
        </a:ln>
      </xdr:spPr>
    </xdr:sp>
    <xdr:clientData/>
  </xdr:twoCellAnchor>
  <xdr:twoCellAnchor>
    <xdr:from>
      <xdr:col>7</xdr:col>
      <xdr:colOff>400050</xdr:colOff>
      <xdr:row>12</xdr:row>
      <xdr:rowOff>66675</xdr:rowOff>
    </xdr:from>
    <xdr:to>
      <xdr:col>7</xdr:col>
      <xdr:colOff>476250</xdr:colOff>
      <xdr:row>12</xdr:row>
      <xdr:rowOff>142875</xdr:rowOff>
    </xdr:to>
    <xdr:sp macro="" textlink="">
      <xdr:nvSpPr>
        <xdr:cNvPr id="4098" name="Oval 2"/>
        <xdr:cNvSpPr>
          <a:spLocks noChangeArrowheads="1"/>
        </xdr:cNvSpPr>
      </xdr:nvSpPr>
      <xdr:spPr bwMode="auto">
        <a:xfrm>
          <a:off x="4667250" y="2247900"/>
          <a:ext cx="76200" cy="76200"/>
        </a:xfrm>
        <a:prstGeom prst="ellipse">
          <a:avLst/>
        </a:prstGeom>
        <a:solidFill>
          <a:srgbClr val="FF0000"/>
        </a:solidFill>
        <a:ln w="9525">
          <a:solidFill>
            <a:srgbClr val="000000"/>
          </a:solidFill>
          <a:round/>
          <a:headEnd/>
          <a:tailEnd/>
        </a:ln>
      </xdr:spPr>
    </xdr:sp>
    <xdr:clientData/>
  </xdr:twoCellAnchor>
  <xdr:twoCellAnchor>
    <xdr:from>
      <xdr:col>7</xdr:col>
      <xdr:colOff>400050</xdr:colOff>
      <xdr:row>13</xdr:row>
      <xdr:rowOff>66675</xdr:rowOff>
    </xdr:from>
    <xdr:to>
      <xdr:col>7</xdr:col>
      <xdr:colOff>476250</xdr:colOff>
      <xdr:row>13</xdr:row>
      <xdr:rowOff>142875</xdr:rowOff>
    </xdr:to>
    <xdr:sp macro="" textlink="">
      <xdr:nvSpPr>
        <xdr:cNvPr id="4099" name="Oval 3"/>
        <xdr:cNvSpPr>
          <a:spLocks noChangeArrowheads="1"/>
        </xdr:cNvSpPr>
      </xdr:nvSpPr>
      <xdr:spPr bwMode="auto">
        <a:xfrm>
          <a:off x="4667250" y="2428875"/>
          <a:ext cx="76200" cy="76200"/>
        </a:xfrm>
        <a:prstGeom prst="ellipse">
          <a:avLst/>
        </a:prstGeom>
        <a:solidFill>
          <a:srgbClr val="FF0000"/>
        </a:solidFill>
        <a:ln w="9525">
          <a:solidFill>
            <a:srgbClr val="000000"/>
          </a:solidFill>
          <a:round/>
          <a:headEnd/>
          <a:tailEnd/>
        </a:ln>
      </xdr:spPr>
    </xdr:sp>
    <xdr:clientData/>
  </xdr:twoCellAnchor>
  <xdr:twoCellAnchor>
    <xdr:from>
      <xdr:col>7</xdr:col>
      <xdr:colOff>400050</xdr:colOff>
      <xdr:row>14</xdr:row>
      <xdr:rowOff>66675</xdr:rowOff>
    </xdr:from>
    <xdr:to>
      <xdr:col>7</xdr:col>
      <xdr:colOff>476250</xdr:colOff>
      <xdr:row>14</xdr:row>
      <xdr:rowOff>142875</xdr:rowOff>
    </xdr:to>
    <xdr:sp macro="" textlink="">
      <xdr:nvSpPr>
        <xdr:cNvPr id="4100" name="Oval 4"/>
        <xdr:cNvSpPr>
          <a:spLocks noChangeArrowheads="1"/>
        </xdr:cNvSpPr>
      </xdr:nvSpPr>
      <xdr:spPr bwMode="auto">
        <a:xfrm>
          <a:off x="4667250" y="2609850"/>
          <a:ext cx="76200" cy="76200"/>
        </a:xfrm>
        <a:prstGeom prst="ellipse">
          <a:avLst/>
        </a:prstGeom>
        <a:solidFill>
          <a:srgbClr val="FF0000"/>
        </a:solidFill>
        <a:ln w="9525">
          <a:solidFill>
            <a:srgbClr val="000000"/>
          </a:solidFill>
          <a:round/>
          <a:headEnd/>
          <a:tailEnd/>
        </a:ln>
      </xdr:spPr>
    </xdr:sp>
    <xdr:clientData/>
  </xdr:twoCellAnchor>
  <xdr:twoCellAnchor>
    <xdr:from>
      <xdr:col>7</xdr:col>
      <xdr:colOff>400050</xdr:colOff>
      <xdr:row>17</xdr:row>
      <xdr:rowOff>66675</xdr:rowOff>
    </xdr:from>
    <xdr:to>
      <xdr:col>7</xdr:col>
      <xdr:colOff>476250</xdr:colOff>
      <xdr:row>17</xdr:row>
      <xdr:rowOff>142875</xdr:rowOff>
    </xdr:to>
    <xdr:sp macro="" textlink="">
      <xdr:nvSpPr>
        <xdr:cNvPr id="4101" name="Oval 5"/>
        <xdr:cNvSpPr>
          <a:spLocks noChangeArrowheads="1"/>
        </xdr:cNvSpPr>
      </xdr:nvSpPr>
      <xdr:spPr bwMode="auto">
        <a:xfrm>
          <a:off x="4667250" y="3152775"/>
          <a:ext cx="76200" cy="76200"/>
        </a:xfrm>
        <a:prstGeom prst="ellipse">
          <a:avLst/>
        </a:prstGeom>
        <a:solidFill>
          <a:srgbClr val="FF6600"/>
        </a:solidFill>
        <a:ln w="9525">
          <a:solidFill>
            <a:srgbClr val="000000"/>
          </a:solidFill>
          <a:round/>
          <a:headEnd/>
          <a:tailEnd/>
        </a:ln>
      </xdr:spPr>
    </xdr:sp>
    <xdr:clientData/>
  </xdr:twoCellAnchor>
  <xdr:twoCellAnchor>
    <xdr:from>
      <xdr:col>7</xdr:col>
      <xdr:colOff>400050</xdr:colOff>
      <xdr:row>18</xdr:row>
      <xdr:rowOff>66675</xdr:rowOff>
    </xdr:from>
    <xdr:to>
      <xdr:col>7</xdr:col>
      <xdr:colOff>476250</xdr:colOff>
      <xdr:row>18</xdr:row>
      <xdr:rowOff>142875</xdr:rowOff>
    </xdr:to>
    <xdr:sp macro="" textlink="">
      <xdr:nvSpPr>
        <xdr:cNvPr id="4102" name="Oval 6"/>
        <xdr:cNvSpPr>
          <a:spLocks noChangeArrowheads="1"/>
        </xdr:cNvSpPr>
      </xdr:nvSpPr>
      <xdr:spPr bwMode="auto">
        <a:xfrm>
          <a:off x="4667250" y="3333750"/>
          <a:ext cx="76200" cy="76200"/>
        </a:xfrm>
        <a:prstGeom prst="ellipse">
          <a:avLst/>
        </a:prstGeom>
        <a:solidFill>
          <a:srgbClr val="FF6600"/>
        </a:solidFill>
        <a:ln w="9525">
          <a:solidFill>
            <a:srgbClr val="000000"/>
          </a:solidFill>
          <a:round/>
          <a:headEnd/>
          <a:tailEnd/>
        </a:ln>
      </xdr:spPr>
    </xdr:sp>
    <xdr:clientData/>
  </xdr:twoCellAnchor>
  <xdr:twoCellAnchor>
    <xdr:from>
      <xdr:col>7</xdr:col>
      <xdr:colOff>400050</xdr:colOff>
      <xdr:row>19</xdr:row>
      <xdr:rowOff>66675</xdr:rowOff>
    </xdr:from>
    <xdr:to>
      <xdr:col>7</xdr:col>
      <xdr:colOff>476250</xdr:colOff>
      <xdr:row>19</xdr:row>
      <xdr:rowOff>142875</xdr:rowOff>
    </xdr:to>
    <xdr:sp macro="" textlink="">
      <xdr:nvSpPr>
        <xdr:cNvPr id="4103" name="Oval 7"/>
        <xdr:cNvSpPr>
          <a:spLocks noChangeArrowheads="1"/>
        </xdr:cNvSpPr>
      </xdr:nvSpPr>
      <xdr:spPr bwMode="auto">
        <a:xfrm>
          <a:off x="4667250" y="3524250"/>
          <a:ext cx="76200" cy="76200"/>
        </a:xfrm>
        <a:prstGeom prst="ellipse">
          <a:avLst/>
        </a:prstGeom>
        <a:solidFill>
          <a:srgbClr val="FF6600"/>
        </a:solidFill>
        <a:ln w="9525">
          <a:solidFill>
            <a:srgbClr val="000000"/>
          </a:solidFill>
          <a:round/>
          <a:headEnd/>
          <a:tailEnd/>
        </a:ln>
      </xdr:spPr>
    </xdr:sp>
    <xdr:clientData/>
  </xdr:twoCellAnchor>
  <xdr:twoCellAnchor>
    <xdr:from>
      <xdr:col>10</xdr:col>
      <xdr:colOff>169863</xdr:colOff>
      <xdr:row>26</xdr:row>
      <xdr:rowOff>1581</xdr:rowOff>
    </xdr:from>
    <xdr:to>
      <xdr:col>10</xdr:col>
      <xdr:colOff>484188</xdr:colOff>
      <xdr:row>26</xdr:row>
      <xdr:rowOff>1581</xdr:rowOff>
    </xdr:to>
    <xdr:sp macro="" textlink="">
      <xdr:nvSpPr>
        <xdr:cNvPr id="4104" name="Line 8"/>
        <xdr:cNvSpPr>
          <a:spLocks noChangeShapeType="1"/>
        </xdr:cNvSpPr>
      </xdr:nvSpPr>
      <xdr:spPr bwMode="auto">
        <a:xfrm>
          <a:off x="6440488" y="5160956"/>
          <a:ext cx="314325" cy="0"/>
        </a:xfrm>
        <a:prstGeom prst="line">
          <a:avLst/>
        </a:prstGeom>
        <a:noFill/>
        <a:ln w="9525">
          <a:solidFill>
            <a:srgbClr val="FF0000"/>
          </a:solidFill>
          <a:round/>
          <a:headEnd/>
          <a:tailEnd type="triangle" w="med" len="med"/>
        </a:ln>
      </xdr:spPr>
    </xdr:sp>
    <xdr:clientData/>
  </xdr:twoCellAnchor>
  <xdr:twoCellAnchor>
    <xdr:from>
      <xdr:col>9</xdr:col>
      <xdr:colOff>158751</xdr:colOff>
      <xdr:row>29</xdr:row>
      <xdr:rowOff>1581</xdr:rowOff>
    </xdr:from>
    <xdr:to>
      <xdr:col>9</xdr:col>
      <xdr:colOff>530226</xdr:colOff>
      <xdr:row>29</xdr:row>
      <xdr:rowOff>1581</xdr:rowOff>
    </xdr:to>
    <xdr:sp macro="" textlink="">
      <xdr:nvSpPr>
        <xdr:cNvPr id="4105" name="Line 9"/>
        <xdr:cNvSpPr>
          <a:spLocks noChangeShapeType="1"/>
        </xdr:cNvSpPr>
      </xdr:nvSpPr>
      <xdr:spPr bwMode="auto">
        <a:xfrm>
          <a:off x="5802314" y="5756269"/>
          <a:ext cx="371475" cy="0"/>
        </a:xfrm>
        <a:prstGeom prst="line">
          <a:avLst/>
        </a:prstGeom>
        <a:noFill/>
        <a:ln w="9525">
          <a:solidFill>
            <a:srgbClr val="FF0000"/>
          </a:solidFill>
          <a:round/>
          <a:headEnd/>
          <a:tailEnd type="triangle" w="med" len="med"/>
        </a:ln>
      </xdr:spPr>
    </xdr:sp>
    <xdr:clientData/>
  </xdr:twoCellAnchor>
  <xdr:twoCellAnchor>
    <xdr:from>
      <xdr:col>9</xdr:col>
      <xdr:colOff>385761</xdr:colOff>
      <xdr:row>32</xdr:row>
      <xdr:rowOff>4755</xdr:rowOff>
    </xdr:from>
    <xdr:to>
      <xdr:col>10</xdr:col>
      <xdr:colOff>147636</xdr:colOff>
      <xdr:row>32</xdr:row>
      <xdr:rowOff>4755</xdr:rowOff>
    </xdr:to>
    <xdr:sp macro="" textlink="">
      <xdr:nvSpPr>
        <xdr:cNvPr id="4106" name="Line 10"/>
        <xdr:cNvSpPr>
          <a:spLocks noChangeShapeType="1"/>
        </xdr:cNvSpPr>
      </xdr:nvSpPr>
      <xdr:spPr bwMode="auto">
        <a:xfrm>
          <a:off x="6029324" y="6354755"/>
          <a:ext cx="388937" cy="0"/>
        </a:xfrm>
        <a:prstGeom prst="line">
          <a:avLst/>
        </a:prstGeom>
        <a:noFill/>
        <a:ln w="9525">
          <a:solidFill>
            <a:srgbClr val="FF0000"/>
          </a:solidFill>
          <a:round/>
          <a:headEnd/>
          <a:tailEnd type="triangle" w="med" len="med"/>
        </a:ln>
      </xdr:spPr>
    </xdr:sp>
    <xdr:clientData/>
  </xdr:twoCellAnchor>
  <xdr:twoCellAnchor>
    <xdr:from>
      <xdr:col>10</xdr:col>
      <xdr:colOff>192087</xdr:colOff>
      <xdr:row>48</xdr:row>
      <xdr:rowOff>4755</xdr:rowOff>
    </xdr:from>
    <xdr:to>
      <xdr:col>10</xdr:col>
      <xdr:colOff>563562</xdr:colOff>
      <xdr:row>48</xdr:row>
      <xdr:rowOff>4755</xdr:rowOff>
    </xdr:to>
    <xdr:sp macro="" textlink="">
      <xdr:nvSpPr>
        <xdr:cNvPr id="4107" name="Line 11"/>
        <xdr:cNvSpPr>
          <a:spLocks noChangeShapeType="1"/>
        </xdr:cNvSpPr>
      </xdr:nvSpPr>
      <xdr:spPr bwMode="auto">
        <a:xfrm>
          <a:off x="6462712" y="9926630"/>
          <a:ext cx="371475" cy="0"/>
        </a:xfrm>
        <a:prstGeom prst="line">
          <a:avLst/>
        </a:prstGeom>
        <a:noFill/>
        <a:ln w="9525">
          <a:solidFill>
            <a:srgbClr val="FF0000"/>
          </a:solidFill>
          <a:round/>
          <a:headEnd/>
          <a:tailEnd type="triangle" w="med" len="med"/>
        </a:ln>
      </xdr:spPr>
    </xdr:sp>
    <xdr:clientData/>
  </xdr:twoCellAnchor>
  <xdr:twoCellAnchor>
    <xdr:from>
      <xdr:col>6</xdr:col>
      <xdr:colOff>285750</xdr:colOff>
      <xdr:row>24</xdr:row>
      <xdr:rowOff>28575</xdr:rowOff>
    </xdr:from>
    <xdr:to>
      <xdr:col>6</xdr:col>
      <xdr:colOff>419100</xdr:colOff>
      <xdr:row>24</xdr:row>
      <xdr:rowOff>161925</xdr:rowOff>
    </xdr:to>
    <xdr:sp macro="" textlink="">
      <xdr:nvSpPr>
        <xdr:cNvPr id="4108" name="Oval 12"/>
        <xdr:cNvSpPr>
          <a:spLocks noChangeArrowheads="1"/>
        </xdr:cNvSpPr>
      </xdr:nvSpPr>
      <xdr:spPr bwMode="auto">
        <a:xfrm>
          <a:off x="3943350" y="4400550"/>
          <a:ext cx="133350" cy="133350"/>
        </a:xfrm>
        <a:prstGeom prst="ellipse">
          <a:avLst/>
        </a:prstGeom>
        <a:gradFill rotWithShape="0">
          <a:gsLst>
            <a:gs pos="0">
              <a:srgbClr val="FF0000"/>
            </a:gs>
            <a:gs pos="100000">
              <a:srgbClr val="FF0000">
                <a:gamma/>
                <a:shade val="75294"/>
                <a:invGamma/>
              </a:srgbClr>
            </a:gs>
          </a:gsLst>
          <a:lin ang="18900000" scaled="1"/>
        </a:gradFill>
        <a:ln w="9525">
          <a:solidFill>
            <a:srgbClr val="000000"/>
          </a:solidFill>
          <a:round/>
          <a:headEnd/>
          <a:tailEnd/>
        </a:ln>
      </xdr:spPr>
    </xdr:sp>
    <xdr:clientData/>
  </xdr:twoCellAnchor>
  <xdr:twoCellAnchor>
    <xdr:from>
      <xdr:col>10</xdr:col>
      <xdr:colOff>455613</xdr:colOff>
      <xdr:row>60</xdr:row>
      <xdr:rowOff>9519</xdr:rowOff>
    </xdr:from>
    <xdr:to>
      <xdr:col>11</xdr:col>
      <xdr:colOff>160338</xdr:colOff>
      <xdr:row>60</xdr:row>
      <xdr:rowOff>9519</xdr:rowOff>
    </xdr:to>
    <xdr:sp macro="" textlink="">
      <xdr:nvSpPr>
        <xdr:cNvPr id="4109" name="Line 13"/>
        <xdr:cNvSpPr>
          <a:spLocks noChangeShapeType="1"/>
        </xdr:cNvSpPr>
      </xdr:nvSpPr>
      <xdr:spPr bwMode="auto">
        <a:xfrm>
          <a:off x="6726238" y="12511082"/>
          <a:ext cx="331788" cy="0"/>
        </a:xfrm>
        <a:prstGeom prst="line">
          <a:avLst/>
        </a:prstGeom>
        <a:noFill/>
        <a:ln w="9525">
          <a:solidFill>
            <a:srgbClr val="FF0000"/>
          </a:solidFill>
          <a:round/>
          <a:headEnd/>
          <a:tailEnd type="triangle" w="med" len="med"/>
        </a:ln>
      </xdr:spPr>
    </xdr:sp>
    <xdr:clientData/>
  </xdr:twoCellAnchor>
  <xdr:twoCellAnchor>
    <xdr:from>
      <xdr:col>9</xdr:col>
      <xdr:colOff>150813</xdr:colOff>
      <xdr:row>63</xdr:row>
      <xdr:rowOff>17457</xdr:rowOff>
    </xdr:from>
    <xdr:to>
      <xdr:col>9</xdr:col>
      <xdr:colOff>522288</xdr:colOff>
      <xdr:row>63</xdr:row>
      <xdr:rowOff>17457</xdr:rowOff>
    </xdr:to>
    <xdr:sp macro="" textlink="">
      <xdr:nvSpPr>
        <xdr:cNvPr id="4110" name="Line 14"/>
        <xdr:cNvSpPr>
          <a:spLocks noChangeShapeType="1"/>
        </xdr:cNvSpPr>
      </xdr:nvSpPr>
      <xdr:spPr bwMode="auto">
        <a:xfrm>
          <a:off x="5794376" y="13114332"/>
          <a:ext cx="371475" cy="0"/>
        </a:xfrm>
        <a:prstGeom prst="line">
          <a:avLst/>
        </a:prstGeom>
        <a:noFill/>
        <a:ln w="9525">
          <a:solidFill>
            <a:srgbClr val="FF0000"/>
          </a:solidFill>
          <a:round/>
          <a:headEnd/>
          <a:tailEnd type="triangle" w="med" len="med"/>
        </a:ln>
      </xdr:spPr>
    </xdr:sp>
    <xdr:clientData/>
  </xdr:twoCellAnchor>
  <xdr:twoCellAnchor>
    <xdr:from>
      <xdr:col>10</xdr:col>
      <xdr:colOff>501651</xdr:colOff>
      <xdr:row>66</xdr:row>
      <xdr:rowOff>4755</xdr:rowOff>
    </xdr:from>
    <xdr:to>
      <xdr:col>11</xdr:col>
      <xdr:colOff>263526</xdr:colOff>
      <xdr:row>66</xdr:row>
      <xdr:rowOff>4755</xdr:rowOff>
    </xdr:to>
    <xdr:sp macro="" textlink="">
      <xdr:nvSpPr>
        <xdr:cNvPr id="4111" name="Line 15"/>
        <xdr:cNvSpPr>
          <a:spLocks noChangeShapeType="1"/>
        </xdr:cNvSpPr>
      </xdr:nvSpPr>
      <xdr:spPr bwMode="auto">
        <a:xfrm>
          <a:off x="6772276" y="13696943"/>
          <a:ext cx="388938" cy="0"/>
        </a:xfrm>
        <a:prstGeom prst="line">
          <a:avLst/>
        </a:prstGeom>
        <a:noFill/>
        <a:ln w="9525">
          <a:solidFill>
            <a:srgbClr val="FF0000"/>
          </a:solidFill>
          <a:round/>
          <a:headEnd/>
          <a:tailEnd type="triangle" w="med" len="med"/>
        </a:ln>
      </xdr:spPr>
    </xdr:sp>
    <xdr:clientData/>
  </xdr:twoCellAnchor>
  <xdr:twoCellAnchor>
    <xdr:from>
      <xdr:col>10</xdr:col>
      <xdr:colOff>247650</xdr:colOff>
      <xdr:row>76</xdr:row>
      <xdr:rowOff>12699</xdr:rowOff>
    </xdr:from>
    <xdr:to>
      <xdr:col>10</xdr:col>
      <xdr:colOff>619125</xdr:colOff>
      <xdr:row>76</xdr:row>
      <xdr:rowOff>12699</xdr:rowOff>
    </xdr:to>
    <xdr:sp macro="" textlink="">
      <xdr:nvSpPr>
        <xdr:cNvPr id="4112" name="Line 16"/>
        <xdr:cNvSpPr>
          <a:spLocks noChangeShapeType="1"/>
        </xdr:cNvSpPr>
      </xdr:nvSpPr>
      <xdr:spPr bwMode="auto">
        <a:xfrm>
          <a:off x="6518275" y="15887699"/>
          <a:ext cx="371475" cy="0"/>
        </a:xfrm>
        <a:prstGeom prst="line">
          <a:avLst/>
        </a:prstGeom>
        <a:noFill/>
        <a:ln w="9525">
          <a:solidFill>
            <a:srgbClr val="FF0000"/>
          </a:solidFill>
          <a:round/>
          <a:headEnd/>
          <a:tailEnd type="triangle" w="med" len="med"/>
        </a:ln>
      </xdr:spPr>
    </xdr:sp>
    <xdr:clientData/>
  </xdr:twoCellAnchor>
  <xdr:twoCellAnchor>
    <xdr:from>
      <xdr:col>10</xdr:col>
      <xdr:colOff>192087</xdr:colOff>
      <xdr:row>55</xdr:row>
      <xdr:rowOff>4755</xdr:rowOff>
    </xdr:from>
    <xdr:to>
      <xdr:col>10</xdr:col>
      <xdr:colOff>563562</xdr:colOff>
      <xdr:row>55</xdr:row>
      <xdr:rowOff>4755</xdr:rowOff>
    </xdr:to>
    <xdr:sp macro="" textlink="">
      <xdr:nvSpPr>
        <xdr:cNvPr id="4113" name="Line 17"/>
        <xdr:cNvSpPr>
          <a:spLocks noChangeShapeType="1"/>
        </xdr:cNvSpPr>
      </xdr:nvSpPr>
      <xdr:spPr bwMode="auto">
        <a:xfrm>
          <a:off x="6462712" y="11514130"/>
          <a:ext cx="371475" cy="0"/>
        </a:xfrm>
        <a:prstGeom prst="line">
          <a:avLst/>
        </a:prstGeom>
        <a:noFill/>
        <a:ln w="9525">
          <a:solidFill>
            <a:srgbClr val="FF0000"/>
          </a:solidFill>
          <a:round/>
          <a:headEnd/>
          <a:tailEnd type="triangle" w="med" len="med"/>
        </a:ln>
      </xdr:spPr>
    </xdr:sp>
    <xdr:clientData/>
  </xdr:twoCellAnchor>
  <xdr:twoCellAnchor>
    <xdr:from>
      <xdr:col>6</xdr:col>
      <xdr:colOff>285750</xdr:colOff>
      <xdr:row>58</xdr:row>
      <xdr:rowOff>28575</xdr:rowOff>
    </xdr:from>
    <xdr:to>
      <xdr:col>6</xdr:col>
      <xdr:colOff>419100</xdr:colOff>
      <xdr:row>58</xdr:row>
      <xdr:rowOff>161925</xdr:rowOff>
    </xdr:to>
    <xdr:sp macro="" textlink="">
      <xdr:nvSpPr>
        <xdr:cNvPr id="4114" name="Oval 18"/>
        <xdr:cNvSpPr>
          <a:spLocks noChangeArrowheads="1"/>
        </xdr:cNvSpPr>
      </xdr:nvSpPr>
      <xdr:spPr bwMode="auto">
        <a:xfrm>
          <a:off x="3943350" y="10963275"/>
          <a:ext cx="133350" cy="133350"/>
        </a:xfrm>
        <a:prstGeom prst="ellipse">
          <a:avLst/>
        </a:prstGeom>
        <a:gradFill rotWithShape="0">
          <a:gsLst>
            <a:gs pos="0">
              <a:srgbClr val="FF0000"/>
            </a:gs>
            <a:gs pos="100000">
              <a:srgbClr val="FF0000">
                <a:gamma/>
                <a:shade val="75294"/>
                <a:invGamma/>
              </a:srgbClr>
            </a:gs>
          </a:gsLst>
          <a:lin ang="18900000" scaled="1"/>
        </a:gradFill>
        <a:ln w="9525">
          <a:solidFill>
            <a:srgbClr val="000000"/>
          </a:solidFill>
          <a:round/>
          <a:headEnd/>
          <a:tailEnd/>
        </a:ln>
      </xdr:spPr>
    </xdr:sp>
    <xdr:clientData/>
  </xdr:twoCellAnchor>
  <xdr:oneCellAnchor>
    <xdr:from>
      <xdr:col>2</xdr:col>
      <xdr:colOff>485775</xdr:colOff>
      <xdr:row>20</xdr:row>
      <xdr:rowOff>85725</xdr:rowOff>
    </xdr:from>
    <xdr:ext cx="76200" cy="200025"/>
    <xdr:sp macro="" textlink="">
      <xdr:nvSpPr>
        <xdr:cNvPr id="4115" name="Text Box 19"/>
        <xdr:cNvSpPr txBox="1">
          <a:spLocks noChangeArrowheads="1"/>
        </xdr:cNvSpPr>
      </xdr:nvSpPr>
      <xdr:spPr bwMode="auto">
        <a:xfrm>
          <a:off x="1704975" y="3724275"/>
          <a:ext cx="76200" cy="200025"/>
        </a:xfrm>
        <a:prstGeom prst="rect">
          <a:avLst/>
        </a:prstGeom>
        <a:noFill/>
        <a:ln w="9525">
          <a:noFill/>
          <a:miter lim="800000"/>
          <a:headEnd/>
          <a:tailEnd/>
        </a:ln>
      </xdr:spPr>
    </xdr:sp>
    <xdr:clientData/>
  </xdr:oneCellAnchor>
  <xdr:twoCellAnchor>
    <xdr:from>
      <xdr:col>6</xdr:col>
      <xdr:colOff>114300</xdr:colOff>
      <xdr:row>16</xdr:row>
      <xdr:rowOff>192087</xdr:rowOff>
    </xdr:from>
    <xdr:to>
      <xdr:col>7</xdr:col>
      <xdr:colOff>304800</xdr:colOff>
      <xdr:row>18</xdr:row>
      <xdr:rowOff>98424</xdr:rowOff>
    </xdr:to>
    <xdr:sp macro="" textlink="">
      <xdr:nvSpPr>
        <xdr:cNvPr id="4116" name="Line 20"/>
        <xdr:cNvSpPr>
          <a:spLocks noChangeShapeType="1"/>
        </xdr:cNvSpPr>
      </xdr:nvSpPr>
      <xdr:spPr bwMode="auto">
        <a:xfrm flipH="1" flipV="1">
          <a:off x="3876675" y="3367087"/>
          <a:ext cx="817563" cy="303212"/>
        </a:xfrm>
        <a:prstGeom prst="line">
          <a:avLst/>
        </a:prstGeom>
        <a:noFill/>
        <a:ln w="19050">
          <a:solidFill>
            <a:srgbClr val="FF0000"/>
          </a:solidFill>
          <a:round/>
          <a:headEnd/>
          <a:tailEnd type="triangle" w="med" len="med"/>
        </a:ln>
      </xdr:spPr>
    </xdr:sp>
    <xdr:clientData/>
  </xdr:twoCellAnchor>
  <xdr:twoCellAnchor>
    <xdr:from>
      <xdr:col>6</xdr:col>
      <xdr:colOff>133350</xdr:colOff>
      <xdr:row>17</xdr:row>
      <xdr:rowOff>123825</xdr:rowOff>
    </xdr:from>
    <xdr:to>
      <xdr:col>7</xdr:col>
      <xdr:colOff>304800</xdr:colOff>
      <xdr:row>20</xdr:row>
      <xdr:rowOff>19050</xdr:rowOff>
    </xdr:to>
    <xdr:sp macro="" textlink="">
      <xdr:nvSpPr>
        <xdr:cNvPr id="4117" name="Line 21"/>
        <xdr:cNvSpPr>
          <a:spLocks noChangeShapeType="1"/>
        </xdr:cNvSpPr>
      </xdr:nvSpPr>
      <xdr:spPr bwMode="auto">
        <a:xfrm flipH="1">
          <a:off x="3790950" y="3209925"/>
          <a:ext cx="781050" cy="447675"/>
        </a:xfrm>
        <a:prstGeom prst="line">
          <a:avLst/>
        </a:prstGeom>
        <a:noFill/>
        <a:ln w="19050">
          <a:solidFill>
            <a:srgbClr val="FF0000"/>
          </a:solidFill>
          <a:round/>
          <a:headEnd/>
          <a:tailEnd type="triangle" w="med" len="med"/>
        </a:ln>
      </xdr:spPr>
    </xdr:sp>
    <xdr:clientData/>
  </xdr:twoCellAnchor>
  <xdr:twoCellAnchor>
    <xdr:from>
      <xdr:col>6</xdr:col>
      <xdr:colOff>285750</xdr:colOff>
      <xdr:row>79</xdr:row>
      <xdr:rowOff>28575</xdr:rowOff>
    </xdr:from>
    <xdr:to>
      <xdr:col>6</xdr:col>
      <xdr:colOff>419100</xdr:colOff>
      <xdr:row>79</xdr:row>
      <xdr:rowOff>161925</xdr:rowOff>
    </xdr:to>
    <xdr:sp macro="" textlink="">
      <xdr:nvSpPr>
        <xdr:cNvPr id="4118" name="Oval 22"/>
        <xdr:cNvSpPr>
          <a:spLocks noChangeArrowheads="1"/>
        </xdr:cNvSpPr>
      </xdr:nvSpPr>
      <xdr:spPr bwMode="auto">
        <a:xfrm>
          <a:off x="3943350" y="14906625"/>
          <a:ext cx="133350" cy="133350"/>
        </a:xfrm>
        <a:prstGeom prst="ellipse">
          <a:avLst/>
        </a:prstGeom>
        <a:gradFill rotWithShape="0">
          <a:gsLst>
            <a:gs pos="0">
              <a:srgbClr val="FF0000"/>
            </a:gs>
            <a:gs pos="100000">
              <a:srgbClr val="FF0000">
                <a:gamma/>
                <a:shade val="75294"/>
                <a:invGamma/>
              </a:srgbClr>
            </a:gs>
          </a:gsLst>
          <a:lin ang="18900000" scaled="1"/>
        </a:gradFill>
        <a:ln w="9525">
          <a:solidFill>
            <a:srgbClr val="000000"/>
          </a:solidFill>
          <a:round/>
          <a:headEnd/>
          <a:tailEnd/>
        </a:ln>
      </xdr:spPr>
    </xdr:sp>
    <xdr:clientData/>
  </xdr:twoCellAnchor>
  <xdr:twoCellAnchor>
    <xdr:from>
      <xdr:col>9</xdr:col>
      <xdr:colOff>436563</xdr:colOff>
      <xdr:row>81</xdr:row>
      <xdr:rowOff>1581</xdr:rowOff>
    </xdr:from>
    <xdr:to>
      <xdr:col>10</xdr:col>
      <xdr:colOff>198438</xdr:colOff>
      <xdr:row>81</xdr:row>
      <xdr:rowOff>1581</xdr:rowOff>
    </xdr:to>
    <xdr:sp macro="" textlink="">
      <xdr:nvSpPr>
        <xdr:cNvPr id="4119" name="Line 23"/>
        <xdr:cNvSpPr>
          <a:spLocks noChangeShapeType="1"/>
        </xdr:cNvSpPr>
      </xdr:nvSpPr>
      <xdr:spPr bwMode="auto">
        <a:xfrm>
          <a:off x="6080126" y="16868769"/>
          <a:ext cx="388937" cy="0"/>
        </a:xfrm>
        <a:prstGeom prst="line">
          <a:avLst/>
        </a:prstGeom>
        <a:noFill/>
        <a:ln w="9525">
          <a:solidFill>
            <a:srgbClr val="FF0000"/>
          </a:solidFill>
          <a:round/>
          <a:headEnd/>
          <a:tailEnd type="triangle" w="med" len="med"/>
        </a:ln>
      </xdr:spPr>
    </xdr:sp>
    <xdr:clientData/>
  </xdr:twoCellAnchor>
  <xdr:twoCellAnchor>
    <xdr:from>
      <xdr:col>10</xdr:col>
      <xdr:colOff>377826</xdr:colOff>
      <xdr:row>84</xdr:row>
      <xdr:rowOff>4755</xdr:rowOff>
    </xdr:from>
    <xdr:to>
      <xdr:col>11</xdr:col>
      <xdr:colOff>139701</xdr:colOff>
      <xdr:row>84</xdr:row>
      <xdr:rowOff>4755</xdr:rowOff>
    </xdr:to>
    <xdr:sp macro="" textlink="">
      <xdr:nvSpPr>
        <xdr:cNvPr id="4120" name="Line 24"/>
        <xdr:cNvSpPr>
          <a:spLocks noChangeShapeType="1"/>
        </xdr:cNvSpPr>
      </xdr:nvSpPr>
      <xdr:spPr bwMode="auto">
        <a:xfrm>
          <a:off x="6648451" y="17467255"/>
          <a:ext cx="388938" cy="0"/>
        </a:xfrm>
        <a:prstGeom prst="line">
          <a:avLst/>
        </a:prstGeom>
        <a:noFill/>
        <a:ln w="9525">
          <a:solidFill>
            <a:srgbClr val="FF0000"/>
          </a:solidFill>
          <a:round/>
          <a:headEnd/>
          <a:tailEnd type="triangle" w="med" len="med"/>
        </a:ln>
      </xdr:spPr>
    </xdr:sp>
    <xdr:clientData/>
  </xdr:twoCellAnchor>
  <xdr:twoCellAnchor>
    <xdr:from>
      <xdr:col>6</xdr:col>
      <xdr:colOff>285750</xdr:colOff>
      <xdr:row>88</xdr:row>
      <xdr:rowOff>28575</xdr:rowOff>
    </xdr:from>
    <xdr:to>
      <xdr:col>6</xdr:col>
      <xdr:colOff>419100</xdr:colOff>
      <xdr:row>88</xdr:row>
      <xdr:rowOff>161925</xdr:rowOff>
    </xdr:to>
    <xdr:sp macro="" textlink="">
      <xdr:nvSpPr>
        <xdr:cNvPr id="4121" name="Oval 25"/>
        <xdr:cNvSpPr>
          <a:spLocks noChangeArrowheads="1"/>
        </xdr:cNvSpPr>
      </xdr:nvSpPr>
      <xdr:spPr bwMode="auto">
        <a:xfrm>
          <a:off x="3943350" y="16573500"/>
          <a:ext cx="133350" cy="133350"/>
        </a:xfrm>
        <a:prstGeom prst="ellipse">
          <a:avLst/>
        </a:prstGeom>
        <a:gradFill rotWithShape="0">
          <a:gsLst>
            <a:gs pos="0">
              <a:srgbClr val="FF0000"/>
            </a:gs>
            <a:gs pos="100000">
              <a:srgbClr val="FF0000">
                <a:gamma/>
                <a:shade val="75294"/>
                <a:invGamma/>
              </a:srgbClr>
            </a:gs>
          </a:gsLst>
          <a:lin ang="18900000" scaled="1"/>
        </a:gradFill>
        <a:ln w="9525">
          <a:solidFill>
            <a:srgbClr val="000000"/>
          </a:solidFill>
          <a:round/>
          <a:headEnd/>
          <a:tailEnd/>
        </a:ln>
      </xdr:spPr>
    </xdr:sp>
    <xdr:clientData/>
  </xdr:twoCellAnchor>
  <xdr:twoCellAnchor>
    <xdr:from>
      <xdr:col>10</xdr:col>
      <xdr:colOff>225426</xdr:colOff>
      <xdr:row>95</xdr:row>
      <xdr:rowOff>4755</xdr:rowOff>
    </xdr:from>
    <xdr:to>
      <xdr:col>11</xdr:col>
      <xdr:colOff>34926</xdr:colOff>
      <xdr:row>95</xdr:row>
      <xdr:rowOff>4755</xdr:rowOff>
    </xdr:to>
    <xdr:sp macro="" textlink="">
      <xdr:nvSpPr>
        <xdr:cNvPr id="4122" name="Line 26"/>
        <xdr:cNvSpPr>
          <a:spLocks noChangeShapeType="1"/>
        </xdr:cNvSpPr>
      </xdr:nvSpPr>
      <xdr:spPr bwMode="auto">
        <a:xfrm>
          <a:off x="6496051" y="19650068"/>
          <a:ext cx="436563" cy="0"/>
        </a:xfrm>
        <a:prstGeom prst="line">
          <a:avLst/>
        </a:prstGeom>
        <a:noFill/>
        <a:ln w="9525">
          <a:solidFill>
            <a:srgbClr val="FF0000"/>
          </a:solidFill>
          <a:round/>
          <a:headEnd/>
          <a:tailEnd type="triangle" w="med" len="med"/>
        </a:ln>
      </xdr:spPr>
    </xdr:sp>
    <xdr:clientData/>
  </xdr:twoCellAnchor>
  <xdr:twoCellAnchor>
    <xdr:from>
      <xdr:col>9</xdr:col>
      <xdr:colOff>46038</xdr:colOff>
      <xdr:row>92</xdr:row>
      <xdr:rowOff>11106</xdr:rowOff>
    </xdr:from>
    <xdr:to>
      <xdr:col>9</xdr:col>
      <xdr:colOff>550863</xdr:colOff>
      <xdr:row>92</xdr:row>
      <xdr:rowOff>11106</xdr:rowOff>
    </xdr:to>
    <xdr:sp macro="" textlink="">
      <xdr:nvSpPr>
        <xdr:cNvPr id="4123" name="Line 27"/>
        <xdr:cNvSpPr>
          <a:spLocks noChangeShapeType="1"/>
        </xdr:cNvSpPr>
      </xdr:nvSpPr>
      <xdr:spPr bwMode="auto">
        <a:xfrm>
          <a:off x="5689601" y="19061106"/>
          <a:ext cx="504825" cy="0"/>
        </a:xfrm>
        <a:prstGeom prst="line">
          <a:avLst/>
        </a:prstGeom>
        <a:noFill/>
        <a:ln w="9525">
          <a:solidFill>
            <a:srgbClr val="FF0000"/>
          </a:solidFill>
          <a:round/>
          <a:headEnd/>
          <a:tailEnd type="triangle" w="med" len="med"/>
        </a:ln>
      </xdr:spPr>
    </xdr:sp>
    <xdr:clientData/>
  </xdr:twoCellAnchor>
  <xdr:twoCellAnchor>
    <xdr:from>
      <xdr:col>3</xdr:col>
      <xdr:colOff>28575</xdr:colOff>
      <xdr:row>77</xdr:row>
      <xdr:rowOff>0</xdr:rowOff>
    </xdr:from>
    <xdr:to>
      <xdr:col>7</xdr:col>
      <xdr:colOff>9525</xdr:colOff>
      <xdr:row>79</xdr:row>
      <xdr:rowOff>0</xdr:rowOff>
    </xdr:to>
    <xdr:grpSp>
      <xdr:nvGrpSpPr>
        <xdr:cNvPr id="4128" name="Group 32"/>
        <xdr:cNvGrpSpPr>
          <a:grpSpLocks/>
        </xdr:cNvGrpSpPr>
      </xdr:nvGrpSpPr>
      <xdr:grpSpPr bwMode="auto">
        <a:xfrm>
          <a:off x="1844278" y="19099609"/>
          <a:ext cx="2401888" cy="496094"/>
          <a:chOff x="194" y="1531"/>
          <a:chExt cx="254" cy="29"/>
        </a:xfrm>
      </xdr:grpSpPr>
      <xdr:sp macro="" textlink="">
        <xdr:nvSpPr>
          <xdr:cNvPr id="4125" name="Line 29"/>
          <xdr:cNvSpPr>
            <a:spLocks noChangeShapeType="1"/>
          </xdr:cNvSpPr>
        </xdr:nvSpPr>
        <xdr:spPr bwMode="auto">
          <a:xfrm flipH="1" flipV="1">
            <a:off x="420" y="1531"/>
            <a:ext cx="28" cy="29"/>
          </a:xfrm>
          <a:prstGeom prst="line">
            <a:avLst/>
          </a:prstGeom>
          <a:noFill/>
          <a:ln w="19050">
            <a:solidFill>
              <a:srgbClr val="99CC00"/>
            </a:solidFill>
            <a:round/>
            <a:headEnd/>
            <a:tailEnd/>
          </a:ln>
        </xdr:spPr>
      </xdr:sp>
      <xdr:sp macro="" textlink="">
        <xdr:nvSpPr>
          <xdr:cNvPr id="4126" name="Line 30"/>
          <xdr:cNvSpPr>
            <a:spLocks noChangeShapeType="1"/>
          </xdr:cNvSpPr>
        </xdr:nvSpPr>
        <xdr:spPr bwMode="auto">
          <a:xfrm flipH="1">
            <a:off x="221" y="1531"/>
            <a:ext cx="199" cy="0"/>
          </a:xfrm>
          <a:prstGeom prst="line">
            <a:avLst/>
          </a:prstGeom>
          <a:noFill/>
          <a:ln w="19050">
            <a:solidFill>
              <a:srgbClr val="99CC00"/>
            </a:solidFill>
            <a:round/>
            <a:headEnd/>
            <a:tailEnd/>
          </a:ln>
        </xdr:spPr>
      </xdr:sp>
      <xdr:sp macro="" textlink="">
        <xdr:nvSpPr>
          <xdr:cNvPr id="4127" name="Line 31"/>
          <xdr:cNvSpPr>
            <a:spLocks noChangeShapeType="1"/>
          </xdr:cNvSpPr>
        </xdr:nvSpPr>
        <xdr:spPr bwMode="auto">
          <a:xfrm flipH="1">
            <a:off x="194" y="1531"/>
            <a:ext cx="27" cy="27"/>
          </a:xfrm>
          <a:prstGeom prst="line">
            <a:avLst/>
          </a:prstGeom>
          <a:noFill/>
          <a:ln w="19050">
            <a:solidFill>
              <a:srgbClr val="99CC00"/>
            </a:solidFill>
            <a:round/>
            <a:headEnd/>
            <a:tailEnd type="triangle" w="med" len="med"/>
          </a:ln>
        </xdr:spPr>
      </xdr:sp>
    </xdr:grpSp>
    <xdr:clientData/>
  </xdr:twoCellAnchor>
  <xdr:twoCellAnchor>
    <xdr:from>
      <xdr:col>0</xdr:col>
      <xdr:colOff>59532</xdr:colOff>
      <xdr:row>97</xdr:row>
      <xdr:rowOff>198442</xdr:rowOff>
    </xdr:from>
    <xdr:to>
      <xdr:col>2</xdr:col>
      <xdr:colOff>249238</xdr:colOff>
      <xdr:row>98</xdr:row>
      <xdr:rowOff>226620</xdr:rowOff>
    </xdr:to>
    <xdr:sp macro="" textlink="">
      <xdr:nvSpPr>
        <xdr:cNvPr id="34" name="Text Box 31"/>
        <xdr:cNvSpPr txBox="1">
          <a:spLocks noChangeArrowheads="1"/>
        </xdr:cNvSpPr>
      </xdr:nvSpPr>
      <xdr:spPr bwMode="auto">
        <a:xfrm>
          <a:off x="59532" y="24258989"/>
          <a:ext cx="1400175" cy="276225"/>
        </a:xfrm>
        <a:prstGeom prst="rect">
          <a:avLst/>
        </a:prstGeom>
        <a:solidFill>
          <a:srgbClr val="333300"/>
        </a:solidFill>
        <a:ln w="9525">
          <a:solidFill>
            <a:srgbClr val="FFCC00"/>
          </a:solidFill>
          <a:miter lim="800000"/>
          <a:headEnd/>
          <a:tailEnd/>
        </a:ln>
      </xdr:spPr>
      <xdr:txBody>
        <a:bodyPr vertOverflow="clip" wrap="square" lIns="27432" tIns="27432" rIns="27432" bIns="0" anchor="ctr" upright="1"/>
        <a:lstStyle/>
        <a:p>
          <a:pPr algn="ctr" rtl="0">
            <a:defRPr sz="1000"/>
          </a:pPr>
          <a:r>
            <a:rPr lang="el-GR" sz="1100" b="1" i="0" strike="noStrike">
              <a:solidFill>
                <a:srgbClr val="FFCC00"/>
              </a:solidFill>
              <a:latin typeface="Arial"/>
              <a:cs typeface="Arial"/>
            </a:rPr>
            <a:t>ΣΧΕΤΙΚΑ ΘΕΜΑΤΑ</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114300</xdr:colOff>
      <xdr:row>25</xdr:row>
      <xdr:rowOff>219075</xdr:rowOff>
    </xdr:from>
    <xdr:to>
      <xdr:col>2</xdr:col>
      <xdr:colOff>466725</xdr:colOff>
      <xdr:row>26</xdr:row>
      <xdr:rowOff>171450</xdr:rowOff>
    </xdr:to>
    <xdr:sp macro="" textlink="">
      <xdr:nvSpPr>
        <xdr:cNvPr id="33" name="TextBox 32"/>
        <xdr:cNvSpPr txBox="1"/>
      </xdr:nvSpPr>
      <xdr:spPr>
        <a:xfrm>
          <a:off x="1333500" y="6410325"/>
          <a:ext cx="352425" cy="200025"/>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l-GR" sz="1100" b="1">
              <a:solidFill>
                <a:srgbClr val="FF0000"/>
              </a:solidFill>
            </a:rPr>
            <a:t>+6</a:t>
          </a:r>
        </a:p>
      </xdr:txBody>
    </xdr:sp>
    <xdr:clientData/>
  </xdr:twoCellAnchor>
  <xdr:twoCellAnchor>
    <xdr:from>
      <xdr:col>11</xdr:col>
      <xdr:colOff>47625</xdr:colOff>
      <xdr:row>12</xdr:row>
      <xdr:rowOff>19050</xdr:rowOff>
    </xdr:from>
    <xdr:to>
      <xdr:col>11</xdr:col>
      <xdr:colOff>476250</xdr:colOff>
      <xdr:row>12</xdr:row>
      <xdr:rowOff>19050</xdr:rowOff>
    </xdr:to>
    <xdr:sp macro="" textlink="">
      <xdr:nvSpPr>
        <xdr:cNvPr id="2" name="Line 1"/>
        <xdr:cNvSpPr>
          <a:spLocks noChangeShapeType="1"/>
        </xdr:cNvSpPr>
      </xdr:nvSpPr>
      <xdr:spPr bwMode="auto">
        <a:xfrm>
          <a:off x="6753225" y="2990850"/>
          <a:ext cx="428625" cy="0"/>
        </a:xfrm>
        <a:prstGeom prst="line">
          <a:avLst/>
        </a:prstGeom>
        <a:noFill/>
        <a:ln w="9525">
          <a:solidFill>
            <a:srgbClr val="FF0000"/>
          </a:solidFill>
          <a:round/>
          <a:headEnd/>
          <a:tailEnd type="triangle" w="med" len="med"/>
        </a:ln>
      </xdr:spPr>
    </xdr:sp>
    <xdr:clientData/>
  </xdr:twoCellAnchor>
  <xdr:twoCellAnchor>
    <xdr:from>
      <xdr:col>7</xdr:col>
      <xdr:colOff>409575</xdr:colOff>
      <xdr:row>25</xdr:row>
      <xdr:rowOff>76597</xdr:rowOff>
    </xdr:from>
    <xdr:to>
      <xdr:col>7</xdr:col>
      <xdr:colOff>485775</xdr:colOff>
      <xdr:row>25</xdr:row>
      <xdr:rowOff>152797</xdr:rowOff>
    </xdr:to>
    <xdr:sp macro="" textlink="">
      <xdr:nvSpPr>
        <xdr:cNvPr id="3" name="Oval 2"/>
        <xdr:cNvSpPr>
          <a:spLocks noChangeArrowheads="1"/>
        </xdr:cNvSpPr>
      </xdr:nvSpPr>
      <xdr:spPr bwMode="auto">
        <a:xfrm>
          <a:off x="4676775" y="6267847"/>
          <a:ext cx="76200" cy="76200"/>
        </a:xfrm>
        <a:prstGeom prst="ellipse">
          <a:avLst/>
        </a:prstGeom>
        <a:gradFill rotWithShape="0">
          <a:gsLst>
            <a:gs pos="0">
              <a:srgbClr val="FF0000"/>
            </a:gs>
            <a:gs pos="100000">
              <a:srgbClr val="FF0000">
                <a:gamma/>
                <a:shade val="46275"/>
                <a:invGamma/>
              </a:srgbClr>
            </a:gs>
          </a:gsLst>
          <a:lin ang="2700000" scaled="1"/>
        </a:gradFill>
        <a:ln w="9525">
          <a:solidFill>
            <a:srgbClr val="000000"/>
          </a:solidFill>
          <a:round/>
          <a:headEnd/>
          <a:tailEnd/>
        </a:ln>
      </xdr:spPr>
    </xdr:sp>
    <xdr:clientData/>
  </xdr:twoCellAnchor>
  <xdr:twoCellAnchor>
    <xdr:from>
      <xdr:col>7</xdr:col>
      <xdr:colOff>409575</xdr:colOff>
      <xdr:row>26</xdr:row>
      <xdr:rowOff>76597</xdr:rowOff>
    </xdr:from>
    <xdr:to>
      <xdr:col>7</xdr:col>
      <xdr:colOff>485775</xdr:colOff>
      <xdr:row>26</xdr:row>
      <xdr:rowOff>152797</xdr:rowOff>
    </xdr:to>
    <xdr:sp macro="" textlink="">
      <xdr:nvSpPr>
        <xdr:cNvPr id="4" name="Oval 3"/>
        <xdr:cNvSpPr>
          <a:spLocks noChangeArrowheads="1"/>
        </xdr:cNvSpPr>
      </xdr:nvSpPr>
      <xdr:spPr bwMode="auto">
        <a:xfrm>
          <a:off x="4676775" y="6515497"/>
          <a:ext cx="76200" cy="76200"/>
        </a:xfrm>
        <a:prstGeom prst="ellipse">
          <a:avLst/>
        </a:prstGeom>
        <a:gradFill rotWithShape="0">
          <a:gsLst>
            <a:gs pos="0">
              <a:srgbClr val="FF0000"/>
            </a:gs>
            <a:gs pos="100000">
              <a:srgbClr val="FF0000">
                <a:gamma/>
                <a:shade val="46275"/>
                <a:invGamma/>
              </a:srgbClr>
            </a:gs>
          </a:gsLst>
          <a:lin ang="2700000" scaled="1"/>
        </a:gradFill>
        <a:ln w="9525">
          <a:solidFill>
            <a:srgbClr val="000000"/>
          </a:solidFill>
          <a:round/>
          <a:headEnd/>
          <a:tailEnd/>
        </a:ln>
        <a:effectLst/>
      </xdr:spPr>
    </xdr:sp>
    <xdr:clientData/>
  </xdr:twoCellAnchor>
  <xdr:twoCellAnchor>
    <xdr:from>
      <xdr:col>7</xdr:col>
      <xdr:colOff>409575</xdr:colOff>
      <xdr:row>27</xdr:row>
      <xdr:rowOff>76597</xdr:rowOff>
    </xdr:from>
    <xdr:to>
      <xdr:col>7</xdr:col>
      <xdr:colOff>485775</xdr:colOff>
      <xdr:row>27</xdr:row>
      <xdr:rowOff>152797</xdr:rowOff>
    </xdr:to>
    <xdr:sp macro="" textlink="">
      <xdr:nvSpPr>
        <xdr:cNvPr id="5" name="Oval 4"/>
        <xdr:cNvSpPr>
          <a:spLocks noChangeArrowheads="1"/>
        </xdr:cNvSpPr>
      </xdr:nvSpPr>
      <xdr:spPr bwMode="auto">
        <a:xfrm>
          <a:off x="4676775" y="6763147"/>
          <a:ext cx="76200" cy="76200"/>
        </a:xfrm>
        <a:prstGeom prst="ellipse">
          <a:avLst/>
        </a:prstGeom>
        <a:gradFill rotWithShape="0">
          <a:gsLst>
            <a:gs pos="0">
              <a:srgbClr val="FF0000"/>
            </a:gs>
            <a:gs pos="100000">
              <a:srgbClr val="FF0000">
                <a:gamma/>
                <a:shade val="46275"/>
                <a:invGamma/>
              </a:srgbClr>
            </a:gs>
          </a:gsLst>
          <a:lin ang="2700000" scaled="1"/>
        </a:gradFill>
        <a:ln w="9525">
          <a:solidFill>
            <a:srgbClr val="000000"/>
          </a:solidFill>
          <a:round/>
          <a:headEnd/>
          <a:tailEnd/>
        </a:ln>
        <a:effectLst/>
      </xdr:spPr>
    </xdr:sp>
    <xdr:clientData/>
  </xdr:twoCellAnchor>
  <xdr:twoCellAnchor>
    <xdr:from>
      <xdr:col>7</xdr:col>
      <xdr:colOff>409575</xdr:colOff>
      <xdr:row>28</xdr:row>
      <xdr:rowOff>76597</xdr:rowOff>
    </xdr:from>
    <xdr:to>
      <xdr:col>7</xdr:col>
      <xdr:colOff>485775</xdr:colOff>
      <xdr:row>28</xdr:row>
      <xdr:rowOff>152797</xdr:rowOff>
    </xdr:to>
    <xdr:sp macro="" textlink="">
      <xdr:nvSpPr>
        <xdr:cNvPr id="6" name="Oval 5"/>
        <xdr:cNvSpPr>
          <a:spLocks noChangeArrowheads="1"/>
        </xdr:cNvSpPr>
      </xdr:nvSpPr>
      <xdr:spPr bwMode="auto">
        <a:xfrm>
          <a:off x="4676775" y="7010797"/>
          <a:ext cx="76200" cy="76200"/>
        </a:xfrm>
        <a:prstGeom prst="ellipse">
          <a:avLst/>
        </a:prstGeom>
        <a:gradFill rotWithShape="0">
          <a:gsLst>
            <a:gs pos="0">
              <a:srgbClr val="FF0000"/>
            </a:gs>
            <a:gs pos="100000">
              <a:srgbClr val="FF0000">
                <a:gamma/>
                <a:shade val="46275"/>
                <a:invGamma/>
              </a:srgbClr>
            </a:gs>
          </a:gsLst>
          <a:lin ang="2700000" scaled="1"/>
        </a:gradFill>
        <a:ln w="9525">
          <a:solidFill>
            <a:srgbClr val="000000"/>
          </a:solidFill>
          <a:round/>
          <a:headEnd/>
          <a:tailEnd/>
        </a:ln>
        <a:effectLst/>
      </xdr:spPr>
    </xdr:sp>
    <xdr:clientData/>
  </xdr:twoCellAnchor>
  <xdr:twoCellAnchor>
    <xdr:from>
      <xdr:col>9</xdr:col>
      <xdr:colOff>76200</xdr:colOff>
      <xdr:row>32</xdr:row>
      <xdr:rowOff>9525</xdr:rowOff>
    </xdr:from>
    <xdr:to>
      <xdr:col>9</xdr:col>
      <xdr:colOff>504825</xdr:colOff>
      <xdr:row>32</xdr:row>
      <xdr:rowOff>9525</xdr:rowOff>
    </xdr:to>
    <xdr:sp macro="" textlink="">
      <xdr:nvSpPr>
        <xdr:cNvPr id="7" name="Line 6"/>
        <xdr:cNvSpPr>
          <a:spLocks noChangeShapeType="1"/>
        </xdr:cNvSpPr>
      </xdr:nvSpPr>
      <xdr:spPr bwMode="auto">
        <a:xfrm>
          <a:off x="5562600" y="7934325"/>
          <a:ext cx="428625" cy="0"/>
        </a:xfrm>
        <a:prstGeom prst="line">
          <a:avLst/>
        </a:prstGeom>
        <a:noFill/>
        <a:ln w="9525">
          <a:solidFill>
            <a:srgbClr val="FF0000"/>
          </a:solidFill>
          <a:round/>
          <a:headEnd/>
          <a:tailEnd type="triangle" w="med" len="med"/>
        </a:ln>
      </xdr:spPr>
    </xdr:sp>
    <xdr:clientData/>
  </xdr:twoCellAnchor>
  <xdr:twoCellAnchor>
    <xdr:from>
      <xdr:col>9</xdr:col>
      <xdr:colOff>514350</xdr:colOff>
      <xdr:row>35</xdr:row>
      <xdr:rowOff>9525</xdr:rowOff>
    </xdr:from>
    <xdr:to>
      <xdr:col>10</xdr:col>
      <xdr:colOff>333375</xdr:colOff>
      <xdr:row>35</xdr:row>
      <xdr:rowOff>9525</xdr:rowOff>
    </xdr:to>
    <xdr:sp macro="" textlink="">
      <xdr:nvSpPr>
        <xdr:cNvPr id="8" name="Line 7"/>
        <xdr:cNvSpPr>
          <a:spLocks noChangeShapeType="1"/>
        </xdr:cNvSpPr>
      </xdr:nvSpPr>
      <xdr:spPr bwMode="auto">
        <a:xfrm>
          <a:off x="6000750" y="8677275"/>
          <a:ext cx="428625" cy="0"/>
        </a:xfrm>
        <a:prstGeom prst="line">
          <a:avLst/>
        </a:prstGeom>
        <a:noFill/>
        <a:ln w="9525">
          <a:solidFill>
            <a:srgbClr val="FF0000"/>
          </a:solidFill>
          <a:round/>
          <a:headEnd/>
          <a:tailEnd type="triangle" w="med" len="med"/>
        </a:ln>
      </xdr:spPr>
    </xdr:sp>
    <xdr:clientData/>
  </xdr:twoCellAnchor>
  <xdr:twoCellAnchor>
    <xdr:from>
      <xdr:col>6</xdr:col>
      <xdr:colOff>390525</xdr:colOff>
      <xdr:row>30</xdr:row>
      <xdr:rowOff>19050</xdr:rowOff>
    </xdr:from>
    <xdr:to>
      <xdr:col>6</xdr:col>
      <xdr:colOff>523875</xdr:colOff>
      <xdr:row>30</xdr:row>
      <xdr:rowOff>152400</xdr:rowOff>
    </xdr:to>
    <xdr:sp macro="" textlink="">
      <xdr:nvSpPr>
        <xdr:cNvPr id="9" name="Oval 8"/>
        <xdr:cNvSpPr>
          <a:spLocks noChangeArrowheads="1"/>
        </xdr:cNvSpPr>
      </xdr:nvSpPr>
      <xdr:spPr bwMode="auto">
        <a:xfrm>
          <a:off x="4048125" y="7448550"/>
          <a:ext cx="133350" cy="133350"/>
        </a:xfrm>
        <a:prstGeom prst="ellipse">
          <a:avLst/>
        </a:prstGeom>
        <a:gradFill rotWithShape="0">
          <a:gsLst>
            <a:gs pos="0">
              <a:srgbClr val="FF6600"/>
            </a:gs>
            <a:gs pos="100000">
              <a:srgbClr val="FF6600">
                <a:gamma/>
                <a:shade val="47451"/>
                <a:invGamma/>
              </a:srgbClr>
            </a:gs>
          </a:gsLst>
          <a:lin ang="2700000" scaled="1"/>
        </a:gradFill>
        <a:ln w="9525">
          <a:solidFill>
            <a:srgbClr val="000000"/>
          </a:solidFill>
          <a:round/>
          <a:headEnd/>
          <a:tailEnd/>
        </a:ln>
      </xdr:spPr>
    </xdr:sp>
    <xdr:clientData/>
  </xdr:twoCellAnchor>
  <xdr:twoCellAnchor>
    <xdr:from>
      <xdr:col>9</xdr:col>
      <xdr:colOff>361950</xdr:colOff>
      <xdr:row>47</xdr:row>
      <xdr:rowOff>19050</xdr:rowOff>
    </xdr:from>
    <xdr:to>
      <xdr:col>10</xdr:col>
      <xdr:colOff>190500</xdr:colOff>
      <xdr:row>47</xdr:row>
      <xdr:rowOff>19050</xdr:rowOff>
    </xdr:to>
    <xdr:sp macro="" textlink="">
      <xdr:nvSpPr>
        <xdr:cNvPr id="10" name="Line 9"/>
        <xdr:cNvSpPr>
          <a:spLocks noChangeShapeType="1"/>
        </xdr:cNvSpPr>
      </xdr:nvSpPr>
      <xdr:spPr bwMode="auto">
        <a:xfrm>
          <a:off x="5848350" y="11658600"/>
          <a:ext cx="438150" cy="0"/>
        </a:xfrm>
        <a:prstGeom prst="line">
          <a:avLst/>
        </a:prstGeom>
        <a:noFill/>
        <a:ln w="9525">
          <a:solidFill>
            <a:srgbClr val="FF0000"/>
          </a:solidFill>
          <a:round/>
          <a:headEnd/>
          <a:tailEnd type="triangle" w="med" len="med"/>
        </a:ln>
      </xdr:spPr>
    </xdr:sp>
    <xdr:clientData/>
  </xdr:twoCellAnchor>
  <xdr:twoCellAnchor>
    <xdr:from>
      <xdr:col>9</xdr:col>
      <xdr:colOff>523875</xdr:colOff>
      <xdr:row>58</xdr:row>
      <xdr:rowOff>19050</xdr:rowOff>
    </xdr:from>
    <xdr:to>
      <xdr:col>10</xdr:col>
      <xdr:colOff>342900</xdr:colOff>
      <xdr:row>58</xdr:row>
      <xdr:rowOff>19050</xdr:rowOff>
    </xdr:to>
    <xdr:sp macro="" textlink="">
      <xdr:nvSpPr>
        <xdr:cNvPr id="11" name="Line 10"/>
        <xdr:cNvSpPr>
          <a:spLocks noChangeShapeType="1"/>
        </xdr:cNvSpPr>
      </xdr:nvSpPr>
      <xdr:spPr bwMode="auto">
        <a:xfrm>
          <a:off x="6010275" y="14382750"/>
          <a:ext cx="428625" cy="0"/>
        </a:xfrm>
        <a:prstGeom prst="line">
          <a:avLst/>
        </a:prstGeom>
        <a:noFill/>
        <a:ln w="9525">
          <a:solidFill>
            <a:srgbClr val="FF0000"/>
          </a:solidFill>
          <a:round/>
          <a:headEnd/>
          <a:tailEnd type="triangle" w="med" len="med"/>
        </a:ln>
      </xdr:spPr>
    </xdr:sp>
    <xdr:clientData/>
  </xdr:twoCellAnchor>
  <xdr:twoCellAnchor>
    <xdr:from>
      <xdr:col>9</xdr:col>
      <xdr:colOff>504825</xdr:colOff>
      <xdr:row>69</xdr:row>
      <xdr:rowOff>9525</xdr:rowOff>
    </xdr:from>
    <xdr:to>
      <xdr:col>10</xdr:col>
      <xdr:colOff>323850</xdr:colOff>
      <xdr:row>69</xdr:row>
      <xdr:rowOff>9525</xdr:rowOff>
    </xdr:to>
    <xdr:sp macro="" textlink="">
      <xdr:nvSpPr>
        <xdr:cNvPr id="12" name="Line 11"/>
        <xdr:cNvSpPr>
          <a:spLocks noChangeShapeType="1"/>
        </xdr:cNvSpPr>
      </xdr:nvSpPr>
      <xdr:spPr bwMode="auto">
        <a:xfrm>
          <a:off x="5991225" y="17097375"/>
          <a:ext cx="428625" cy="0"/>
        </a:xfrm>
        <a:prstGeom prst="line">
          <a:avLst/>
        </a:prstGeom>
        <a:noFill/>
        <a:ln w="9525">
          <a:solidFill>
            <a:srgbClr val="FF0000"/>
          </a:solidFill>
          <a:round/>
          <a:headEnd/>
          <a:tailEnd type="triangle" w="med" len="med"/>
        </a:ln>
      </xdr:spPr>
    </xdr:sp>
    <xdr:clientData/>
  </xdr:twoCellAnchor>
  <xdr:twoCellAnchor>
    <xdr:from>
      <xdr:col>6</xdr:col>
      <xdr:colOff>409575</xdr:colOff>
      <xdr:row>42</xdr:row>
      <xdr:rowOff>106363</xdr:rowOff>
    </xdr:from>
    <xdr:to>
      <xdr:col>6</xdr:col>
      <xdr:colOff>485775</xdr:colOff>
      <xdr:row>42</xdr:row>
      <xdr:rowOff>182563</xdr:rowOff>
    </xdr:to>
    <xdr:sp macro="" textlink="">
      <xdr:nvSpPr>
        <xdr:cNvPr id="13" name="Oval 12"/>
        <xdr:cNvSpPr>
          <a:spLocks noChangeArrowheads="1"/>
        </xdr:cNvSpPr>
      </xdr:nvSpPr>
      <xdr:spPr bwMode="auto">
        <a:xfrm>
          <a:off x="4067175" y="10507663"/>
          <a:ext cx="76200" cy="76200"/>
        </a:xfrm>
        <a:prstGeom prst="ellipse">
          <a:avLst/>
        </a:prstGeom>
        <a:solidFill>
          <a:srgbClr val="FF0000"/>
        </a:solidFill>
        <a:ln w="9525">
          <a:solidFill>
            <a:srgbClr val="000000"/>
          </a:solidFill>
          <a:round/>
          <a:headEnd/>
          <a:tailEnd/>
        </a:ln>
      </xdr:spPr>
    </xdr:sp>
    <xdr:clientData/>
  </xdr:twoCellAnchor>
  <xdr:twoCellAnchor>
    <xdr:from>
      <xdr:col>6</xdr:col>
      <xdr:colOff>409575</xdr:colOff>
      <xdr:row>48</xdr:row>
      <xdr:rowOff>126207</xdr:rowOff>
    </xdr:from>
    <xdr:to>
      <xdr:col>6</xdr:col>
      <xdr:colOff>485775</xdr:colOff>
      <xdr:row>48</xdr:row>
      <xdr:rowOff>202407</xdr:rowOff>
    </xdr:to>
    <xdr:sp macro="" textlink="">
      <xdr:nvSpPr>
        <xdr:cNvPr id="14" name="Oval 13"/>
        <xdr:cNvSpPr>
          <a:spLocks noChangeArrowheads="1"/>
        </xdr:cNvSpPr>
      </xdr:nvSpPr>
      <xdr:spPr bwMode="auto">
        <a:xfrm>
          <a:off x="4067175" y="12013407"/>
          <a:ext cx="76200" cy="76200"/>
        </a:xfrm>
        <a:prstGeom prst="ellipse">
          <a:avLst/>
        </a:prstGeom>
        <a:solidFill>
          <a:srgbClr val="FF0000"/>
        </a:solidFill>
        <a:ln w="9525">
          <a:solidFill>
            <a:srgbClr val="000000"/>
          </a:solidFill>
          <a:round/>
          <a:headEnd/>
          <a:tailEnd/>
        </a:ln>
      </xdr:spPr>
    </xdr:sp>
    <xdr:clientData/>
  </xdr:twoCellAnchor>
  <xdr:twoCellAnchor>
    <xdr:from>
      <xdr:col>6</xdr:col>
      <xdr:colOff>409575</xdr:colOff>
      <xdr:row>70</xdr:row>
      <xdr:rowOff>161931</xdr:rowOff>
    </xdr:from>
    <xdr:to>
      <xdr:col>6</xdr:col>
      <xdr:colOff>485775</xdr:colOff>
      <xdr:row>70</xdr:row>
      <xdr:rowOff>237531</xdr:rowOff>
    </xdr:to>
    <xdr:sp macro="" textlink="">
      <xdr:nvSpPr>
        <xdr:cNvPr id="15" name="Oval 14"/>
        <xdr:cNvSpPr>
          <a:spLocks noChangeArrowheads="1"/>
        </xdr:cNvSpPr>
      </xdr:nvSpPr>
      <xdr:spPr bwMode="auto">
        <a:xfrm>
          <a:off x="4067175" y="17497431"/>
          <a:ext cx="76200" cy="75600"/>
        </a:xfrm>
        <a:prstGeom prst="ellipse">
          <a:avLst/>
        </a:prstGeom>
        <a:solidFill>
          <a:srgbClr val="FF0000"/>
        </a:solidFill>
        <a:ln w="9525">
          <a:solidFill>
            <a:srgbClr val="000000"/>
          </a:solidFill>
          <a:round/>
          <a:headEnd/>
          <a:tailEnd/>
        </a:ln>
      </xdr:spPr>
    </xdr:sp>
    <xdr:clientData/>
  </xdr:twoCellAnchor>
  <xdr:twoCellAnchor>
    <xdr:from>
      <xdr:col>9</xdr:col>
      <xdr:colOff>552450</xdr:colOff>
      <xdr:row>81</xdr:row>
      <xdr:rowOff>9525</xdr:rowOff>
    </xdr:from>
    <xdr:to>
      <xdr:col>10</xdr:col>
      <xdr:colOff>371475</xdr:colOff>
      <xdr:row>81</xdr:row>
      <xdr:rowOff>9525</xdr:rowOff>
    </xdr:to>
    <xdr:sp macro="" textlink="">
      <xdr:nvSpPr>
        <xdr:cNvPr id="16" name="Line 15"/>
        <xdr:cNvSpPr>
          <a:spLocks noChangeShapeType="1"/>
        </xdr:cNvSpPr>
      </xdr:nvSpPr>
      <xdr:spPr bwMode="auto">
        <a:xfrm>
          <a:off x="6038850" y="20069175"/>
          <a:ext cx="428625" cy="0"/>
        </a:xfrm>
        <a:prstGeom prst="line">
          <a:avLst/>
        </a:prstGeom>
        <a:noFill/>
        <a:ln w="9525">
          <a:solidFill>
            <a:srgbClr val="FF0000"/>
          </a:solidFill>
          <a:round/>
          <a:headEnd/>
          <a:tailEnd type="triangle" w="med" len="med"/>
        </a:ln>
      </xdr:spPr>
    </xdr:sp>
    <xdr:clientData/>
  </xdr:twoCellAnchor>
  <xdr:twoCellAnchor>
    <xdr:from>
      <xdr:col>9</xdr:col>
      <xdr:colOff>438150</xdr:colOff>
      <xdr:row>92</xdr:row>
      <xdr:rowOff>19050</xdr:rowOff>
    </xdr:from>
    <xdr:to>
      <xdr:col>10</xdr:col>
      <xdr:colOff>257175</xdr:colOff>
      <xdr:row>92</xdr:row>
      <xdr:rowOff>19050</xdr:rowOff>
    </xdr:to>
    <xdr:sp macro="" textlink="">
      <xdr:nvSpPr>
        <xdr:cNvPr id="17" name="Line 16"/>
        <xdr:cNvSpPr>
          <a:spLocks noChangeShapeType="1"/>
        </xdr:cNvSpPr>
      </xdr:nvSpPr>
      <xdr:spPr bwMode="auto">
        <a:xfrm>
          <a:off x="5924550" y="22802850"/>
          <a:ext cx="428625" cy="0"/>
        </a:xfrm>
        <a:prstGeom prst="line">
          <a:avLst/>
        </a:prstGeom>
        <a:noFill/>
        <a:ln w="9525">
          <a:solidFill>
            <a:srgbClr val="FF0000"/>
          </a:solidFill>
          <a:round/>
          <a:headEnd/>
          <a:tailEnd type="triangle" w="med" len="med"/>
        </a:ln>
      </xdr:spPr>
    </xdr:sp>
    <xdr:clientData/>
  </xdr:twoCellAnchor>
  <xdr:twoCellAnchor>
    <xdr:from>
      <xdr:col>10</xdr:col>
      <xdr:colOff>95250</xdr:colOff>
      <xdr:row>96</xdr:row>
      <xdr:rowOff>19050</xdr:rowOff>
    </xdr:from>
    <xdr:to>
      <xdr:col>10</xdr:col>
      <xdr:colOff>523875</xdr:colOff>
      <xdr:row>96</xdr:row>
      <xdr:rowOff>19050</xdr:rowOff>
    </xdr:to>
    <xdr:sp macro="" textlink="">
      <xdr:nvSpPr>
        <xdr:cNvPr id="18" name="Line 17"/>
        <xdr:cNvSpPr>
          <a:spLocks noChangeShapeType="1"/>
        </xdr:cNvSpPr>
      </xdr:nvSpPr>
      <xdr:spPr bwMode="auto">
        <a:xfrm>
          <a:off x="6191250" y="23793450"/>
          <a:ext cx="428625" cy="0"/>
        </a:xfrm>
        <a:prstGeom prst="line">
          <a:avLst/>
        </a:prstGeom>
        <a:noFill/>
        <a:ln w="9525">
          <a:solidFill>
            <a:srgbClr val="FF0000"/>
          </a:solidFill>
          <a:round/>
          <a:headEnd/>
          <a:tailEnd type="triangle" w="med" len="med"/>
        </a:ln>
      </xdr:spPr>
    </xdr:sp>
    <xdr:clientData/>
  </xdr:twoCellAnchor>
  <xdr:twoCellAnchor>
    <xdr:from>
      <xdr:col>9</xdr:col>
      <xdr:colOff>485775</xdr:colOff>
      <xdr:row>103</xdr:row>
      <xdr:rowOff>0</xdr:rowOff>
    </xdr:from>
    <xdr:to>
      <xdr:col>10</xdr:col>
      <xdr:colOff>304800</xdr:colOff>
      <xdr:row>103</xdr:row>
      <xdr:rowOff>0</xdr:rowOff>
    </xdr:to>
    <xdr:sp macro="" textlink="">
      <xdr:nvSpPr>
        <xdr:cNvPr id="19" name="Line 18"/>
        <xdr:cNvSpPr>
          <a:spLocks noChangeShapeType="1"/>
        </xdr:cNvSpPr>
      </xdr:nvSpPr>
      <xdr:spPr bwMode="auto">
        <a:xfrm>
          <a:off x="5972175" y="25507950"/>
          <a:ext cx="428625" cy="0"/>
        </a:xfrm>
        <a:prstGeom prst="line">
          <a:avLst/>
        </a:prstGeom>
        <a:noFill/>
        <a:ln w="9525">
          <a:solidFill>
            <a:srgbClr val="FF0000"/>
          </a:solidFill>
          <a:round/>
          <a:headEnd/>
          <a:tailEnd type="triangle" w="med" len="med"/>
        </a:ln>
      </xdr:spPr>
    </xdr:sp>
    <xdr:clientData/>
  </xdr:twoCellAnchor>
  <xdr:twoCellAnchor>
    <xdr:from>
      <xdr:col>6</xdr:col>
      <xdr:colOff>285750</xdr:colOff>
      <xdr:row>94</xdr:row>
      <xdr:rowOff>19050</xdr:rowOff>
    </xdr:from>
    <xdr:to>
      <xdr:col>6</xdr:col>
      <xdr:colOff>419100</xdr:colOff>
      <xdr:row>94</xdr:row>
      <xdr:rowOff>152400</xdr:rowOff>
    </xdr:to>
    <xdr:sp macro="" textlink="">
      <xdr:nvSpPr>
        <xdr:cNvPr id="20" name="Oval 19"/>
        <xdr:cNvSpPr>
          <a:spLocks noChangeArrowheads="1"/>
        </xdr:cNvSpPr>
      </xdr:nvSpPr>
      <xdr:spPr bwMode="auto">
        <a:xfrm>
          <a:off x="3943350" y="23298150"/>
          <a:ext cx="133350" cy="133350"/>
        </a:xfrm>
        <a:prstGeom prst="ellipse">
          <a:avLst/>
        </a:prstGeom>
        <a:gradFill rotWithShape="0">
          <a:gsLst>
            <a:gs pos="0">
              <a:srgbClr val="FF6600"/>
            </a:gs>
            <a:gs pos="100000">
              <a:srgbClr val="FF6600">
                <a:gamma/>
                <a:shade val="77255"/>
                <a:invGamma/>
              </a:srgbClr>
            </a:gs>
          </a:gsLst>
          <a:lin ang="18900000" scaled="1"/>
        </a:gradFill>
        <a:ln w="9525">
          <a:solidFill>
            <a:srgbClr val="000000"/>
          </a:solidFill>
          <a:round/>
          <a:headEnd/>
          <a:tailEnd/>
        </a:ln>
      </xdr:spPr>
    </xdr:sp>
    <xdr:clientData/>
  </xdr:twoCellAnchor>
  <xdr:twoCellAnchor>
    <xdr:from>
      <xdr:col>9</xdr:col>
      <xdr:colOff>352425</xdr:colOff>
      <xdr:row>111</xdr:row>
      <xdr:rowOff>9525</xdr:rowOff>
    </xdr:from>
    <xdr:to>
      <xdr:col>10</xdr:col>
      <xdr:colOff>171450</xdr:colOff>
      <xdr:row>111</xdr:row>
      <xdr:rowOff>9525</xdr:rowOff>
    </xdr:to>
    <xdr:sp macro="" textlink="">
      <xdr:nvSpPr>
        <xdr:cNvPr id="21" name="Line 20"/>
        <xdr:cNvSpPr>
          <a:spLocks noChangeShapeType="1"/>
        </xdr:cNvSpPr>
      </xdr:nvSpPr>
      <xdr:spPr bwMode="auto">
        <a:xfrm>
          <a:off x="5838825" y="27498675"/>
          <a:ext cx="428625" cy="0"/>
        </a:xfrm>
        <a:prstGeom prst="line">
          <a:avLst/>
        </a:prstGeom>
        <a:noFill/>
        <a:ln w="9525">
          <a:solidFill>
            <a:srgbClr val="FF0000"/>
          </a:solidFill>
          <a:round/>
          <a:headEnd/>
          <a:tailEnd type="triangle" w="med" len="med"/>
        </a:ln>
      </xdr:spPr>
    </xdr:sp>
    <xdr:clientData/>
  </xdr:twoCellAnchor>
  <xdr:twoCellAnchor>
    <xdr:from>
      <xdr:col>10</xdr:col>
      <xdr:colOff>85725</xdr:colOff>
      <xdr:row>116</xdr:row>
      <xdr:rowOff>9525</xdr:rowOff>
    </xdr:from>
    <xdr:to>
      <xdr:col>10</xdr:col>
      <xdr:colOff>514350</xdr:colOff>
      <xdr:row>116</xdr:row>
      <xdr:rowOff>9525</xdr:rowOff>
    </xdr:to>
    <xdr:sp macro="" textlink="">
      <xdr:nvSpPr>
        <xdr:cNvPr id="22" name="Line 21"/>
        <xdr:cNvSpPr>
          <a:spLocks noChangeShapeType="1"/>
        </xdr:cNvSpPr>
      </xdr:nvSpPr>
      <xdr:spPr bwMode="auto">
        <a:xfrm>
          <a:off x="6181725" y="28736925"/>
          <a:ext cx="428625" cy="0"/>
        </a:xfrm>
        <a:prstGeom prst="line">
          <a:avLst/>
        </a:prstGeom>
        <a:noFill/>
        <a:ln w="9525">
          <a:solidFill>
            <a:srgbClr val="FF0000"/>
          </a:solidFill>
          <a:round/>
          <a:headEnd/>
          <a:tailEnd type="triangle" w="med" len="med"/>
        </a:ln>
      </xdr:spPr>
    </xdr:sp>
    <xdr:clientData/>
  </xdr:twoCellAnchor>
  <xdr:twoCellAnchor>
    <xdr:from>
      <xdr:col>10</xdr:col>
      <xdr:colOff>95250</xdr:colOff>
      <xdr:row>124</xdr:row>
      <xdr:rowOff>9525</xdr:rowOff>
    </xdr:from>
    <xdr:to>
      <xdr:col>10</xdr:col>
      <xdr:colOff>523875</xdr:colOff>
      <xdr:row>124</xdr:row>
      <xdr:rowOff>9525</xdr:rowOff>
    </xdr:to>
    <xdr:sp macro="" textlink="">
      <xdr:nvSpPr>
        <xdr:cNvPr id="23" name="Line 22"/>
        <xdr:cNvSpPr>
          <a:spLocks noChangeShapeType="1"/>
        </xdr:cNvSpPr>
      </xdr:nvSpPr>
      <xdr:spPr bwMode="auto">
        <a:xfrm>
          <a:off x="6191250" y="30718125"/>
          <a:ext cx="428625" cy="0"/>
        </a:xfrm>
        <a:prstGeom prst="line">
          <a:avLst/>
        </a:prstGeom>
        <a:noFill/>
        <a:ln w="9525">
          <a:solidFill>
            <a:srgbClr val="FF0000"/>
          </a:solidFill>
          <a:round/>
          <a:headEnd/>
          <a:tailEnd type="triangle" w="med" len="med"/>
        </a:ln>
      </xdr:spPr>
    </xdr:sp>
    <xdr:clientData/>
  </xdr:twoCellAnchor>
  <xdr:twoCellAnchor>
    <xdr:from>
      <xdr:col>9</xdr:col>
      <xdr:colOff>476250</xdr:colOff>
      <xdr:row>131</xdr:row>
      <xdr:rowOff>0</xdr:rowOff>
    </xdr:from>
    <xdr:to>
      <xdr:col>10</xdr:col>
      <xdr:colOff>295275</xdr:colOff>
      <xdr:row>131</xdr:row>
      <xdr:rowOff>0</xdr:rowOff>
    </xdr:to>
    <xdr:sp macro="" textlink="">
      <xdr:nvSpPr>
        <xdr:cNvPr id="24" name="Line 23"/>
        <xdr:cNvSpPr>
          <a:spLocks noChangeShapeType="1"/>
        </xdr:cNvSpPr>
      </xdr:nvSpPr>
      <xdr:spPr bwMode="auto">
        <a:xfrm>
          <a:off x="5962650" y="32442150"/>
          <a:ext cx="428625" cy="0"/>
        </a:xfrm>
        <a:prstGeom prst="line">
          <a:avLst/>
        </a:prstGeom>
        <a:noFill/>
        <a:ln w="9525">
          <a:solidFill>
            <a:srgbClr val="FF0000"/>
          </a:solidFill>
          <a:round/>
          <a:headEnd/>
          <a:tailEnd type="triangle" w="med" len="med"/>
        </a:ln>
      </xdr:spPr>
    </xdr:sp>
    <xdr:clientData/>
  </xdr:twoCellAnchor>
  <xdr:twoCellAnchor>
    <xdr:from>
      <xdr:col>6</xdr:col>
      <xdr:colOff>285750</xdr:colOff>
      <xdr:row>122</xdr:row>
      <xdr:rowOff>19050</xdr:rowOff>
    </xdr:from>
    <xdr:to>
      <xdr:col>6</xdr:col>
      <xdr:colOff>419100</xdr:colOff>
      <xdr:row>122</xdr:row>
      <xdr:rowOff>152400</xdr:rowOff>
    </xdr:to>
    <xdr:sp macro="" textlink="">
      <xdr:nvSpPr>
        <xdr:cNvPr id="25" name="Oval 24"/>
        <xdr:cNvSpPr>
          <a:spLocks noChangeArrowheads="1"/>
        </xdr:cNvSpPr>
      </xdr:nvSpPr>
      <xdr:spPr bwMode="auto">
        <a:xfrm>
          <a:off x="3943350" y="30232350"/>
          <a:ext cx="133350" cy="133350"/>
        </a:xfrm>
        <a:prstGeom prst="ellipse">
          <a:avLst/>
        </a:prstGeom>
        <a:gradFill rotWithShape="0">
          <a:gsLst>
            <a:gs pos="0">
              <a:srgbClr val="FF6600"/>
            </a:gs>
            <a:gs pos="100000">
              <a:srgbClr val="FF6600">
                <a:gamma/>
                <a:shade val="77255"/>
                <a:invGamma/>
              </a:srgbClr>
            </a:gs>
          </a:gsLst>
          <a:lin ang="18900000" scaled="1"/>
        </a:gradFill>
        <a:ln w="9525">
          <a:solidFill>
            <a:srgbClr val="000000"/>
          </a:solidFill>
          <a:round/>
          <a:headEnd/>
          <a:tailEnd/>
        </a:ln>
      </xdr:spPr>
    </xdr:sp>
    <xdr:clientData/>
  </xdr:twoCellAnchor>
  <xdr:twoCellAnchor>
    <xdr:from>
      <xdr:col>9</xdr:col>
      <xdr:colOff>247650</xdr:colOff>
      <xdr:row>139</xdr:row>
      <xdr:rowOff>9525</xdr:rowOff>
    </xdr:from>
    <xdr:to>
      <xdr:col>10</xdr:col>
      <xdr:colOff>66675</xdr:colOff>
      <xdr:row>139</xdr:row>
      <xdr:rowOff>9525</xdr:rowOff>
    </xdr:to>
    <xdr:sp macro="" textlink="">
      <xdr:nvSpPr>
        <xdr:cNvPr id="26" name="Line 25"/>
        <xdr:cNvSpPr>
          <a:spLocks noChangeShapeType="1"/>
        </xdr:cNvSpPr>
      </xdr:nvSpPr>
      <xdr:spPr bwMode="auto">
        <a:xfrm>
          <a:off x="5734050" y="34432875"/>
          <a:ext cx="428625" cy="0"/>
        </a:xfrm>
        <a:prstGeom prst="line">
          <a:avLst/>
        </a:prstGeom>
        <a:noFill/>
        <a:ln w="9525">
          <a:solidFill>
            <a:srgbClr val="FF0000"/>
          </a:solidFill>
          <a:round/>
          <a:headEnd/>
          <a:tailEnd type="triangle" w="med" len="med"/>
        </a:ln>
      </xdr:spPr>
    </xdr:sp>
    <xdr:clientData/>
  </xdr:twoCellAnchor>
  <xdr:twoCellAnchor>
    <xdr:from>
      <xdr:col>10</xdr:col>
      <xdr:colOff>142875</xdr:colOff>
      <xdr:row>144</xdr:row>
      <xdr:rowOff>0</xdr:rowOff>
    </xdr:from>
    <xdr:to>
      <xdr:col>10</xdr:col>
      <xdr:colOff>571500</xdr:colOff>
      <xdr:row>144</xdr:row>
      <xdr:rowOff>0</xdr:rowOff>
    </xdr:to>
    <xdr:sp macro="" textlink="">
      <xdr:nvSpPr>
        <xdr:cNvPr id="27" name="Line 26"/>
        <xdr:cNvSpPr>
          <a:spLocks noChangeShapeType="1"/>
        </xdr:cNvSpPr>
      </xdr:nvSpPr>
      <xdr:spPr bwMode="auto">
        <a:xfrm>
          <a:off x="6238875" y="35661600"/>
          <a:ext cx="428625" cy="0"/>
        </a:xfrm>
        <a:prstGeom prst="line">
          <a:avLst/>
        </a:prstGeom>
        <a:noFill/>
        <a:ln w="9525">
          <a:solidFill>
            <a:srgbClr val="FF0000"/>
          </a:solidFill>
          <a:round/>
          <a:headEnd/>
          <a:tailEnd type="triangle" w="med" len="med"/>
        </a:ln>
      </xdr:spPr>
    </xdr:sp>
    <xdr:clientData/>
  </xdr:twoCellAnchor>
  <xdr:twoCellAnchor>
    <xdr:from>
      <xdr:col>11</xdr:col>
      <xdr:colOff>123825</xdr:colOff>
      <xdr:row>151</xdr:row>
      <xdr:rowOff>9525</xdr:rowOff>
    </xdr:from>
    <xdr:to>
      <xdr:col>11</xdr:col>
      <xdr:colOff>552450</xdr:colOff>
      <xdr:row>151</xdr:row>
      <xdr:rowOff>9525</xdr:rowOff>
    </xdr:to>
    <xdr:sp macro="" textlink="">
      <xdr:nvSpPr>
        <xdr:cNvPr id="28" name="Line 27"/>
        <xdr:cNvSpPr>
          <a:spLocks noChangeShapeType="1"/>
        </xdr:cNvSpPr>
      </xdr:nvSpPr>
      <xdr:spPr bwMode="auto">
        <a:xfrm>
          <a:off x="6829425" y="37404675"/>
          <a:ext cx="428625" cy="0"/>
        </a:xfrm>
        <a:prstGeom prst="line">
          <a:avLst/>
        </a:prstGeom>
        <a:noFill/>
        <a:ln w="9525">
          <a:solidFill>
            <a:srgbClr val="FF0000"/>
          </a:solidFill>
          <a:round/>
          <a:headEnd/>
          <a:tailEnd type="triangle" w="med" len="med"/>
        </a:ln>
      </xdr:spPr>
    </xdr:sp>
    <xdr:clientData/>
  </xdr:twoCellAnchor>
  <xdr:twoCellAnchor>
    <xdr:from>
      <xdr:col>6</xdr:col>
      <xdr:colOff>285750</xdr:colOff>
      <xdr:row>149</xdr:row>
      <xdr:rowOff>19050</xdr:rowOff>
    </xdr:from>
    <xdr:to>
      <xdr:col>6</xdr:col>
      <xdr:colOff>419100</xdr:colOff>
      <xdr:row>149</xdr:row>
      <xdr:rowOff>152400</xdr:rowOff>
    </xdr:to>
    <xdr:sp macro="" textlink="">
      <xdr:nvSpPr>
        <xdr:cNvPr id="29" name="Oval 28"/>
        <xdr:cNvSpPr>
          <a:spLocks noChangeArrowheads="1"/>
        </xdr:cNvSpPr>
      </xdr:nvSpPr>
      <xdr:spPr bwMode="auto">
        <a:xfrm>
          <a:off x="3943350" y="36918900"/>
          <a:ext cx="133350" cy="133350"/>
        </a:xfrm>
        <a:prstGeom prst="ellipse">
          <a:avLst/>
        </a:prstGeom>
        <a:gradFill rotWithShape="0">
          <a:gsLst>
            <a:gs pos="0">
              <a:srgbClr val="FF6600"/>
            </a:gs>
            <a:gs pos="100000">
              <a:srgbClr val="FF6600">
                <a:gamma/>
                <a:shade val="77255"/>
                <a:invGamma/>
              </a:srgbClr>
            </a:gs>
          </a:gsLst>
          <a:lin ang="18900000" scaled="1"/>
        </a:gradFill>
        <a:ln w="9525">
          <a:solidFill>
            <a:srgbClr val="000000"/>
          </a:solidFill>
          <a:round/>
          <a:headEnd/>
          <a:tailEnd/>
        </a:ln>
      </xdr:spPr>
    </xdr:sp>
    <xdr:clientData/>
  </xdr:twoCellAnchor>
  <xdr:twoCellAnchor>
    <xdr:from>
      <xdr:col>9</xdr:col>
      <xdr:colOff>352425</xdr:colOff>
      <xdr:row>154</xdr:row>
      <xdr:rowOff>0</xdr:rowOff>
    </xdr:from>
    <xdr:to>
      <xdr:col>10</xdr:col>
      <xdr:colOff>180975</xdr:colOff>
      <xdr:row>154</xdr:row>
      <xdr:rowOff>0</xdr:rowOff>
    </xdr:to>
    <xdr:sp macro="" textlink="">
      <xdr:nvSpPr>
        <xdr:cNvPr id="30" name="Line 29"/>
        <xdr:cNvSpPr>
          <a:spLocks noChangeShapeType="1"/>
        </xdr:cNvSpPr>
      </xdr:nvSpPr>
      <xdr:spPr bwMode="auto">
        <a:xfrm>
          <a:off x="5838825" y="38138100"/>
          <a:ext cx="438150" cy="0"/>
        </a:xfrm>
        <a:prstGeom prst="line">
          <a:avLst/>
        </a:prstGeom>
        <a:noFill/>
        <a:ln w="9525">
          <a:solidFill>
            <a:srgbClr val="FF0000"/>
          </a:solidFill>
          <a:round/>
          <a:headEnd/>
          <a:tailEnd type="triangle" w="med" len="med"/>
        </a:ln>
      </xdr:spPr>
    </xdr:sp>
    <xdr:clientData/>
  </xdr:twoCellAnchor>
  <xdr:twoCellAnchor>
    <xdr:from>
      <xdr:col>0</xdr:col>
      <xdr:colOff>66675</xdr:colOff>
      <xdr:row>155</xdr:row>
      <xdr:rowOff>161925</xdr:rowOff>
    </xdr:from>
    <xdr:to>
      <xdr:col>2</xdr:col>
      <xdr:colOff>247650</xdr:colOff>
      <xdr:row>156</xdr:row>
      <xdr:rowOff>190500</xdr:rowOff>
    </xdr:to>
    <xdr:sp macro="" textlink="">
      <xdr:nvSpPr>
        <xdr:cNvPr id="31" name="Text Box 30"/>
        <xdr:cNvSpPr txBox="1">
          <a:spLocks noChangeArrowheads="1"/>
        </xdr:cNvSpPr>
      </xdr:nvSpPr>
      <xdr:spPr bwMode="auto">
        <a:xfrm>
          <a:off x="66675" y="38547675"/>
          <a:ext cx="1400175" cy="276225"/>
        </a:xfrm>
        <a:prstGeom prst="rect">
          <a:avLst/>
        </a:prstGeom>
        <a:solidFill>
          <a:srgbClr val="333300"/>
        </a:solidFill>
        <a:ln w="9525" algn="ctr">
          <a:solidFill>
            <a:srgbClr val="FFCC00"/>
          </a:solidFill>
          <a:miter lim="800000"/>
          <a:headEnd/>
          <a:tailEnd/>
        </a:ln>
        <a:effectLst/>
      </xdr:spPr>
      <xdr:txBody>
        <a:bodyPr vertOverflow="clip" wrap="square" lIns="27432" tIns="27432" rIns="27432" bIns="0" anchor="t" upright="1"/>
        <a:lstStyle/>
        <a:p>
          <a:pPr algn="ctr" rtl="0">
            <a:defRPr sz="1000"/>
          </a:pPr>
          <a:r>
            <a:rPr lang="el-GR" sz="1100" b="1" i="0" strike="noStrike">
              <a:solidFill>
                <a:srgbClr val="FFCC00"/>
              </a:solidFill>
              <a:latin typeface="Arial"/>
              <a:cs typeface="Arial"/>
            </a:rPr>
            <a:t>ΣΧΕΤΙΚΑ ΘΕΜΑΤΑ</a:t>
          </a:r>
        </a:p>
      </xdr:txBody>
    </xdr:sp>
    <xdr:clientData/>
  </xdr:twoCellAnchor>
  <xdr:twoCellAnchor>
    <xdr:from>
      <xdr:col>3</xdr:col>
      <xdr:colOff>600075</xdr:colOff>
      <xdr:row>25</xdr:row>
      <xdr:rowOff>228600</xdr:rowOff>
    </xdr:from>
    <xdr:to>
      <xdr:col>4</xdr:col>
      <xdr:colOff>342900</xdr:colOff>
      <xdr:row>26</xdr:row>
      <xdr:rowOff>180975</xdr:rowOff>
    </xdr:to>
    <xdr:sp macro="" textlink="">
      <xdr:nvSpPr>
        <xdr:cNvPr id="34" name="TextBox 33"/>
        <xdr:cNvSpPr txBox="1"/>
      </xdr:nvSpPr>
      <xdr:spPr>
        <a:xfrm>
          <a:off x="2428875" y="6419850"/>
          <a:ext cx="352425" cy="200025"/>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l-GR" sz="1100" b="1">
              <a:solidFill>
                <a:srgbClr val="FF0000"/>
              </a:solidFill>
            </a:rPr>
            <a:t>+6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114300</xdr:colOff>
      <xdr:row>12</xdr:row>
      <xdr:rowOff>19050</xdr:rowOff>
    </xdr:from>
    <xdr:to>
      <xdr:col>20</xdr:col>
      <xdr:colOff>438150</xdr:colOff>
      <xdr:row>26</xdr:row>
      <xdr:rowOff>28575</xdr:rowOff>
    </xdr:to>
    <xdr:grpSp>
      <xdr:nvGrpSpPr>
        <xdr:cNvPr id="2" name="Ομάδα 1"/>
        <xdr:cNvGrpSpPr/>
      </xdr:nvGrpSpPr>
      <xdr:grpSpPr>
        <a:xfrm>
          <a:off x="7038975" y="2305050"/>
          <a:ext cx="2152650" cy="2828925"/>
          <a:chOff x="7010400" y="2085975"/>
          <a:chExt cx="2152650" cy="2828925"/>
        </a:xfrm>
      </xdr:grpSpPr>
      <xdr:pic>
        <xdr:nvPicPr>
          <xdr:cNvPr id="3" name="Picture 3"/>
          <xdr:cNvPicPr>
            <a:picLocks noChangeAspect="1" noChangeArrowheads="1"/>
          </xdr:cNvPicPr>
        </xdr:nvPicPr>
        <xdr:blipFill>
          <a:blip xmlns:r="http://schemas.openxmlformats.org/officeDocument/2006/relationships" r:embed="rId1"/>
          <a:srcRect/>
          <a:stretch>
            <a:fillRect/>
          </a:stretch>
        </xdr:blipFill>
        <xdr:spPr bwMode="auto">
          <a:xfrm>
            <a:off x="7010400" y="3981450"/>
            <a:ext cx="714375" cy="933450"/>
          </a:xfrm>
          <a:prstGeom prst="rect">
            <a:avLst/>
          </a:prstGeom>
          <a:noFill/>
        </xdr:spPr>
      </xdr:pic>
      <xdr:sp macro="" textlink="">
        <xdr:nvSpPr>
          <xdr:cNvPr id="4" name="AutoShape 1"/>
          <xdr:cNvSpPr>
            <a:spLocks noChangeArrowheads="1"/>
          </xdr:cNvSpPr>
        </xdr:nvSpPr>
        <xdr:spPr bwMode="auto">
          <a:xfrm>
            <a:off x="7010400" y="2085975"/>
            <a:ext cx="2152650" cy="1685925"/>
          </a:xfrm>
          <a:prstGeom prst="wedgeRoundRectCallout">
            <a:avLst>
              <a:gd name="adj1" fmla="val -29204"/>
              <a:gd name="adj2" fmla="val 66949"/>
              <a:gd name="adj3" fmla="val 16667"/>
            </a:avLst>
          </a:prstGeom>
          <a:gradFill rotWithShape="0">
            <a:gsLst>
              <a:gs pos="0">
                <a:srgbClr val="FF9900"/>
              </a:gs>
              <a:gs pos="100000">
                <a:srgbClr val="FF6600"/>
              </a:gs>
            </a:gsLst>
            <a:lin ang="2700000" scaled="1"/>
          </a:gradFill>
          <a:ln w="9525">
            <a:solidFill>
              <a:srgbClr val="000000"/>
            </a:solidFill>
            <a:miter lim="800000"/>
            <a:headEnd/>
            <a:tailEnd/>
          </a:ln>
        </xdr:spPr>
        <xdr:txBody>
          <a:bodyPr vertOverflow="clip" wrap="square" lIns="27432" tIns="22860" rIns="0" bIns="0" anchor="t" upright="1"/>
          <a:lstStyle/>
          <a:p>
            <a:pPr algn="l" rtl="0">
              <a:defRPr sz="1000"/>
            </a:pPr>
            <a:r>
              <a:rPr lang="el-GR" sz="900" b="0" i="0" strike="noStrike">
                <a:solidFill>
                  <a:srgbClr val="000000"/>
                </a:solidFill>
                <a:latin typeface="Arial"/>
                <a:cs typeface="Arial"/>
              </a:rPr>
              <a:t>Για να γράψεις αριθμό σε θέση δείκτη, π.χ. για να γράψεις τον τύπο του νε-ρού, γραφεις </a:t>
            </a:r>
            <a:r>
              <a:rPr lang="el-GR" sz="900" b="1" i="0" strike="noStrike">
                <a:solidFill>
                  <a:srgbClr val="000000"/>
                </a:solidFill>
                <a:latin typeface="Arial"/>
                <a:cs typeface="Arial"/>
              </a:rPr>
              <a:t>"Η2Ο",</a:t>
            </a:r>
            <a:r>
              <a:rPr lang="el-GR" sz="900" b="0" i="0" strike="noStrike">
                <a:solidFill>
                  <a:srgbClr val="000000"/>
                </a:solidFill>
                <a:latin typeface="Arial"/>
                <a:cs typeface="Arial"/>
              </a:rPr>
              <a:t> επιλέγεις το </a:t>
            </a:r>
            <a:r>
              <a:rPr lang="el-GR" sz="900" b="1" i="0" strike="noStrike">
                <a:solidFill>
                  <a:srgbClr val="000000"/>
                </a:solidFill>
                <a:latin typeface="Arial"/>
                <a:cs typeface="Arial"/>
              </a:rPr>
              <a:t>"2"</a:t>
            </a:r>
            <a:r>
              <a:rPr lang="el-GR" sz="900" b="0" i="0" strike="noStrike">
                <a:solidFill>
                  <a:srgbClr val="000000"/>
                </a:solidFill>
                <a:latin typeface="Arial"/>
                <a:cs typeface="Arial"/>
              </a:rPr>
              <a:t> και κάνοντας δεξί κλικ στην επιλεγμένη περιοχή, επιλέγεις διαδοχικά </a:t>
            </a:r>
            <a:r>
              <a:rPr lang="el-GR" sz="900" b="1" i="0" strike="noStrike">
                <a:solidFill>
                  <a:srgbClr val="000000"/>
                </a:solidFill>
                <a:latin typeface="Arial"/>
                <a:cs typeface="Arial"/>
              </a:rPr>
              <a:t>"Μορ-φοποίηση κελιού", "Δείκτης".</a:t>
            </a:r>
            <a:r>
              <a:rPr lang="el-GR" sz="900" b="0" i="0" strike="noStrike">
                <a:solidFill>
                  <a:srgbClr val="000000"/>
                </a:solidFill>
                <a:latin typeface="Arial"/>
                <a:cs typeface="Arial"/>
              </a:rPr>
              <a:t> Στην παρούσα εφαρμογή όμως, που είναι </a:t>
            </a:r>
            <a:r>
              <a:rPr lang="el-GR" sz="900" b="1" i="0" strike="noStrike">
                <a:solidFill>
                  <a:srgbClr val="000000"/>
                </a:solidFill>
                <a:latin typeface="Arial"/>
                <a:cs typeface="Arial"/>
              </a:rPr>
              <a:t>προστατευμένη</a:t>
            </a:r>
            <a:r>
              <a:rPr lang="el-GR" sz="900" b="0" i="0" strike="noStrike">
                <a:solidFill>
                  <a:srgbClr val="000000"/>
                </a:solidFill>
                <a:latin typeface="Arial"/>
                <a:cs typeface="Arial"/>
              </a:rPr>
              <a:t> αυτό δε μπορεί να γίνει και κατά συνέπεια το νερό θα γραφεί απλά </a:t>
            </a:r>
            <a:r>
              <a:rPr lang="el-GR" sz="900" b="1" i="0" strike="noStrike">
                <a:solidFill>
                  <a:srgbClr val="000000"/>
                </a:solidFill>
                <a:latin typeface="Arial"/>
                <a:cs typeface="Arial"/>
              </a:rPr>
              <a:t>"Η2Ο".</a:t>
            </a:r>
          </a:p>
        </xdr:txBody>
      </xdr:sp>
    </xdr:grpSp>
    <xdr:clientData/>
  </xdr:twoCellAnchor>
  <xdr:twoCellAnchor>
    <xdr:from>
      <xdr:col>7</xdr:col>
      <xdr:colOff>57150</xdr:colOff>
      <xdr:row>27</xdr:row>
      <xdr:rowOff>104775</xdr:rowOff>
    </xdr:from>
    <xdr:to>
      <xdr:col>7</xdr:col>
      <xdr:colOff>333375</xdr:colOff>
      <xdr:row>27</xdr:row>
      <xdr:rowOff>104775</xdr:rowOff>
    </xdr:to>
    <xdr:sp macro="" textlink="">
      <xdr:nvSpPr>
        <xdr:cNvPr id="5" name="Line 5"/>
        <xdr:cNvSpPr>
          <a:spLocks noChangeShapeType="1"/>
        </xdr:cNvSpPr>
      </xdr:nvSpPr>
      <xdr:spPr bwMode="auto">
        <a:xfrm>
          <a:off x="2924175" y="5400675"/>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32</xdr:row>
      <xdr:rowOff>76200</xdr:rowOff>
    </xdr:from>
    <xdr:to>
      <xdr:col>7</xdr:col>
      <xdr:colOff>333375</xdr:colOff>
      <xdr:row>32</xdr:row>
      <xdr:rowOff>76200</xdr:rowOff>
    </xdr:to>
    <xdr:sp macro="" textlink="">
      <xdr:nvSpPr>
        <xdr:cNvPr id="6" name="Line 6"/>
        <xdr:cNvSpPr>
          <a:spLocks noChangeShapeType="1"/>
        </xdr:cNvSpPr>
      </xdr:nvSpPr>
      <xdr:spPr bwMode="auto">
        <a:xfrm>
          <a:off x="2924175" y="6343650"/>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37</xdr:row>
      <xdr:rowOff>104775</xdr:rowOff>
    </xdr:from>
    <xdr:to>
      <xdr:col>7</xdr:col>
      <xdr:colOff>333375</xdr:colOff>
      <xdr:row>37</xdr:row>
      <xdr:rowOff>104775</xdr:rowOff>
    </xdr:to>
    <xdr:sp macro="" textlink="">
      <xdr:nvSpPr>
        <xdr:cNvPr id="7" name="Line 7"/>
        <xdr:cNvSpPr>
          <a:spLocks noChangeShapeType="1"/>
        </xdr:cNvSpPr>
      </xdr:nvSpPr>
      <xdr:spPr bwMode="auto">
        <a:xfrm>
          <a:off x="2924175" y="7343775"/>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42</xdr:row>
      <xdr:rowOff>104775</xdr:rowOff>
    </xdr:from>
    <xdr:to>
      <xdr:col>7</xdr:col>
      <xdr:colOff>333375</xdr:colOff>
      <xdr:row>42</xdr:row>
      <xdr:rowOff>104775</xdr:rowOff>
    </xdr:to>
    <xdr:sp macro="" textlink="">
      <xdr:nvSpPr>
        <xdr:cNvPr id="8" name="Line 8"/>
        <xdr:cNvSpPr>
          <a:spLocks noChangeShapeType="1"/>
        </xdr:cNvSpPr>
      </xdr:nvSpPr>
      <xdr:spPr bwMode="auto">
        <a:xfrm>
          <a:off x="2924175" y="8315325"/>
          <a:ext cx="276225" cy="0"/>
        </a:xfrm>
        <a:prstGeom prst="line">
          <a:avLst/>
        </a:prstGeom>
        <a:noFill/>
        <a:ln w="9525">
          <a:solidFill>
            <a:srgbClr val="FF0000"/>
          </a:solidFill>
          <a:round/>
          <a:headEnd/>
          <a:tailEnd type="triangle" w="med" len="med"/>
        </a:ln>
      </xdr:spPr>
    </xdr:sp>
    <xdr:clientData/>
  </xdr:twoCellAnchor>
  <xdr:twoCellAnchor>
    <xdr:from>
      <xdr:col>7</xdr:col>
      <xdr:colOff>66675</xdr:colOff>
      <xdr:row>47</xdr:row>
      <xdr:rowOff>95250</xdr:rowOff>
    </xdr:from>
    <xdr:to>
      <xdr:col>7</xdr:col>
      <xdr:colOff>342900</xdr:colOff>
      <xdr:row>47</xdr:row>
      <xdr:rowOff>95250</xdr:rowOff>
    </xdr:to>
    <xdr:sp macro="" textlink="">
      <xdr:nvSpPr>
        <xdr:cNvPr id="9" name="Line 9"/>
        <xdr:cNvSpPr>
          <a:spLocks noChangeShapeType="1"/>
        </xdr:cNvSpPr>
      </xdr:nvSpPr>
      <xdr:spPr bwMode="auto">
        <a:xfrm>
          <a:off x="2933700" y="9277350"/>
          <a:ext cx="276225" cy="0"/>
        </a:xfrm>
        <a:prstGeom prst="line">
          <a:avLst/>
        </a:prstGeom>
        <a:noFill/>
        <a:ln w="9525">
          <a:solidFill>
            <a:srgbClr val="FF0000"/>
          </a:solidFill>
          <a:round/>
          <a:headEnd/>
          <a:tailEnd type="triangle" w="med" len="med"/>
        </a:ln>
      </xdr:spPr>
    </xdr:sp>
    <xdr:clientData/>
  </xdr:twoCellAnchor>
  <xdr:twoCellAnchor>
    <xdr:from>
      <xdr:col>7</xdr:col>
      <xdr:colOff>66675</xdr:colOff>
      <xdr:row>52</xdr:row>
      <xdr:rowOff>104775</xdr:rowOff>
    </xdr:from>
    <xdr:to>
      <xdr:col>7</xdr:col>
      <xdr:colOff>342900</xdr:colOff>
      <xdr:row>52</xdr:row>
      <xdr:rowOff>104775</xdr:rowOff>
    </xdr:to>
    <xdr:sp macro="" textlink="">
      <xdr:nvSpPr>
        <xdr:cNvPr id="10" name="Line 10"/>
        <xdr:cNvSpPr>
          <a:spLocks noChangeShapeType="1"/>
        </xdr:cNvSpPr>
      </xdr:nvSpPr>
      <xdr:spPr bwMode="auto">
        <a:xfrm>
          <a:off x="2933700" y="10258425"/>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57</xdr:row>
      <xdr:rowOff>104775</xdr:rowOff>
    </xdr:from>
    <xdr:to>
      <xdr:col>7</xdr:col>
      <xdr:colOff>333375</xdr:colOff>
      <xdr:row>57</xdr:row>
      <xdr:rowOff>104775</xdr:rowOff>
    </xdr:to>
    <xdr:sp macro="" textlink="">
      <xdr:nvSpPr>
        <xdr:cNvPr id="11" name="Line 11"/>
        <xdr:cNvSpPr>
          <a:spLocks noChangeShapeType="1"/>
        </xdr:cNvSpPr>
      </xdr:nvSpPr>
      <xdr:spPr bwMode="auto">
        <a:xfrm>
          <a:off x="2924175" y="11229975"/>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62</xdr:row>
      <xdr:rowOff>95250</xdr:rowOff>
    </xdr:from>
    <xdr:to>
      <xdr:col>7</xdr:col>
      <xdr:colOff>333375</xdr:colOff>
      <xdr:row>62</xdr:row>
      <xdr:rowOff>95250</xdr:rowOff>
    </xdr:to>
    <xdr:sp macro="" textlink="">
      <xdr:nvSpPr>
        <xdr:cNvPr id="12" name="Line 12"/>
        <xdr:cNvSpPr>
          <a:spLocks noChangeShapeType="1"/>
        </xdr:cNvSpPr>
      </xdr:nvSpPr>
      <xdr:spPr bwMode="auto">
        <a:xfrm>
          <a:off x="2924175" y="12192000"/>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67</xdr:row>
      <xdr:rowOff>104775</xdr:rowOff>
    </xdr:from>
    <xdr:to>
      <xdr:col>7</xdr:col>
      <xdr:colOff>333375</xdr:colOff>
      <xdr:row>67</xdr:row>
      <xdr:rowOff>104775</xdr:rowOff>
    </xdr:to>
    <xdr:sp macro="" textlink="">
      <xdr:nvSpPr>
        <xdr:cNvPr id="13" name="Line 13"/>
        <xdr:cNvSpPr>
          <a:spLocks noChangeShapeType="1"/>
        </xdr:cNvSpPr>
      </xdr:nvSpPr>
      <xdr:spPr bwMode="auto">
        <a:xfrm>
          <a:off x="2924175" y="13173075"/>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72</xdr:row>
      <xdr:rowOff>114300</xdr:rowOff>
    </xdr:from>
    <xdr:to>
      <xdr:col>7</xdr:col>
      <xdr:colOff>333375</xdr:colOff>
      <xdr:row>72</xdr:row>
      <xdr:rowOff>114300</xdr:rowOff>
    </xdr:to>
    <xdr:sp macro="" textlink="">
      <xdr:nvSpPr>
        <xdr:cNvPr id="14" name="Line 14"/>
        <xdr:cNvSpPr>
          <a:spLocks noChangeShapeType="1"/>
        </xdr:cNvSpPr>
      </xdr:nvSpPr>
      <xdr:spPr bwMode="auto">
        <a:xfrm>
          <a:off x="2924175" y="14154150"/>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85</xdr:row>
      <xdr:rowOff>104775</xdr:rowOff>
    </xdr:from>
    <xdr:to>
      <xdr:col>7</xdr:col>
      <xdr:colOff>333375</xdr:colOff>
      <xdr:row>85</xdr:row>
      <xdr:rowOff>104775</xdr:rowOff>
    </xdr:to>
    <xdr:sp macro="" textlink="">
      <xdr:nvSpPr>
        <xdr:cNvPr id="15" name="Line 15"/>
        <xdr:cNvSpPr>
          <a:spLocks noChangeShapeType="1"/>
        </xdr:cNvSpPr>
      </xdr:nvSpPr>
      <xdr:spPr bwMode="auto">
        <a:xfrm>
          <a:off x="2924175" y="16640175"/>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88</xdr:row>
      <xdr:rowOff>95250</xdr:rowOff>
    </xdr:from>
    <xdr:to>
      <xdr:col>7</xdr:col>
      <xdr:colOff>333375</xdr:colOff>
      <xdr:row>88</xdr:row>
      <xdr:rowOff>95250</xdr:rowOff>
    </xdr:to>
    <xdr:sp macro="" textlink="">
      <xdr:nvSpPr>
        <xdr:cNvPr id="16" name="Line 16"/>
        <xdr:cNvSpPr>
          <a:spLocks noChangeShapeType="1"/>
        </xdr:cNvSpPr>
      </xdr:nvSpPr>
      <xdr:spPr bwMode="auto">
        <a:xfrm>
          <a:off x="2924175" y="17221200"/>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91</xdr:row>
      <xdr:rowOff>104775</xdr:rowOff>
    </xdr:from>
    <xdr:to>
      <xdr:col>7</xdr:col>
      <xdr:colOff>333375</xdr:colOff>
      <xdr:row>91</xdr:row>
      <xdr:rowOff>104775</xdr:rowOff>
    </xdr:to>
    <xdr:sp macro="" textlink="">
      <xdr:nvSpPr>
        <xdr:cNvPr id="17" name="Line 17"/>
        <xdr:cNvSpPr>
          <a:spLocks noChangeShapeType="1"/>
        </xdr:cNvSpPr>
      </xdr:nvSpPr>
      <xdr:spPr bwMode="auto">
        <a:xfrm>
          <a:off x="2924175" y="17821275"/>
          <a:ext cx="276225" cy="0"/>
        </a:xfrm>
        <a:prstGeom prst="line">
          <a:avLst/>
        </a:prstGeom>
        <a:noFill/>
        <a:ln w="9525">
          <a:solidFill>
            <a:srgbClr val="FF0000"/>
          </a:solidFill>
          <a:round/>
          <a:headEnd/>
          <a:tailEnd type="triangle" w="med" len="med"/>
        </a:ln>
      </xdr:spPr>
    </xdr:sp>
    <xdr:clientData/>
  </xdr:twoCellAnchor>
  <xdr:twoCellAnchor>
    <xdr:from>
      <xdr:col>7</xdr:col>
      <xdr:colOff>57150</xdr:colOff>
      <xdr:row>94</xdr:row>
      <xdr:rowOff>104775</xdr:rowOff>
    </xdr:from>
    <xdr:to>
      <xdr:col>7</xdr:col>
      <xdr:colOff>333375</xdr:colOff>
      <xdr:row>94</xdr:row>
      <xdr:rowOff>104775</xdr:rowOff>
    </xdr:to>
    <xdr:sp macro="" textlink="">
      <xdr:nvSpPr>
        <xdr:cNvPr id="18" name="Line 18"/>
        <xdr:cNvSpPr>
          <a:spLocks noChangeShapeType="1"/>
        </xdr:cNvSpPr>
      </xdr:nvSpPr>
      <xdr:spPr bwMode="auto">
        <a:xfrm>
          <a:off x="2924175" y="18411825"/>
          <a:ext cx="276225" cy="0"/>
        </a:xfrm>
        <a:prstGeom prst="line">
          <a:avLst/>
        </a:prstGeom>
        <a:noFill/>
        <a:ln w="9525">
          <a:solidFill>
            <a:srgbClr val="FF0000"/>
          </a:solidFill>
          <a:round/>
          <a:headEnd/>
          <a:tailEnd type="triangle" w="med" len="med"/>
        </a:ln>
      </xdr:spPr>
    </xdr:sp>
    <xdr:clientData/>
  </xdr:twoCellAnchor>
  <xdr:twoCellAnchor>
    <xdr:from>
      <xdr:col>7</xdr:col>
      <xdr:colOff>76200</xdr:colOff>
      <xdr:row>97</xdr:row>
      <xdr:rowOff>114300</xdr:rowOff>
    </xdr:from>
    <xdr:to>
      <xdr:col>7</xdr:col>
      <xdr:colOff>314325</xdr:colOff>
      <xdr:row>97</xdr:row>
      <xdr:rowOff>114300</xdr:rowOff>
    </xdr:to>
    <xdr:sp macro="" textlink="">
      <xdr:nvSpPr>
        <xdr:cNvPr id="19" name="Line 19"/>
        <xdr:cNvSpPr>
          <a:spLocks noChangeShapeType="1"/>
        </xdr:cNvSpPr>
      </xdr:nvSpPr>
      <xdr:spPr bwMode="auto">
        <a:xfrm>
          <a:off x="2943225" y="19011900"/>
          <a:ext cx="238125" cy="0"/>
        </a:xfrm>
        <a:prstGeom prst="line">
          <a:avLst/>
        </a:prstGeom>
        <a:noFill/>
        <a:ln w="9525">
          <a:solidFill>
            <a:srgbClr val="FF0000"/>
          </a:solidFill>
          <a:round/>
          <a:headEnd/>
          <a:tailEnd type="triangle" w="med" len="med"/>
        </a:ln>
      </xdr:spPr>
    </xdr:sp>
    <xdr:clientData/>
  </xdr:twoCellAnchor>
  <xdr:twoCellAnchor>
    <xdr:from>
      <xdr:col>7</xdr:col>
      <xdr:colOff>76200</xdr:colOff>
      <xdr:row>100</xdr:row>
      <xdr:rowOff>114300</xdr:rowOff>
    </xdr:from>
    <xdr:to>
      <xdr:col>7</xdr:col>
      <xdr:colOff>314325</xdr:colOff>
      <xdr:row>100</xdr:row>
      <xdr:rowOff>114300</xdr:rowOff>
    </xdr:to>
    <xdr:sp macro="" textlink="">
      <xdr:nvSpPr>
        <xdr:cNvPr id="20" name="Line 20"/>
        <xdr:cNvSpPr>
          <a:spLocks noChangeShapeType="1"/>
        </xdr:cNvSpPr>
      </xdr:nvSpPr>
      <xdr:spPr bwMode="auto">
        <a:xfrm>
          <a:off x="2943225" y="19602450"/>
          <a:ext cx="238125" cy="0"/>
        </a:xfrm>
        <a:prstGeom prst="line">
          <a:avLst/>
        </a:prstGeom>
        <a:noFill/>
        <a:ln w="9525">
          <a:solidFill>
            <a:srgbClr val="FF0000"/>
          </a:solidFill>
          <a:round/>
          <a:headEnd/>
          <a:tailEnd type="triangle" w="med" len="med"/>
        </a:ln>
      </xdr:spPr>
    </xdr:sp>
    <xdr:clientData/>
  </xdr:twoCellAnchor>
  <xdr:twoCellAnchor>
    <xdr:from>
      <xdr:col>7</xdr:col>
      <xdr:colOff>76200</xdr:colOff>
      <xdr:row>103</xdr:row>
      <xdr:rowOff>85725</xdr:rowOff>
    </xdr:from>
    <xdr:to>
      <xdr:col>7</xdr:col>
      <xdr:colOff>314325</xdr:colOff>
      <xdr:row>103</xdr:row>
      <xdr:rowOff>85725</xdr:rowOff>
    </xdr:to>
    <xdr:sp macro="" textlink="">
      <xdr:nvSpPr>
        <xdr:cNvPr id="21" name="Line 21"/>
        <xdr:cNvSpPr>
          <a:spLocks noChangeShapeType="1"/>
        </xdr:cNvSpPr>
      </xdr:nvSpPr>
      <xdr:spPr bwMode="auto">
        <a:xfrm>
          <a:off x="2943225" y="2016442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106</xdr:row>
      <xdr:rowOff>85725</xdr:rowOff>
    </xdr:from>
    <xdr:to>
      <xdr:col>7</xdr:col>
      <xdr:colOff>314325</xdr:colOff>
      <xdr:row>106</xdr:row>
      <xdr:rowOff>85725</xdr:rowOff>
    </xdr:to>
    <xdr:sp macro="" textlink="">
      <xdr:nvSpPr>
        <xdr:cNvPr id="22" name="Line 22"/>
        <xdr:cNvSpPr>
          <a:spLocks noChangeShapeType="1"/>
        </xdr:cNvSpPr>
      </xdr:nvSpPr>
      <xdr:spPr bwMode="auto">
        <a:xfrm>
          <a:off x="2943225" y="2075497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109</xdr:row>
      <xdr:rowOff>85725</xdr:rowOff>
    </xdr:from>
    <xdr:to>
      <xdr:col>7</xdr:col>
      <xdr:colOff>314325</xdr:colOff>
      <xdr:row>109</xdr:row>
      <xdr:rowOff>85725</xdr:rowOff>
    </xdr:to>
    <xdr:sp macro="" textlink="">
      <xdr:nvSpPr>
        <xdr:cNvPr id="23" name="Line 23"/>
        <xdr:cNvSpPr>
          <a:spLocks noChangeShapeType="1"/>
        </xdr:cNvSpPr>
      </xdr:nvSpPr>
      <xdr:spPr bwMode="auto">
        <a:xfrm>
          <a:off x="2943225" y="2134552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112</xdr:row>
      <xdr:rowOff>85725</xdr:rowOff>
    </xdr:from>
    <xdr:to>
      <xdr:col>7</xdr:col>
      <xdr:colOff>314325</xdr:colOff>
      <xdr:row>112</xdr:row>
      <xdr:rowOff>85725</xdr:rowOff>
    </xdr:to>
    <xdr:sp macro="" textlink="">
      <xdr:nvSpPr>
        <xdr:cNvPr id="24" name="Line 24"/>
        <xdr:cNvSpPr>
          <a:spLocks noChangeShapeType="1"/>
        </xdr:cNvSpPr>
      </xdr:nvSpPr>
      <xdr:spPr bwMode="auto">
        <a:xfrm>
          <a:off x="2943225" y="2193607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115</xdr:row>
      <xdr:rowOff>85725</xdr:rowOff>
    </xdr:from>
    <xdr:to>
      <xdr:col>7</xdr:col>
      <xdr:colOff>314325</xdr:colOff>
      <xdr:row>115</xdr:row>
      <xdr:rowOff>85725</xdr:rowOff>
    </xdr:to>
    <xdr:sp macro="" textlink="">
      <xdr:nvSpPr>
        <xdr:cNvPr id="25" name="Line 25"/>
        <xdr:cNvSpPr>
          <a:spLocks noChangeShapeType="1"/>
        </xdr:cNvSpPr>
      </xdr:nvSpPr>
      <xdr:spPr bwMode="auto">
        <a:xfrm>
          <a:off x="2943225" y="2252662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118</xdr:row>
      <xdr:rowOff>85725</xdr:rowOff>
    </xdr:from>
    <xdr:to>
      <xdr:col>7</xdr:col>
      <xdr:colOff>314325</xdr:colOff>
      <xdr:row>118</xdr:row>
      <xdr:rowOff>85725</xdr:rowOff>
    </xdr:to>
    <xdr:sp macro="" textlink="">
      <xdr:nvSpPr>
        <xdr:cNvPr id="26" name="Line 26"/>
        <xdr:cNvSpPr>
          <a:spLocks noChangeShapeType="1"/>
        </xdr:cNvSpPr>
      </xdr:nvSpPr>
      <xdr:spPr bwMode="auto">
        <a:xfrm>
          <a:off x="2943225" y="2311717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126</xdr:row>
      <xdr:rowOff>85725</xdr:rowOff>
    </xdr:from>
    <xdr:to>
      <xdr:col>7</xdr:col>
      <xdr:colOff>314325</xdr:colOff>
      <xdr:row>126</xdr:row>
      <xdr:rowOff>85725</xdr:rowOff>
    </xdr:to>
    <xdr:sp macro="" textlink="">
      <xdr:nvSpPr>
        <xdr:cNvPr id="27" name="Line 27"/>
        <xdr:cNvSpPr>
          <a:spLocks noChangeShapeType="1"/>
        </xdr:cNvSpPr>
      </xdr:nvSpPr>
      <xdr:spPr bwMode="auto">
        <a:xfrm>
          <a:off x="2943225" y="2466022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129</xdr:row>
      <xdr:rowOff>85725</xdr:rowOff>
    </xdr:from>
    <xdr:to>
      <xdr:col>7</xdr:col>
      <xdr:colOff>314325</xdr:colOff>
      <xdr:row>129</xdr:row>
      <xdr:rowOff>85725</xdr:rowOff>
    </xdr:to>
    <xdr:sp macro="" textlink="">
      <xdr:nvSpPr>
        <xdr:cNvPr id="28" name="Line 28"/>
        <xdr:cNvSpPr>
          <a:spLocks noChangeShapeType="1"/>
        </xdr:cNvSpPr>
      </xdr:nvSpPr>
      <xdr:spPr bwMode="auto">
        <a:xfrm>
          <a:off x="2943225" y="2525077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103</xdr:row>
      <xdr:rowOff>85725</xdr:rowOff>
    </xdr:from>
    <xdr:to>
      <xdr:col>7</xdr:col>
      <xdr:colOff>314325</xdr:colOff>
      <xdr:row>103</xdr:row>
      <xdr:rowOff>85725</xdr:rowOff>
    </xdr:to>
    <xdr:sp macro="" textlink="">
      <xdr:nvSpPr>
        <xdr:cNvPr id="29" name="Line 29"/>
        <xdr:cNvSpPr>
          <a:spLocks noChangeShapeType="1"/>
        </xdr:cNvSpPr>
      </xdr:nvSpPr>
      <xdr:spPr bwMode="auto">
        <a:xfrm>
          <a:off x="2943225" y="20164425"/>
          <a:ext cx="238125" cy="0"/>
        </a:xfrm>
        <a:prstGeom prst="line">
          <a:avLst/>
        </a:prstGeom>
        <a:noFill/>
        <a:ln w="9525">
          <a:solidFill>
            <a:srgbClr val="FF0000"/>
          </a:solidFill>
          <a:round/>
          <a:headEnd/>
          <a:tailEnd type="triangle" w="med" len="med"/>
        </a:ln>
      </xdr:spPr>
    </xdr:sp>
    <xdr:clientData/>
  </xdr:twoCellAnchor>
  <xdr:twoCellAnchor>
    <xdr:from>
      <xdr:col>7</xdr:col>
      <xdr:colOff>76200</xdr:colOff>
      <xdr:row>106</xdr:row>
      <xdr:rowOff>85725</xdr:rowOff>
    </xdr:from>
    <xdr:to>
      <xdr:col>7</xdr:col>
      <xdr:colOff>314325</xdr:colOff>
      <xdr:row>106</xdr:row>
      <xdr:rowOff>85725</xdr:rowOff>
    </xdr:to>
    <xdr:sp macro="" textlink="">
      <xdr:nvSpPr>
        <xdr:cNvPr id="30" name="Line 30"/>
        <xdr:cNvSpPr>
          <a:spLocks noChangeShapeType="1"/>
        </xdr:cNvSpPr>
      </xdr:nvSpPr>
      <xdr:spPr bwMode="auto">
        <a:xfrm>
          <a:off x="2943225" y="2075497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106</xdr:row>
      <xdr:rowOff>85725</xdr:rowOff>
    </xdr:from>
    <xdr:to>
      <xdr:col>7</xdr:col>
      <xdr:colOff>314325</xdr:colOff>
      <xdr:row>106</xdr:row>
      <xdr:rowOff>85725</xdr:rowOff>
    </xdr:to>
    <xdr:sp macro="" textlink="">
      <xdr:nvSpPr>
        <xdr:cNvPr id="31" name="Line 31"/>
        <xdr:cNvSpPr>
          <a:spLocks noChangeShapeType="1"/>
        </xdr:cNvSpPr>
      </xdr:nvSpPr>
      <xdr:spPr bwMode="auto">
        <a:xfrm>
          <a:off x="2943225" y="20754975"/>
          <a:ext cx="238125" cy="0"/>
        </a:xfrm>
        <a:prstGeom prst="line">
          <a:avLst/>
        </a:prstGeom>
        <a:noFill/>
        <a:ln w="9525">
          <a:solidFill>
            <a:srgbClr val="FF0000"/>
          </a:solidFill>
          <a:round/>
          <a:headEnd/>
          <a:tailEnd type="triangle" w="med" len="med"/>
        </a:ln>
      </xdr:spPr>
    </xdr:sp>
    <xdr:clientData/>
  </xdr:twoCellAnchor>
  <xdr:twoCellAnchor>
    <xdr:from>
      <xdr:col>7</xdr:col>
      <xdr:colOff>76200</xdr:colOff>
      <xdr:row>109</xdr:row>
      <xdr:rowOff>85725</xdr:rowOff>
    </xdr:from>
    <xdr:to>
      <xdr:col>7</xdr:col>
      <xdr:colOff>314325</xdr:colOff>
      <xdr:row>109</xdr:row>
      <xdr:rowOff>85725</xdr:rowOff>
    </xdr:to>
    <xdr:sp macro="" textlink="">
      <xdr:nvSpPr>
        <xdr:cNvPr id="32" name="Line 32"/>
        <xdr:cNvSpPr>
          <a:spLocks noChangeShapeType="1"/>
        </xdr:cNvSpPr>
      </xdr:nvSpPr>
      <xdr:spPr bwMode="auto">
        <a:xfrm>
          <a:off x="2943225" y="21345525"/>
          <a:ext cx="238125" cy="0"/>
        </a:xfrm>
        <a:prstGeom prst="line">
          <a:avLst/>
        </a:prstGeom>
        <a:noFill/>
        <a:ln w="9525">
          <a:solidFill>
            <a:srgbClr val="FF0000"/>
          </a:solidFill>
          <a:round/>
          <a:headEnd/>
          <a:tailEnd type="triangle" w="med" len="med"/>
        </a:ln>
      </xdr:spPr>
    </xdr:sp>
    <xdr:clientData/>
  </xdr:twoCellAnchor>
  <xdr:twoCellAnchor>
    <xdr:from>
      <xdr:col>7</xdr:col>
      <xdr:colOff>76200</xdr:colOff>
      <xdr:row>112</xdr:row>
      <xdr:rowOff>85725</xdr:rowOff>
    </xdr:from>
    <xdr:to>
      <xdr:col>7</xdr:col>
      <xdr:colOff>314325</xdr:colOff>
      <xdr:row>112</xdr:row>
      <xdr:rowOff>85725</xdr:rowOff>
    </xdr:to>
    <xdr:sp macro="" textlink="">
      <xdr:nvSpPr>
        <xdr:cNvPr id="33" name="Line 33"/>
        <xdr:cNvSpPr>
          <a:spLocks noChangeShapeType="1"/>
        </xdr:cNvSpPr>
      </xdr:nvSpPr>
      <xdr:spPr bwMode="auto">
        <a:xfrm>
          <a:off x="2943225" y="2193607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112</xdr:row>
      <xdr:rowOff>85725</xdr:rowOff>
    </xdr:from>
    <xdr:to>
      <xdr:col>7</xdr:col>
      <xdr:colOff>314325</xdr:colOff>
      <xdr:row>112</xdr:row>
      <xdr:rowOff>85725</xdr:rowOff>
    </xdr:to>
    <xdr:sp macro="" textlink="">
      <xdr:nvSpPr>
        <xdr:cNvPr id="34" name="Line 34"/>
        <xdr:cNvSpPr>
          <a:spLocks noChangeShapeType="1"/>
        </xdr:cNvSpPr>
      </xdr:nvSpPr>
      <xdr:spPr bwMode="auto">
        <a:xfrm>
          <a:off x="2943225" y="21936075"/>
          <a:ext cx="238125" cy="0"/>
        </a:xfrm>
        <a:prstGeom prst="line">
          <a:avLst/>
        </a:prstGeom>
        <a:noFill/>
        <a:ln w="9525">
          <a:solidFill>
            <a:srgbClr val="FF0000"/>
          </a:solidFill>
          <a:round/>
          <a:headEnd/>
          <a:tailEnd type="triangle" w="med" len="med"/>
        </a:ln>
      </xdr:spPr>
    </xdr:sp>
    <xdr:clientData/>
  </xdr:twoCellAnchor>
  <xdr:twoCellAnchor>
    <xdr:from>
      <xdr:col>7</xdr:col>
      <xdr:colOff>76200</xdr:colOff>
      <xdr:row>115</xdr:row>
      <xdr:rowOff>85725</xdr:rowOff>
    </xdr:from>
    <xdr:to>
      <xdr:col>7</xdr:col>
      <xdr:colOff>314325</xdr:colOff>
      <xdr:row>115</xdr:row>
      <xdr:rowOff>85725</xdr:rowOff>
    </xdr:to>
    <xdr:sp macro="" textlink="">
      <xdr:nvSpPr>
        <xdr:cNvPr id="35" name="Line 35"/>
        <xdr:cNvSpPr>
          <a:spLocks noChangeShapeType="1"/>
        </xdr:cNvSpPr>
      </xdr:nvSpPr>
      <xdr:spPr bwMode="auto">
        <a:xfrm>
          <a:off x="2943225" y="22526625"/>
          <a:ext cx="238125" cy="0"/>
        </a:xfrm>
        <a:prstGeom prst="line">
          <a:avLst/>
        </a:prstGeom>
        <a:noFill/>
        <a:ln w="9525">
          <a:solidFill>
            <a:srgbClr val="FF0000"/>
          </a:solidFill>
          <a:round/>
          <a:headEnd/>
          <a:tailEnd type="triangle" w="med" len="med"/>
        </a:ln>
      </xdr:spPr>
    </xdr:sp>
    <xdr:clientData/>
  </xdr:twoCellAnchor>
  <xdr:twoCellAnchor>
    <xdr:from>
      <xdr:col>7</xdr:col>
      <xdr:colOff>76200</xdr:colOff>
      <xdr:row>118</xdr:row>
      <xdr:rowOff>85725</xdr:rowOff>
    </xdr:from>
    <xdr:to>
      <xdr:col>7</xdr:col>
      <xdr:colOff>314325</xdr:colOff>
      <xdr:row>118</xdr:row>
      <xdr:rowOff>85725</xdr:rowOff>
    </xdr:to>
    <xdr:sp macro="" textlink="">
      <xdr:nvSpPr>
        <xdr:cNvPr id="36" name="Line 36"/>
        <xdr:cNvSpPr>
          <a:spLocks noChangeShapeType="1"/>
        </xdr:cNvSpPr>
      </xdr:nvSpPr>
      <xdr:spPr bwMode="auto">
        <a:xfrm>
          <a:off x="2943225" y="2311717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118</xdr:row>
      <xdr:rowOff>85725</xdr:rowOff>
    </xdr:from>
    <xdr:to>
      <xdr:col>7</xdr:col>
      <xdr:colOff>314325</xdr:colOff>
      <xdr:row>118</xdr:row>
      <xdr:rowOff>85725</xdr:rowOff>
    </xdr:to>
    <xdr:sp macro="" textlink="">
      <xdr:nvSpPr>
        <xdr:cNvPr id="37" name="Line 37"/>
        <xdr:cNvSpPr>
          <a:spLocks noChangeShapeType="1"/>
        </xdr:cNvSpPr>
      </xdr:nvSpPr>
      <xdr:spPr bwMode="auto">
        <a:xfrm>
          <a:off x="2943225" y="23117175"/>
          <a:ext cx="238125" cy="0"/>
        </a:xfrm>
        <a:prstGeom prst="line">
          <a:avLst/>
        </a:prstGeom>
        <a:noFill/>
        <a:ln w="9525">
          <a:solidFill>
            <a:srgbClr val="FF0000"/>
          </a:solidFill>
          <a:round/>
          <a:headEnd/>
          <a:tailEnd type="triangle" w="med" len="med"/>
        </a:ln>
      </xdr:spPr>
    </xdr:sp>
    <xdr:clientData/>
  </xdr:twoCellAnchor>
  <xdr:twoCellAnchor>
    <xdr:from>
      <xdr:col>7</xdr:col>
      <xdr:colOff>76200</xdr:colOff>
      <xdr:row>126</xdr:row>
      <xdr:rowOff>85725</xdr:rowOff>
    </xdr:from>
    <xdr:to>
      <xdr:col>7</xdr:col>
      <xdr:colOff>314325</xdr:colOff>
      <xdr:row>126</xdr:row>
      <xdr:rowOff>85725</xdr:rowOff>
    </xdr:to>
    <xdr:sp macro="" textlink="">
      <xdr:nvSpPr>
        <xdr:cNvPr id="38" name="Line 38"/>
        <xdr:cNvSpPr>
          <a:spLocks noChangeShapeType="1"/>
        </xdr:cNvSpPr>
      </xdr:nvSpPr>
      <xdr:spPr bwMode="auto">
        <a:xfrm>
          <a:off x="2943225" y="24660225"/>
          <a:ext cx="238125" cy="0"/>
        </a:xfrm>
        <a:prstGeom prst="line">
          <a:avLst/>
        </a:prstGeom>
        <a:noFill/>
        <a:ln w="9525">
          <a:solidFill>
            <a:srgbClr val="FF0000"/>
          </a:solidFill>
          <a:round/>
          <a:headEnd/>
          <a:tailEnd type="triangle" w="med" len="med"/>
        </a:ln>
      </xdr:spPr>
    </xdr:sp>
    <xdr:clientData/>
  </xdr:twoCellAnchor>
  <xdr:twoCellAnchor>
    <xdr:from>
      <xdr:col>7</xdr:col>
      <xdr:colOff>76200</xdr:colOff>
      <xdr:row>129</xdr:row>
      <xdr:rowOff>85725</xdr:rowOff>
    </xdr:from>
    <xdr:to>
      <xdr:col>7</xdr:col>
      <xdr:colOff>314325</xdr:colOff>
      <xdr:row>129</xdr:row>
      <xdr:rowOff>85725</xdr:rowOff>
    </xdr:to>
    <xdr:sp macro="" textlink="">
      <xdr:nvSpPr>
        <xdr:cNvPr id="39" name="Line 39"/>
        <xdr:cNvSpPr>
          <a:spLocks noChangeShapeType="1"/>
        </xdr:cNvSpPr>
      </xdr:nvSpPr>
      <xdr:spPr bwMode="auto">
        <a:xfrm>
          <a:off x="2943225" y="25250775"/>
          <a:ext cx="238125" cy="0"/>
        </a:xfrm>
        <a:prstGeom prst="line">
          <a:avLst/>
        </a:prstGeom>
        <a:noFill/>
        <a:ln w="9525">
          <a:solidFill>
            <a:srgbClr val="000000"/>
          </a:solidFill>
          <a:round/>
          <a:headEnd/>
          <a:tailEnd type="triangle" w="med" len="med"/>
        </a:ln>
      </xdr:spPr>
    </xdr:sp>
    <xdr:clientData/>
  </xdr:twoCellAnchor>
  <xdr:twoCellAnchor>
    <xdr:from>
      <xdr:col>7</xdr:col>
      <xdr:colOff>76200</xdr:colOff>
      <xdr:row>129</xdr:row>
      <xdr:rowOff>85725</xdr:rowOff>
    </xdr:from>
    <xdr:to>
      <xdr:col>7</xdr:col>
      <xdr:colOff>314325</xdr:colOff>
      <xdr:row>129</xdr:row>
      <xdr:rowOff>85725</xdr:rowOff>
    </xdr:to>
    <xdr:sp macro="" textlink="">
      <xdr:nvSpPr>
        <xdr:cNvPr id="40" name="Line 40"/>
        <xdr:cNvSpPr>
          <a:spLocks noChangeShapeType="1"/>
        </xdr:cNvSpPr>
      </xdr:nvSpPr>
      <xdr:spPr bwMode="auto">
        <a:xfrm>
          <a:off x="2943225" y="2525077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132</xdr:row>
      <xdr:rowOff>104775</xdr:rowOff>
    </xdr:from>
    <xdr:to>
      <xdr:col>7</xdr:col>
      <xdr:colOff>323850</xdr:colOff>
      <xdr:row>132</xdr:row>
      <xdr:rowOff>104775</xdr:rowOff>
    </xdr:to>
    <xdr:sp macro="" textlink="">
      <xdr:nvSpPr>
        <xdr:cNvPr id="41" name="Line 41"/>
        <xdr:cNvSpPr>
          <a:spLocks noChangeShapeType="1"/>
        </xdr:cNvSpPr>
      </xdr:nvSpPr>
      <xdr:spPr bwMode="auto">
        <a:xfrm>
          <a:off x="2952750" y="2586037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135</xdr:row>
      <xdr:rowOff>104775</xdr:rowOff>
    </xdr:from>
    <xdr:to>
      <xdr:col>7</xdr:col>
      <xdr:colOff>323850</xdr:colOff>
      <xdr:row>135</xdr:row>
      <xdr:rowOff>104775</xdr:rowOff>
    </xdr:to>
    <xdr:sp macro="" textlink="">
      <xdr:nvSpPr>
        <xdr:cNvPr id="42" name="Line 42"/>
        <xdr:cNvSpPr>
          <a:spLocks noChangeShapeType="1"/>
        </xdr:cNvSpPr>
      </xdr:nvSpPr>
      <xdr:spPr bwMode="auto">
        <a:xfrm>
          <a:off x="2952750" y="2645092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138</xdr:row>
      <xdr:rowOff>104775</xdr:rowOff>
    </xdr:from>
    <xdr:to>
      <xdr:col>7</xdr:col>
      <xdr:colOff>323850</xdr:colOff>
      <xdr:row>138</xdr:row>
      <xdr:rowOff>104775</xdr:rowOff>
    </xdr:to>
    <xdr:sp macro="" textlink="">
      <xdr:nvSpPr>
        <xdr:cNvPr id="43" name="Line 43"/>
        <xdr:cNvSpPr>
          <a:spLocks noChangeShapeType="1"/>
        </xdr:cNvSpPr>
      </xdr:nvSpPr>
      <xdr:spPr bwMode="auto">
        <a:xfrm>
          <a:off x="2952750" y="2704147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141</xdr:row>
      <xdr:rowOff>104775</xdr:rowOff>
    </xdr:from>
    <xdr:to>
      <xdr:col>7</xdr:col>
      <xdr:colOff>323850</xdr:colOff>
      <xdr:row>141</xdr:row>
      <xdr:rowOff>104775</xdr:rowOff>
    </xdr:to>
    <xdr:sp macro="" textlink="">
      <xdr:nvSpPr>
        <xdr:cNvPr id="44" name="Line 44"/>
        <xdr:cNvSpPr>
          <a:spLocks noChangeShapeType="1"/>
        </xdr:cNvSpPr>
      </xdr:nvSpPr>
      <xdr:spPr bwMode="auto">
        <a:xfrm>
          <a:off x="2952750" y="2763202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144</xdr:row>
      <xdr:rowOff>104775</xdr:rowOff>
    </xdr:from>
    <xdr:to>
      <xdr:col>7</xdr:col>
      <xdr:colOff>323850</xdr:colOff>
      <xdr:row>144</xdr:row>
      <xdr:rowOff>104775</xdr:rowOff>
    </xdr:to>
    <xdr:sp macro="" textlink="">
      <xdr:nvSpPr>
        <xdr:cNvPr id="45" name="Line 45"/>
        <xdr:cNvSpPr>
          <a:spLocks noChangeShapeType="1"/>
        </xdr:cNvSpPr>
      </xdr:nvSpPr>
      <xdr:spPr bwMode="auto">
        <a:xfrm>
          <a:off x="2952750" y="2822257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147</xdr:row>
      <xdr:rowOff>104775</xdr:rowOff>
    </xdr:from>
    <xdr:to>
      <xdr:col>7</xdr:col>
      <xdr:colOff>323850</xdr:colOff>
      <xdr:row>147</xdr:row>
      <xdr:rowOff>104775</xdr:rowOff>
    </xdr:to>
    <xdr:sp macro="" textlink="">
      <xdr:nvSpPr>
        <xdr:cNvPr id="46" name="Line 46"/>
        <xdr:cNvSpPr>
          <a:spLocks noChangeShapeType="1"/>
        </xdr:cNvSpPr>
      </xdr:nvSpPr>
      <xdr:spPr bwMode="auto">
        <a:xfrm>
          <a:off x="2952750" y="2881312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150</xdr:row>
      <xdr:rowOff>104775</xdr:rowOff>
    </xdr:from>
    <xdr:to>
      <xdr:col>7</xdr:col>
      <xdr:colOff>323850</xdr:colOff>
      <xdr:row>150</xdr:row>
      <xdr:rowOff>104775</xdr:rowOff>
    </xdr:to>
    <xdr:sp macro="" textlink="">
      <xdr:nvSpPr>
        <xdr:cNvPr id="47" name="Line 47"/>
        <xdr:cNvSpPr>
          <a:spLocks noChangeShapeType="1"/>
        </xdr:cNvSpPr>
      </xdr:nvSpPr>
      <xdr:spPr bwMode="auto">
        <a:xfrm>
          <a:off x="2952750" y="2940367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158</xdr:row>
      <xdr:rowOff>104775</xdr:rowOff>
    </xdr:from>
    <xdr:to>
      <xdr:col>7</xdr:col>
      <xdr:colOff>323850</xdr:colOff>
      <xdr:row>158</xdr:row>
      <xdr:rowOff>104775</xdr:rowOff>
    </xdr:to>
    <xdr:sp macro="" textlink="">
      <xdr:nvSpPr>
        <xdr:cNvPr id="48" name="Line 48"/>
        <xdr:cNvSpPr>
          <a:spLocks noChangeShapeType="1"/>
        </xdr:cNvSpPr>
      </xdr:nvSpPr>
      <xdr:spPr bwMode="auto">
        <a:xfrm>
          <a:off x="2952750" y="3094672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161</xdr:row>
      <xdr:rowOff>104775</xdr:rowOff>
    </xdr:from>
    <xdr:to>
      <xdr:col>7</xdr:col>
      <xdr:colOff>323850</xdr:colOff>
      <xdr:row>161</xdr:row>
      <xdr:rowOff>104775</xdr:rowOff>
    </xdr:to>
    <xdr:sp macro="" textlink="">
      <xdr:nvSpPr>
        <xdr:cNvPr id="49" name="Line 49"/>
        <xdr:cNvSpPr>
          <a:spLocks noChangeShapeType="1"/>
        </xdr:cNvSpPr>
      </xdr:nvSpPr>
      <xdr:spPr bwMode="auto">
        <a:xfrm>
          <a:off x="2952750" y="3153727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164</xdr:row>
      <xdr:rowOff>95250</xdr:rowOff>
    </xdr:from>
    <xdr:to>
      <xdr:col>7</xdr:col>
      <xdr:colOff>323850</xdr:colOff>
      <xdr:row>164</xdr:row>
      <xdr:rowOff>95250</xdr:rowOff>
    </xdr:to>
    <xdr:sp macro="" textlink="">
      <xdr:nvSpPr>
        <xdr:cNvPr id="50" name="Line 50"/>
        <xdr:cNvSpPr>
          <a:spLocks noChangeShapeType="1"/>
        </xdr:cNvSpPr>
      </xdr:nvSpPr>
      <xdr:spPr bwMode="auto">
        <a:xfrm>
          <a:off x="2952750" y="32118300"/>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167</xdr:row>
      <xdr:rowOff>95250</xdr:rowOff>
    </xdr:from>
    <xdr:to>
      <xdr:col>7</xdr:col>
      <xdr:colOff>323850</xdr:colOff>
      <xdr:row>167</xdr:row>
      <xdr:rowOff>95250</xdr:rowOff>
    </xdr:to>
    <xdr:sp macro="" textlink="">
      <xdr:nvSpPr>
        <xdr:cNvPr id="51" name="Line 51"/>
        <xdr:cNvSpPr>
          <a:spLocks noChangeShapeType="1"/>
        </xdr:cNvSpPr>
      </xdr:nvSpPr>
      <xdr:spPr bwMode="auto">
        <a:xfrm>
          <a:off x="2952750" y="32708850"/>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170</xdr:row>
      <xdr:rowOff>85725</xdr:rowOff>
    </xdr:from>
    <xdr:to>
      <xdr:col>7</xdr:col>
      <xdr:colOff>323850</xdr:colOff>
      <xdr:row>170</xdr:row>
      <xdr:rowOff>85725</xdr:rowOff>
    </xdr:to>
    <xdr:sp macro="" textlink="">
      <xdr:nvSpPr>
        <xdr:cNvPr id="52" name="Line 52"/>
        <xdr:cNvSpPr>
          <a:spLocks noChangeShapeType="1"/>
        </xdr:cNvSpPr>
      </xdr:nvSpPr>
      <xdr:spPr bwMode="auto">
        <a:xfrm>
          <a:off x="2952750" y="33289875"/>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173</xdr:row>
      <xdr:rowOff>95250</xdr:rowOff>
    </xdr:from>
    <xdr:to>
      <xdr:col>7</xdr:col>
      <xdr:colOff>323850</xdr:colOff>
      <xdr:row>173</xdr:row>
      <xdr:rowOff>95250</xdr:rowOff>
    </xdr:to>
    <xdr:sp macro="" textlink="">
      <xdr:nvSpPr>
        <xdr:cNvPr id="53" name="Line 53"/>
        <xdr:cNvSpPr>
          <a:spLocks noChangeShapeType="1"/>
        </xdr:cNvSpPr>
      </xdr:nvSpPr>
      <xdr:spPr bwMode="auto">
        <a:xfrm>
          <a:off x="2952750" y="33889950"/>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176</xdr:row>
      <xdr:rowOff>95250</xdr:rowOff>
    </xdr:from>
    <xdr:to>
      <xdr:col>7</xdr:col>
      <xdr:colOff>323850</xdr:colOff>
      <xdr:row>176</xdr:row>
      <xdr:rowOff>95250</xdr:rowOff>
    </xdr:to>
    <xdr:sp macro="" textlink="">
      <xdr:nvSpPr>
        <xdr:cNvPr id="54" name="Line 54"/>
        <xdr:cNvSpPr>
          <a:spLocks noChangeShapeType="1"/>
        </xdr:cNvSpPr>
      </xdr:nvSpPr>
      <xdr:spPr bwMode="auto">
        <a:xfrm>
          <a:off x="2952750" y="34480500"/>
          <a:ext cx="238125" cy="0"/>
        </a:xfrm>
        <a:prstGeom prst="line">
          <a:avLst/>
        </a:prstGeom>
        <a:noFill/>
        <a:ln w="9525">
          <a:solidFill>
            <a:srgbClr val="FF0000"/>
          </a:solidFill>
          <a:round/>
          <a:headEnd/>
          <a:tailEnd type="triangle" w="med" len="med"/>
        </a:ln>
      </xdr:spPr>
    </xdr:sp>
    <xdr:clientData/>
  </xdr:twoCellAnchor>
  <xdr:twoCellAnchor>
    <xdr:from>
      <xdr:col>7</xdr:col>
      <xdr:colOff>85725</xdr:colOff>
      <xdr:row>179</xdr:row>
      <xdr:rowOff>95250</xdr:rowOff>
    </xdr:from>
    <xdr:to>
      <xdr:col>7</xdr:col>
      <xdr:colOff>352425</xdr:colOff>
      <xdr:row>179</xdr:row>
      <xdr:rowOff>95250</xdr:rowOff>
    </xdr:to>
    <xdr:sp macro="" textlink="">
      <xdr:nvSpPr>
        <xdr:cNvPr id="55" name="Line 55"/>
        <xdr:cNvSpPr>
          <a:spLocks noChangeShapeType="1"/>
        </xdr:cNvSpPr>
      </xdr:nvSpPr>
      <xdr:spPr bwMode="auto">
        <a:xfrm>
          <a:off x="2952750" y="35071050"/>
          <a:ext cx="266700" cy="0"/>
        </a:xfrm>
        <a:prstGeom prst="line">
          <a:avLst/>
        </a:prstGeom>
        <a:noFill/>
        <a:ln w="9525">
          <a:solidFill>
            <a:srgbClr val="FF0000"/>
          </a:solidFill>
          <a:round/>
          <a:headEnd/>
          <a:tailEnd type="triangle" w="med" len="med"/>
        </a:ln>
      </xdr:spPr>
    </xdr:sp>
    <xdr:clientData/>
  </xdr:twoCellAnchor>
  <xdr:twoCellAnchor>
    <xdr:from>
      <xdr:col>7</xdr:col>
      <xdr:colOff>85725</xdr:colOff>
      <xdr:row>182</xdr:row>
      <xdr:rowOff>95250</xdr:rowOff>
    </xdr:from>
    <xdr:to>
      <xdr:col>7</xdr:col>
      <xdr:colOff>333375</xdr:colOff>
      <xdr:row>182</xdr:row>
      <xdr:rowOff>95250</xdr:rowOff>
    </xdr:to>
    <xdr:sp macro="" textlink="">
      <xdr:nvSpPr>
        <xdr:cNvPr id="56" name="Line 56"/>
        <xdr:cNvSpPr>
          <a:spLocks noChangeShapeType="1"/>
        </xdr:cNvSpPr>
      </xdr:nvSpPr>
      <xdr:spPr bwMode="auto">
        <a:xfrm>
          <a:off x="2952750" y="35661600"/>
          <a:ext cx="247650" cy="0"/>
        </a:xfrm>
        <a:prstGeom prst="line">
          <a:avLst/>
        </a:prstGeom>
        <a:noFill/>
        <a:ln w="9525">
          <a:solidFill>
            <a:srgbClr val="FF0000"/>
          </a:solidFill>
          <a:round/>
          <a:headEnd/>
          <a:tailEnd type="triangle" w="med" len="med"/>
        </a:ln>
      </xdr:spPr>
    </xdr:sp>
    <xdr:clientData/>
  </xdr:twoCellAnchor>
  <xdr:twoCellAnchor>
    <xdr:from>
      <xdr:col>7</xdr:col>
      <xdr:colOff>85725</xdr:colOff>
      <xdr:row>190</xdr:row>
      <xdr:rowOff>95250</xdr:rowOff>
    </xdr:from>
    <xdr:to>
      <xdr:col>7</xdr:col>
      <xdr:colOff>352425</xdr:colOff>
      <xdr:row>190</xdr:row>
      <xdr:rowOff>95250</xdr:rowOff>
    </xdr:to>
    <xdr:sp macro="" textlink="">
      <xdr:nvSpPr>
        <xdr:cNvPr id="57" name="Line 57"/>
        <xdr:cNvSpPr>
          <a:spLocks noChangeShapeType="1"/>
        </xdr:cNvSpPr>
      </xdr:nvSpPr>
      <xdr:spPr bwMode="auto">
        <a:xfrm>
          <a:off x="2952750" y="37204650"/>
          <a:ext cx="266700" cy="0"/>
        </a:xfrm>
        <a:prstGeom prst="line">
          <a:avLst/>
        </a:prstGeom>
        <a:noFill/>
        <a:ln w="9525">
          <a:solidFill>
            <a:srgbClr val="FF0000"/>
          </a:solidFill>
          <a:round/>
          <a:headEnd/>
          <a:tailEnd type="triangle" w="med" len="med"/>
        </a:ln>
      </xdr:spPr>
    </xdr:sp>
    <xdr:clientData/>
  </xdr:twoCellAnchor>
  <xdr:twoCellAnchor>
    <xdr:from>
      <xdr:col>7</xdr:col>
      <xdr:colOff>85725</xdr:colOff>
      <xdr:row>193</xdr:row>
      <xdr:rowOff>95250</xdr:rowOff>
    </xdr:from>
    <xdr:to>
      <xdr:col>7</xdr:col>
      <xdr:colOff>333375</xdr:colOff>
      <xdr:row>193</xdr:row>
      <xdr:rowOff>95250</xdr:rowOff>
    </xdr:to>
    <xdr:sp macro="" textlink="">
      <xdr:nvSpPr>
        <xdr:cNvPr id="58" name="Line 58"/>
        <xdr:cNvSpPr>
          <a:spLocks noChangeShapeType="1"/>
        </xdr:cNvSpPr>
      </xdr:nvSpPr>
      <xdr:spPr bwMode="auto">
        <a:xfrm>
          <a:off x="2952750" y="37795200"/>
          <a:ext cx="247650" cy="0"/>
        </a:xfrm>
        <a:prstGeom prst="line">
          <a:avLst/>
        </a:prstGeom>
        <a:noFill/>
        <a:ln w="9525">
          <a:solidFill>
            <a:srgbClr val="FF0000"/>
          </a:solidFill>
          <a:round/>
          <a:headEnd/>
          <a:tailEnd type="triangle" w="med" len="med"/>
        </a:ln>
      </xdr:spPr>
    </xdr:sp>
    <xdr:clientData/>
  </xdr:twoCellAnchor>
  <xdr:twoCellAnchor>
    <xdr:from>
      <xdr:col>7</xdr:col>
      <xdr:colOff>76200</xdr:colOff>
      <xdr:row>196</xdr:row>
      <xdr:rowOff>95250</xdr:rowOff>
    </xdr:from>
    <xdr:to>
      <xdr:col>7</xdr:col>
      <xdr:colOff>342900</xdr:colOff>
      <xdr:row>196</xdr:row>
      <xdr:rowOff>95250</xdr:rowOff>
    </xdr:to>
    <xdr:sp macro="" textlink="">
      <xdr:nvSpPr>
        <xdr:cNvPr id="59" name="Line 59"/>
        <xdr:cNvSpPr>
          <a:spLocks noChangeShapeType="1"/>
        </xdr:cNvSpPr>
      </xdr:nvSpPr>
      <xdr:spPr bwMode="auto">
        <a:xfrm>
          <a:off x="2943225" y="38385750"/>
          <a:ext cx="266700" cy="0"/>
        </a:xfrm>
        <a:prstGeom prst="line">
          <a:avLst/>
        </a:prstGeom>
        <a:noFill/>
        <a:ln w="9525">
          <a:solidFill>
            <a:srgbClr val="FF0000"/>
          </a:solidFill>
          <a:round/>
          <a:headEnd/>
          <a:tailEnd type="triangle" w="med" len="med"/>
        </a:ln>
      </xdr:spPr>
    </xdr:sp>
    <xdr:clientData/>
  </xdr:twoCellAnchor>
  <xdr:twoCellAnchor>
    <xdr:from>
      <xdr:col>7</xdr:col>
      <xdr:colOff>85725</xdr:colOff>
      <xdr:row>199</xdr:row>
      <xdr:rowOff>104775</xdr:rowOff>
    </xdr:from>
    <xdr:to>
      <xdr:col>7</xdr:col>
      <xdr:colOff>333375</xdr:colOff>
      <xdr:row>199</xdr:row>
      <xdr:rowOff>104775</xdr:rowOff>
    </xdr:to>
    <xdr:sp macro="" textlink="">
      <xdr:nvSpPr>
        <xdr:cNvPr id="60" name="Line 60"/>
        <xdr:cNvSpPr>
          <a:spLocks noChangeShapeType="1"/>
        </xdr:cNvSpPr>
      </xdr:nvSpPr>
      <xdr:spPr bwMode="auto">
        <a:xfrm>
          <a:off x="2952750" y="38985825"/>
          <a:ext cx="247650" cy="0"/>
        </a:xfrm>
        <a:prstGeom prst="line">
          <a:avLst/>
        </a:prstGeom>
        <a:noFill/>
        <a:ln w="9525">
          <a:solidFill>
            <a:srgbClr val="FF0000"/>
          </a:solidFill>
          <a:round/>
          <a:headEnd/>
          <a:tailEnd type="triangle" w="med" len="med"/>
        </a:ln>
      </xdr:spPr>
    </xdr:sp>
    <xdr:clientData/>
  </xdr:twoCellAnchor>
  <xdr:twoCellAnchor>
    <xdr:from>
      <xdr:col>7</xdr:col>
      <xdr:colOff>85725</xdr:colOff>
      <xdr:row>202</xdr:row>
      <xdr:rowOff>104775</xdr:rowOff>
    </xdr:from>
    <xdr:to>
      <xdr:col>7</xdr:col>
      <xdr:colOff>352425</xdr:colOff>
      <xdr:row>202</xdr:row>
      <xdr:rowOff>104775</xdr:rowOff>
    </xdr:to>
    <xdr:sp macro="" textlink="">
      <xdr:nvSpPr>
        <xdr:cNvPr id="61" name="Line 61"/>
        <xdr:cNvSpPr>
          <a:spLocks noChangeShapeType="1"/>
        </xdr:cNvSpPr>
      </xdr:nvSpPr>
      <xdr:spPr bwMode="auto">
        <a:xfrm>
          <a:off x="2952750" y="39576375"/>
          <a:ext cx="266700" cy="0"/>
        </a:xfrm>
        <a:prstGeom prst="line">
          <a:avLst/>
        </a:prstGeom>
        <a:noFill/>
        <a:ln w="9525">
          <a:solidFill>
            <a:srgbClr val="FF0000"/>
          </a:solidFill>
          <a:round/>
          <a:headEnd/>
          <a:tailEnd type="triangle" w="med" len="med"/>
        </a:ln>
      </xdr:spPr>
    </xdr:sp>
    <xdr:clientData/>
  </xdr:twoCellAnchor>
  <xdr:twoCellAnchor>
    <xdr:from>
      <xdr:col>7</xdr:col>
      <xdr:colOff>85725</xdr:colOff>
      <xdr:row>205</xdr:row>
      <xdr:rowOff>104775</xdr:rowOff>
    </xdr:from>
    <xdr:to>
      <xdr:col>7</xdr:col>
      <xdr:colOff>333375</xdr:colOff>
      <xdr:row>205</xdr:row>
      <xdr:rowOff>104775</xdr:rowOff>
    </xdr:to>
    <xdr:sp macro="" textlink="">
      <xdr:nvSpPr>
        <xdr:cNvPr id="62" name="Line 62"/>
        <xdr:cNvSpPr>
          <a:spLocks noChangeShapeType="1"/>
        </xdr:cNvSpPr>
      </xdr:nvSpPr>
      <xdr:spPr bwMode="auto">
        <a:xfrm>
          <a:off x="2952750" y="40166925"/>
          <a:ext cx="247650" cy="0"/>
        </a:xfrm>
        <a:prstGeom prst="line">
          <a:avLst/>
        </a:prstGeom>
        <a:noFill/>
        <a:ln w="9525">
          <a:solidFill>
            <a:srgbClr val="FF0000"/>
          </a:solidFill>
          <a:round/>
          <a:headEnd/>
          <a:tailEnd type="triangle" w="med" len="med"/>
        </a:ln>
      </xdr:spPr>
    </xdr:sp>
    <xdr:clientData/>
  </xdr:twoCellAnchor>
  <xdr:twoCellAnchor>
    <xdr:from>
      <xdr:col>7</xdr:col>
      <xdr:colOff>85725</xdr:colOff>
      <xdr:row>208</xdr:row>
      <xdr:rowOff>104775</xdr:rowOff>
    </xdr:from>
    <xdr:to>
      <xdr:col>7</xdr:col>
      <xdr:colOff>352425</xdr:colOff>
      <xdr:row>208</xdr:row>
      <xdr:rowOff>104775</xdr:rowOff>
    </xdr:to>
    <xdr:sp macro="" textlink="">
      <xdr:nvSpPr>
        <xdr:cNvPr id="63" name="Line 63"/>
        <xdr:cNvSpPr>
          <a:spLocks noChangeShapeType="1"/>
        </xdr:cNvSpPr>
      </xdr:nvSpPr>
      <xdr:spPr bwMode="auto">
        <a:xfrm>
          <a:off x="2952750" y="40757475"/>
          <a:ext cx="266700" cy="0"/>
        </a:xfrm>
        <a:prstGeom prst="line">
          <a:avLst/>
        </a:prstGeom>
        <a:noFill/>
        <a:ln w="9525">
          <a:solidFill>
            <a:srgbClr val="FF0000"/>
          </a:solidFill>
          <a:round/>
          <a:headEnd/>
          <a:tailEnd type="triangle" w="med" len="med"/>
        </a:ln>
      </xdr:spPr>
    </xdr:sp>
    <xdr:clientData/>
  </xdr:twoCellAnchor>
  <xdr:twoCellAnchor>
    <xdr:from>
      <xdr:col>7</xdr:col>
      <xdr:colOff>76200</xdr:colOff>
      <xdr:row>211</xdr:row>
      <xdr:rowOff>104775</xdr:rowOff>
    </xdr:from>
    <xdr:to>
      <xdr:col>7</xdr:col>
      <xdr:colOff>323850</xdr:colOff>
      <xdr:row>211</xdr:row>
      <xdr:rowOff>104775</xdr:rowOff>
    </xdr:to>
    <xdr:sp macro="" textlink="">
      <xdr:nvSpPr>
        <xdr:cNvPr id="64" name="Line 64"/>
        <xdr:cNvSpPr>
          <a:spLocks noChangeShapeType="1"/>
        </xdr:cNvSpPr>
      </xdr:nvSpPr>
      <xdr:spPr bwMode="auto">
        <a:xfrm>
          <a:off x="2943225" y="41348025"/>
          <a:ext cx="247650" cy="0"/>
        </a:xfrm>
        <a:prstGeom prst="line">
          <a:avLst/>
        </a:prstGeom>
        <a:noFill/>
        <a:ln w="9525">
          <a:solidFill>
            <a:srgbClr val="FF0000"/>
          </a:solidFill>
          <a:round/>
          <a:headEnd/>
          <a:tailEnd type="triangle" w="med" len="med"/>
        </a:ln>
      </xdr:spPr>
    </xdr:sp>
    <xdr:clientData/>
  </xdr:twoCellAnchor>
  <xdr:twoCellAnchor>
    <xdr:from>
      <xdr:col>3</xdr:col>
      <xdr:colOff>190500</xdr:colOff>
      <xdr:row>24</xdr:row>
      <xdr:rowOff>161925</xdr:rowOff>
    </xdr:from>
    <xdr:to>
      <xdr:col>6</xdr:col>
      <xdr:colOff>276225</xdr:colOff>
      <xdr:row>26</xdr:row>
      <xdr:rowOff>19050</xdr:rowOff>
    </xdr:to>
    <xdr:sp macro="" textlink="">
      <xdr:nvSpPr>
        <xdr:cNvPr id="65" name="Text Box 66"/>
        <xdr:cNvSpPr txBox="1">
          <a:spLocks noChangeArrowheads="1"/>
        </xdr:cNvSpPr>
      </xdr:nvSpPr>
      <xdr:spPr bwMode="auto">
        <a:xfrm>
          <a:off x="1295400" y="4886325"/>
          <a:ext cx="1181100" cy="238125"/>
        </a:xfrm>
        <a:prstGeom prst="rect">
          <a:avLst/>
        </a:prstGeom>
        <a:gradFill rotWithShape="1">
          <a:gsLst>
            <a:gs pos="0">
              <a:srgbClr val="003300"/>
            </a:gs>
            <a:gs pos="100000">
              <a:srgbClr val="003300">
                <a:gamma/>
                <a:shade val="0"/>
                <a:invGamma/>
              </a:srgbClr>
            </a:gs>
          </a:gsLst>
          <a:lin ang="2700000" scaled="1"/>
        </a:gradFill>
        <a:ln w="9525">
          <a:solidFill>
            <a:srgbClr val="FFFF99"/>
          </a:solidFill>
          <a:miter lim="800000"/>
          <a:headEnd/>
          <a:tailEnd/>
        </a:ln>
      </xdr:spPr>
      <xdr:txBody>
        <a:bodyPr vertOverflow="clip" wrap="square" lIns="36576" tIns="27432" rIns="36576" bIns="27432" anchor="ctr" upright="1"/>
        <a:lstStyle/>
        <a:p>
          <a:pPr algn="ctr" rtl="1">
            <a:defRPr sz="1000"/>
          </a:pPr>
          <a:r>
            <a:rPr lang="el-GR" sz="1200" b="1" i="0" strike="noStrike">
              <a:solidFill>
                <a:srgbClr val="FFFF99"/>
              </a:solidFill>
              <a:latin typeface="Arial"/>
              <a:cs typeface="Arial"/>
            </a:rPr>
            <a:t>ΑΝΤΙΔΡΩΝΤΑ</a:t>
          </a:r>
        </a:p>
      </xdr:txBody>
    </xdr:sp>
    <xdr:clientData/>
  </xdr:twoCellAnchor>
  <xdr:twoCellAnchor>
    <xdr:from>
      <xdr:col>9</xdr:col>
      <xdr:colOff>266700</xdr:colOff>
      <xdr:row>24</xdr:row>
      <xdr:rowOff>161925</xdr:rowOff>
    </xdr:from>
    <xdr:to>
      <xdr:col>12</xdr:col>
      <xdr:colOff>171450</xdr:colOff>
      <xdr:row>26</xdr:row>
      <xdr:rowOff>19050</xdr:rowOff>
    </xdr:to>
    <xdr:sp macro="" textlink="">
      <xdr:nvSpPr>
        <xdr:cNvPr id="66" name="Text Box 67"/>
        <xdr:cNvSpPr txBox="1">
          <a:spLocks noChangeArrowheads="1"/>
        </xdr:cNvSpPr>
      </xdr:nvSpPr>
      <xdr:spPr bwMode="auto">
        <a:xfrm>
          <a:off x="3762375" y="4886325"/>
          <a:ext cx="1000125" cy="238125"/>
        </a:xfrm>
        <a:prstGeom prst="rect">
          <a:avLst/>
        </a:prstGeom>
        <a:solidFill>
          <a:srgbClr val="800000"/>
        </a:solidFill>
        <a:ln w="9525">
          <a:solidFill>
            <a:srgbClr val="FFFF99"/>
          </a:solidFill>
          <a:miter lim="800000"/>
          <a:headEnd/>
          <a:tailEnd/>
        </a:ln>
      </xdr:spPr>
      <xdr:txBody>
        <a:bodyPr vertOverflow="clip" wrap="square" lIns="36576" tIns="27432" rIns="36576" bIns="27432" anchor="ctr" upright="1"/>
        <a:lstStyle/>
        <a:p>
          <a:pPr algn="ctr" rtl="1">
            <a:defRPr sz="1000"/>
          </a:pPr>
          <a:r>
            <a:rPr lang="el-GR" sz="1200" b="1" i="0" strike="noStrike">
              <a:solidFill>
                <a:srgbClr val="FFFF99"/>
              </a:solidFill>
              <a:latin typeface="Arial"/>
              <a:cs typeface="Arial"/>
            </a:rPr>
            <a:t>ΠΡΟΪΟΝΤΑ</a:t>
          </a:r>
        </a:p>
      </xdr:txBody>
    </xdr:sp>
    <xdr:clientData/>
  </xdr:twoCellAnchor>
  <xdr:twoCellAnchor>
    <xdr:from>
      <xdr:col>1</xdr:col>
      <xdr:colOff>38100</xdr:colOff>
      <xdr:row>18</xdr:row>
      <xdr:rowOff>0</xdr:rowOff>
    </xdr:from>
    <xdr:to>
      <xdr:col>1</xdr:col>
      <xdr:colOff>361950</xdr:colOff>
      <xdr:row>19</xdr:row>
      <xdr:rowOff>123825</xdr:rowOff>
    </xdr:to>
    <xdr:sp macro="" textlink="">
      <xdr:nvSpPr>
        <xdr:cNvPr id="67" name="Text Box 68"/>
        <xdr:cNvSpPr txBox="1">
          <a:spLocks noChangeArrowheads="1"/>
        </xdr:cNvSpPr>
      </xdr:nvSpPr>
      <xdr:spPr bwMode="auto">
        <a:xfrm>
          <a:off x="295275" y="3429000"/>
          <a:ext cx="323850" cy="314325"/>
        </a:xfrm>
        <a:prstGeom prst="rect">
          <a:avLst/>
        </a:prstGeom>
        <a:gradFill rotWithShape="1">
          <a:gsLst>
            <a:gs pos="0">
              <a:srgbClr val="003366"/>
            </a:gs>
            <a:gs pos="100000">
              <a:srgbClr val="003366">
                <a:gamma/>
                <a:shade val="0"/>
                <a:invGamma/>
              </a:srgbClr>
            </a:gs>
          </a:gsLst>
          <a:lin ang="2700000" scaled="1"/>
        </a:gradFill>
        <a:ln w="9525">
          <a:solidFill>
            <a:srgbClr val="FF9900"/>
          </a:solidFill>
          <a:miter lim="800000"/>
          <a:headEnd/>
          <a:tailEnd/>
        </a:ln>
      </xdr:spPr>
      <xdr:txBody>
        <a:bodyPr vertOverflow="clip" wrap="square" lIns="45720" tIns="41148" rIns="45720" bIns="41148" anchor="ctr" upright="1"/>
        <a:lstStyle/>
        <a:p>
          <a:pPr algn="ctr" rtl="1">
            <a:defRPr sz="1000"/>
          </a:pPr>
          <a:r>
            <a:rPr lang="en-US" sz="2000" b="1" i="0" strike="noStrike">
              <a:solidFill>
                <a:srgbClr val="FF9900"/>
              </a:solidFill>
              <a:latin typeface="Arial"/>
              <a:cs typeface="Arial"/>
            </a:rPr>
            <a:t>A</a:t>
          </a:r>
        </a:p>
      </xdr:txBody>
    </xdr:sp>
    <xdr:clientData/>
  </xdr:twoCellAnchor>
  <xdr:twoCellAnchor>
    <xdr:from>
      <xdr:col>1</xdr:col>
      <xdr:colOff>38100</xdr:colOff>
      <xdr:row>78</xdr:row>
      <xdr:rowOff>0</xdr:rowOff>
    </xdr:from>
    <xdr:to>
      <xdr:col>1</xdr:col>
      <xdr:colOff>361950</xdr:colOff>
      <xdr:row>79</xdr:row>
      <xdr:rowOff>123825</xdr:rowOff>
    </xdr:to>
    <xdr:sp macro="" textlink="">
      <xdr:nvSpPr>
        <xdr:cNvPr id="68" name="Text Box 73"/>
        <xdr:cNvSpPr txBox="1">
          <a:spLocks noChangeArrowheads="1"/>
        </xdr:cNvSpPr>
      </xdr:nvSpPr>
      <xdr:spPr bwMode="auto">
        <a:xfrm>
          <a:off x="295275" y="15201900"/>
          <a:ext cx="323850" cy="314325"/>
        </a:xfrm>
        <a:prstGeom prst="rect">
          <a:avLst/>
        </a:prstGeom>
        <a:gradFill rotWithShape="1">
          <a:gsLst>
            <a:gs pos="0">
              <a:srgbClr val="003366"/>
            </a:gs>
            <a:gs pos="100000">
              <a:srgbClr val="003366">
                <a:gamma/>
                <a:shade val="0"/>
                <a:invGamma/>
              </a:srgbClr>
            </a:gs>
          </a:gsLst>
          <a:lin ang="2700000" scaled="1"/>
        </a:gradFill>
        <a:ln w="9525" algn="ctr">
          <a:solidFill>
            <a:srgbClr val="FF9900"/>
          </a:solidFill>
          <a:miter lim="800000"/>
          <a:headEnd/>
          <a:tailEnd/>
        </a:ln>
        <a:effectLst/>
      </xdr:spPr>
      <xdr:txBody>
        <a:bodyPr vertOverflow="clip" wrap="square" lIns="45720" tIns="41148" rIns="45720" bIns="41148" anchor="ctr" upright="1"/>
        <a:lstStyle/>
        <a:p>
          <a:pPr algn="ctr" rtl="0">
            <a:defRPr sz="1000"/>
          </a:pPr>
          <a:r>
            <a:rPr lang="el-GR" sz="2000" b="1" i="0" strike="noStrike">
              <a:solidFill>
                <a:srgbClr val="FF9900"/>
              </a:solidFill>
              <a:latin typeface="Arial"/>
              <a:cs typeface="Arial"/>
            </a:rPr>
            <a:t>Β</a:t>
          </a:r>
        </a:p>
      </xdr:txBody>
    </xdr:sp>
    <xdr:clientData/>
  </xdr:twoCellAnchor>
  <xdr:twoCellAnchor>
    <xdr:from>
      <xdr:col>1</xdr:col>
      <xdr:colOff>38100</xdr:colOff>
      <xdr:row>121</xdr:row>
      <xdr:rowOff>0</xdr:rowOff>
    </xdr:from>
    <xdr:to>
      <xdr:col>1</xdr:col>
      <xdr:colOff>361950</xdr:colOff>
      <xdr:row>122</xdr:row>
      <xdr:rowOff>123825</xdr:rowOff>
    </xdr:to>
    <xdr:sp macro="" textlink="">
      <xdr:nvSpPr>
        <xdr:cNvPr id="69" name="Text Box 74"/>
        <xdr:cNvSpPr txBox="1">
          <a:spLocks noChangeArrowheads="1"/>
        </xdr:cNvSpPr>
      </xdr:nvSpPr>
      <xdr:spPr bwMode="auto">
        <a:xfrm>
          <a:off x="295275" y="23622000"/>
          <a:ext cx="323850" cy="314325"/>
        </a:xfrm>
        <a:prstGeom prst="rect">
          <a:avLst/>
        </a:prstGeom>
        <a:gradFill rotWithShape="1">
          <a:gsLst>
            <a:gs pos="0">
              <a:srgbClr val="003366"/>
            </a:gs>
            <a:gs pos="100000">
              <a:srgbClr val="003366">
                <a:gamma/>
                <a:shade val="0"/>
                <a:invGamma/>
              </a:srgbClr>
            </a:gs>
          </a:gsLst>
          <a:lin ang="2700000" scaled="1"/>
        </a:gradFill>
        <a:ln w="9525" algn="ctr">
          <a:solidFill>
            <a:srgbClr val="FF9900"/>
          </a:solidFill>
          <a:miter lim="800000"/>
          <a:headEnd/>
          <a:tailEnd/>
        </a:ln>
        <a:effectLst/>
      </xdr:spPr>
      <xdr:txBody>
        <a:bodyPr vertOverflow="clip" wrap="square" lIns="45720" tIns="41148" rIns="45720" bIns="41148" anchor="ctr" upright="1"/>
        <a:lstStyle/>
        <a:p>
          <a:pPr algn="ctr" rtl="0">
            <a:defRPr sz="1000"/>
          </a:pPr>
          <a:r>
            <a:rPr lang="el-GR" sz="2000" b="1" i="0" strike="noStrike">
              <a:solidFill>
                <a:srgbClr val="FF9900"/>
              </a:solidFill>
              <a:latin typeface="Arial"/>
              <a:cs typeface="Arial"/>
            </a:rPr>
            <a:t>Γ</a:t>
          </a:r>
        </a:p>
      </xdr:txBody>
    </xdr:sp>
    <xdr:clientData/>
  </xdr:twoCellAnchor>
  <xdr:twoCellAnchor>
    <xdr:from>
      <xdr:col>1</xdr:col>
      <xdr:colOff>38100</xdr:colOff>
      <xdr:row>153</xdr:row>
      <xdr:rowOff>0</xdr:rowOff>
    </xdr:from>
    <xdr:to>
      <xdr:col>1</xdr:col>
      <xdr:colOff>361950</xdr:colOff>
      <xdr:row>154</xdr:row>
      <xdr:rowOff>123825</xdr:rowOff>
    </xdr:to>
    <xdr:sp macro="" textlink="">
      <xdr:nvSpPr>
        <xdr:cNvPr id="70" name="Text Box 78"/>
        <xdr:cNvSpPr txBox="1">
          <a:spLocks noChangeArrowheads="1"/>
        </xdr:cNvSpPr>
      </xdr:nvSpPr>
      <xdr:spPr bwMode="auto">
        <a:xfrm>
          <a:off x="295275" y="29889450"/>
          <a:ext cx="323850" cy="314325"/>
        </a:xfrm>
        <a:prstGeom prst="rect">
          <a:avLst/>
        </a:prstGeom>
        <a:gradFill rotWithShape="1">
          <a:gsLst>
            <a:gs pos="0">
              <a:srgbClr val="003366"/>
            </a:gs>
            <a:gs pos="100000">
              <a:srgbClr val="003366">
                <a:gamma/>
                <a:shade val="0"/>
                <a:invGamma/>
              </a:srgbClr>
            </a:gs>
          </a:gsLst>
          <a:lin ang="2700000" scaled="1"/>
        </a:gradFill>
        <a:ln w="9525" algn="ctr">
          <a:solidFill>
            <a:srgbClr val="FF9900"/>
          </a:solidFill>
          <a:miter lim="800000"/>
          <a:headEnd/>
          <a:tailEnd/>
        </a:ln>
        <a:effectLst/>
      </xdr:spPr>
      <xdr:txBody>
        <a:bodyPr vertOverflow="clip" wrap="square" lIns="45720" tIns="41148" rIns="45720" bIns="41148" anchor="ctr" upright="1"/>
        <a:lstStyle/>
        <a:p>
          <a:pPr algn="ctr" rtl="0">
            <a:defRPr sz="1000"/>
          </a:pPr>
          <a:r>
            <a:rPr lang="el-GR" sz="2000" b="1" i="0" strike="noStrike">
              <a:solidFill>
                <a:srgbClr val="FF9900"/>
              </a:solidFill>
              <a:latin typeface="Arial"/>
              <a:cs typeface="Arial"/>
            </a:rPr>
            <a:t>Δ</a:t>
          </a:r>
        </a:p>
      </xdr:txBody>
    </xdr:sp>
    <xdr:clientData/>
  </xdr:twoCellAnchor>
  <xdr:twoCellAnchor>
    <xdr:from>
      <xdr:col>1</xdr:col>
      <xdr:colOff>38100</xdr:colOff>
      <xdr:row>185</xdr:row>
      <xdr:rowOff>0</xdr:rowOff>
    </xdr:from>
    <xdr:to>
      <xdr:col>1</xdr:col>
      <xdr:colOff>361950</xdr:colOff>
      <xdr:row>186</xdr:row>
      <xdr:rowOff>123825</xdr:rowOff>
    </xdr:to>
    <xdr:sp macro="" textlink="">
      <xdr:nvSpPr>
        <xdr:cNvPr id="71" name="Text Box 79"/>
        <xdr:cNvSpPr txBox="1">
          <a:spLocks noChangeArrowheads="1"/>
        </xdr:cNvSpPr>
      </xdr:nvSpPr>
      <xdr:spPr bwMode="auto">
        <a:xfrm>
          <a:off x="295275" y="36156900"/>
          <a:ext cx="323850" cy="314325"/>
        </a:xfrm>
        <a:prstGeom prst="rect">
          <a:avLst/>
        </a:prstGeom>
        <a:gradFill rotWithShape="1">
          <a:gsLst>
            <a:gs pos="0">
              <a:srgbClr val="003366"/>
            </a:gs>
            <a:gs pos="100000">
              <a:srgbClr val="003366">
                <a:gamma/>
                <a:shade val="0"/>
                <a:invGamma/>
              </a:srgbClr>
            </a:gs>
          </a:gsLst>
          <a:lin ang="2700000" scaled="1"/>
        </a:gradFill>
        <a:ln w="9525" algn="ctr">
          <a:solidFill>
            <a:srgbClr val="FF9900"/>
          </a:solidFill>
          <a:miter lim="800000"/>
          <a:headEnd/>
          <a:tailEnd/>
        </a:ln>
        <a:effectLst/>
      </xdr:spPr>
      <xdr:txBody>
        <a:bodyPr vertOverflow="clip" wrap="square" lIns="45720" tIns="41148" rIns="45720" bIns="41148" anchor="ctr" upright="1"/>
        <a:lstStyle/>
        <a:p>
          <a:pPr algn="ctr" rtl="0">
            <a:defRPr sz="1000"/>
          </a:pPr>
          <a:r>
            <a:rPr lang="en-US" sz="2000" b="1" i="0" strike="noStrike">
              <a:solidFill>
                <a:srgbClr val="FF9900"/>
              </a:solidFill>
              <a:latin typeface="Arial"/>
              <a:cs typeface="Arial"/>
            </a:rPr>
            <a:t>E</a:t>
          </a:r>
        </a:p>
      </xdr:txBody>
    </xdr:sp>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E.xlsx" TargetMode="External"/><Relationship Id="rId2" Type="http://schemas.openxmlformats.org/officeDocument/2006/relationships/hyperlink" Target="MAE.xlsx" TargetMode="External"/><Relationship Id="rId1" Type="http://schemas.openxmlformats.org/officeDocument/2006/relationships/hyperlink" Target="MAE.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E.xlsx" TargetMode="External"/><Relationship Id="rId1" Type="http://schemas.openxmlformats.org/officeDocument/2006/relationships/hyperlink" Target="MAE.xlsx"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hyperlink" Target="MAE.xlsx"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5"/>
  <sheetViews>
    <sheetView tabSelected="1" zoomScale="96" zoomScaleNormal="96" workbookViewId="0"/>
  </sheetViews>
  <sheetFormatPr defaultColWidth="9.140625" defaultRowHeight="20.100000000000001" customHeight="1" x14ac:dyDescent="0.2"/>
  <cols>
    <col min="1" max="16384" width="9.140625" style="1"/>
  </cols>
  <sheetData>
    <row r="1" spans="1:17" ht="20.100000000000001" customHeight="1" x14ac:dyDescent="0.2">
      <c r="P1" s="2"/>
      <c r="Q1" s="2"/>
    </row>
    <row r="2" spans="1:17" ht="20.100000000000001" customHeight="1" x14ac:dyDescent="0.2">
      <c r="A2" s="2"/>
      <c r="B2" s="2"/>
      <c r="C2" s="2"/>
      <c r="D2" s="2"/>
      <c r="E2" s="2"/>
      <c r="F2" s="2"/>
      <c r="G2" s="2"/>
      <c r="H2" s="2"/>
      <c r="I2" s="2"/>
      <c r="J2" s="2"/>
      <c r="K2" s="2"/>
      <c r="L2" s="2"/>
      <c r="M2" s="2"/>
      <c r="N2" s="2"/>
      <c r="O2" s="3" t="s">
        <v>41</v>
      </c>
      <c r="P2" s="2"/>
      <c r="Q2" s="2"/>
    </row>
    <row r="3" spans="1:17" ht="20.100000000000001" customHeight="1" x14ac:dyDescent="0.2">
      <c r="P3" s="2"/>
      <c r="Q3" s="2"/>
    </row>
    <row r="4" spans="1:17" ht="20.100000000000001" customHeight="1" x14ac:dyDescent="0.2">
      <c r="A4" s="89" t="s">
        <v>1</v>
      </c>
      <c r="B4" s="89"/>
      <c r="C4" s="89"/>
      <c r="D4" s="89"/>
      <c r="E4" s="89"/>
      <c r="F4" s="89"/>
      <c r="G4" s="89"/>
      <c r="P4" s="2"/>
      <c r="Q4" s="2"/>
    </row>
    <row r="5" spans="1:17" ht="20.100000000000001" customHeight="1" x14ac:dyDescent="0.2">
      <c r="A5" s="89"/>
      <c r="B5" s="89"/>
      <c r="C5" s="89"/>
      <c r="D5" s="89"/>
      <c r="E5" s="89"/>
      <c r="F5" s="89"/>
      <c r="G5" s="89"/>
      <c r="P5" s="2"/>
      <c r="Q5" s="2"/>
    </row>
    <row r="6" spans="1:17" ht="20.100000000000001" customHeight="1" x14ac:dyDescent="0.2">
      <c r="H6" s="90" t="s">
        <v>0</v>
      </c>
      <c r="I6" s="90"/>
      <c r="J6" s="90"/>
      <c r="P6" s="2"/>
      <c r="Q6" s="2"/>
    </row>
    <row r="7" spans="1:17" ht="20.100000000000001" customHeight="1" x14ac:dyDescent="0.2">
      <c r="A7" s="91" t="s">
        <v>123</v>
      </c>
      <c r="B7" s="92"/>
      <c r="C7" s="92"/>
      <c r="D7" s="92"/>
      <c r="E7" s="92"/>
      <c r="F7" s="92"/>
      <c r="G7" s="92"/>
      <c r="H7" s="44" t="s">
        <v>11</v>
      </c>
      <c r="I7" s="44"/>
      <c r="J7" s="44"/>
      <c r="K7" s="44"/>
      <c r="L7" s="44"/>
      <c r="M7" s="44"/>
      <c r="N7" s="44"/>
      <c r="O7" s="44"/>
      <c r="P7" s="2"/>
      <c r="Q7" s="2"/>
    </row>
    <row r="8" spans="1:17" ht="20.100000000000001" customHeight="1" x14ac:dyDescent="0.2">
      <c r="A8" s="92"/>
      <c r="B8" s="92"/>
      <c r="C8" s="92"/>
      <c r="D8" s="92"/>
      <c r="E8" s="92"/>
      <c r="F8" s="92"/>
      <c r="G8" s="92"/>
      <c r="H8" s="44"/>
      <c r="I8" s="44"/>
      <c r="J8" s="44"/>
      <c r="K8" s="44"/>
      <c r="L8" s="44"/>
      <c r="M8" s="44"/>
      <c r="N8" s="44"/>
      <c r="O8" s="44"/>
      <c r="P8" s="2"/>
      <c r="Q8" s="2"/>
    </row>
    <row r="9" spans="1:17" ht="20.100000000000001" customHeight="1" x14ac:dyDescent="0.2">
      <c r="A9" s="92"/>
      <c r="B9" s="92"/>
      <c r="C9" s="92"/>
      <c r="D9" s="92"/>
      <c r="E9" s="92"/>
      <c r="F9" s="92"/>
      <c r="G9" s="92"/>
      <c r="H9" s="44" t="s">
        <v>25</v>
      </c>
      <c r="I9" s="44"/>
      <c r="J9" s="44"/>
      <c r="K9" s="44"/>
      <c r="L9" s="44"/>
      <c r="M9" s="44"/>
      <c r="N9" s="44"/>
      <c r="O9" s="44"/>
      <c r="P9" s="2"/>
      <c r="Q9" s="2"/>
    </row>
    <row r="10" spans="1:17" ht="20.100000000000001" customHeight="1" x14ac:dyDescent="0.2">
      <c r="A10" s="92"/>
      <c r="B10" s="92"/>
      <c r="C10" s="92"/>
      <c r="D10" s="92"/>
      <c r="E10" s="92"/>
      <c r="F10" s="92"/>
      <c r="G10" s="92"/>
      <c r="H10" s="44"/>
      <c r="I10" s="44"/>
      <c r="J10" s="44"/>
      <c r="K10" s="44"/>
      <c r="L10" s="44"/>
      <c r="M10" s="44"/>
      <c r="N10" s="44"/>
      <c r="O10" s="44"/>
      <c r="P10" s="2"/>
      <c r="Q10" s="2"/>
    </row>
    <row r="11" spans="1:17" ht="20.100000000000001" customHeight="1" x14ac:dyDescent="0.2">
      <c r="H11" s="44"/>
      <c r="I11" s="44"/>
      <c r="J11" s="44"/>
      <c r="K11" s="44"/>
      <c r="L11" s="44"/>
      <c r="M11" s="44"/>
      <c r="N11" s="44"/>
      <c r="O11" s="44"/>
      <c r="P11" s="2"/>
      <c r="Q11" s="2"/>
    </row>
    <row r="12" spans="1:17" ht="20.100000000000001" customHeight="1" x14ac:dyDescent="0.2">
      <c r="I12" s="57" t="s">
        <v>26</v>
      </c>
      <c r="J12" s="58"/>
      <c r="K12" s="58"/>
      <c r="L12" s="58"/>
      <c r="P12" s="2"/>
      <c r="Q12" s="2"/>
    </row>
    <row r="13" spans="1:17" ht="20.100000000000001" customHeight="1" x14ac:dyDescent="0.2">
      <c r="I13" s="57" t="s">
        <v>27</v>
      </c>
      <c r="J13" s="58"/>
      <c r="K13" s="58"/>
      <c r="L13" s="58"/>
      <c r="P13" s="2"/>
      <c r="Q13" s="2"/>
    </row>
    <row r="14" spans="1:17" ht="20.100000000000001" customHeight="1" x14ac:dyDescent="0.2">
      <c r="I14" s="57" t="s">
        <v>28</v>
      </c>
      <c r="J14" s="58"/>
      <c r="K14" s="58"/>
      <c r="L14" s="58"/>
      <c r="P14" s="2"/>
      <c r="Q14" s="2"/>
    </row>
    <row r="15" spans="1:17" ht="20.100000000000001" customHeight="1" x14ac:dyDescent="0.2">
      <c r="I15" s="57" t="s">
        <v>29</v>
      </c>
      <c r="J15" s="58"/>
      <c r="K15" s="58"/>
      <c r="L15" s="58"/>
      <c r="P15" s="2"/>
      <c r="Q15" s="2"/>
    </row>
    <row r="16" spans="1:17" ht="20.100000000000001" customHeight="1" x14ac:dyDescent="0.2">
      <c r="B16" s="59" t="s">
        <v>30</v>
      </c>
      <c r="C16" s="60"/>
      <c r="D16" s="60"/>
      <c r="E16" s="60"/>
      <c r="F16" s="61"/>
      <c r="H16" s="44" t="s">
        <v>2</v>
      </c>
      <c r="I16" s="44"/>
      <c r="J16" s="44"/>
      <c r="K16" s="44"/>
      <c r="L16" s="44"/>
      <c r="M16" s="44"/>
      <c r="N16" s="44"/>
      <c r="O16" s="44"/>
      <c r="P16" s="2"/>
      <c r="Q16" s="2"/>
    </row>
    <row r="17" spans="2:17" ht="20.100000000000001" customHeight="1" x14ac:dyDescent="0.2">
      <c r="B17" s="62"/>
      <c r="C17" s="63"/>
      <c r="D17" s="63"/>
      <c r="E17" s="63"/>
      <c r="F17" s="64"/>
      <c r="H17" s="44"/>
      <c r="I17" s="44"/>
      <c r="J17" s="44"/>
      <c r="K17" s="44"/>
      <c r="L17" s="44"/>
      <c r="M17" s="44"/>
      <c r="N17" s="44"/>
      <c r="O17" s="44"/>
      <c r="P17" s="2"/>
      <c r="Q17" s="2"/>
    </row>
    <row r="18" spans="2:17" ht="20.100000000000001" customHeight="1" x14ac:dyDescent="0.2">
      <c r="B18" s="65"/>
      <c r="C18" s="66"/>
      <c r="D18" s="66"/>
      <c r="E18" s="66"/>
      <c r="F18" s="67"/>
      <c r="I18" s="44" t="s">
        <v>45</v>
      </c>
      <c r="J18" s="44"/>
      <c r="K18" s="44"/>
      <c r="L18" s="44"/>
      <c r="M18" s="44"/>
      <c r="N18" s="44"/>
      <c r="O18" s="44"/>
      <c r="P18" s="2"/>
      <c r="Q18" s="2"/>
    </row>
    <row r="19" spans="2:17" ht="20.100000000000001" customHeight="1" x14ac:dyDescent="0.2">
      <c r="B19" s="68" t="s">
        <v>18</v>
      </c>
      <c r="C19" s="69"/>
      <c r="D19" s="69"/>
      <c r="E19" s="69"/>
      <c r="F19" s="70"/>
      <c r="I19" s="44" t="s">
        <v>46</v>
      </c>
      <c r="J19" s="44"/>
      <c r="K19" s="44"/>
      <c r="L19" s="44"/>
      <c r="M19" s="44"/>
      <c r="N19" s="44"/>
      <c r="O19" s="44"/>
      <c r="P19" s="2"/>
      <c r="Q19" s="2"/>
    </row>
    <row r="20" spans="2:17" ht="20.100000000000001" customHeight="1" x14ac:dyDescent="0.2">
      <c r="I20" s="44" t="s">
        <v>124</v>
      </c>
      <c r="J20" s="44"/>
      <c r="K20" s="44"/>
      <c r="L20" s="44"/>
      <c r="M20" s="44"/>
      <c r="N20" s="44"/>
      <c r="O20" s="44"/>
      <c r="P20" s="2"/>
      <c r="Q20" s="2"/>
    </row>
    <row r="21" spans="2:17" ht="20.100000000000001" customHeight="1" x14ac:dyDescent="0.2">
      <c r="B21" s="80" t="s">
        <v>40</v>
      </c>
      <c r="C21" s="81"/>
      <c r="D21" s="81"/>
      <c r="E21" s="81"/>
      <c r="F21" s="82"/>
      <c r="I21" s="44"/>
      <c r="J21" s="44"/>
      <c r="K21" s="44"/>
      <c r="L21" s="44"/>
      <c r="M21" s="44"/>
      <c r="N21" s="44"/>
      <c r="O21" s="44"/>
      <c r="P21" s="2"/>
      <c r="Q21" s="2"/>
    </row>
    <row r="22" spans="2:17" ht="20.100000000000001" customHeight="1" x14ac:dyDescent="0.2">
      <c r="B22" s="71"/>
      <c r="C22" s="63"/>
      <c r="D22" s="63"/>
      <c r="E22" s="63"/>
      <c r="F22" s="72"/>
      <c r="I22" s="44"/>
      <c r="J22" s="44"/>
      <c r="K22" s="44"/>
      <c r="L22" s="44"/>
      <c r="M22" s="44"/>
      <c r="N22" s="44"/>
      <c r="O22" s="44"/>
      <c r="P22" s="2"/>
      <c r="Q22" s="2"/>
    </row>
    <row r="23" spans="2:17" ht="20.100000000000001" customHeight="1" x14ac:dyDescent="0.2">
      <c r="B23" s="73"/>
      <c r="C23" s="74"/>
      <c r="D23" s="74"/>
      <c r="E23" s="74"/>
      <c r="F23" s="75"/>
      <c r="H23" s="49" t="s">
        <v>3</v>
      </c>
      <c r="I23" s="49"/>
      <c r="J23" s="49"/>
      <c r="K23" s="49"/>
      <c r="L23" s="49"/>
      <c r="M23" s="49"/>
      <c r="N23" s="49"/>
      <c r="P23" s="2"/>
      <c r="Q23" s="2"/>
    </row>
    <row r="24" spans="2:17" ht="20.100000000000001" customHeight="1" x14ac:dyDescent="0.2">
      <c r="B24" s="83" t="s">
        <v>125</v>
      </c>
      <c r="C24" s="84"/>
      <c r="D24" s="84"/>
      <c r="E24" s="84"/>
      <c r="F24" s="85"/>
      <c r="H24" s="6"/>
      <c r="I24" s="4"/>
      <c r="J24" s="6"/>
      <c r="K24" s="6"/>
      <c r="L24" s="6"/>
      <c r="M24" s="6"/>
      <c r="N24" s="6"/>
      <c r="P24" s="2"/>
      <c r="Q24" s="2"/>
    </row>
    <row r="25" spans="2:17" ht="20.100000000000001" customHeight="1" x14ac:dyDescent="0.2">
      <c r="B25" s="86"/>
      <c r="C25" s="87"/>
      <c r="D25" s="87"/>
      <c r="E25" s="87"/>
      <c r="F25" s="88"/>
      <c r="H25" s="45" t="s">
        <v>4</v>
      </c>
      <c r="I25" s="45"/>
      <c r="P25" s="2"/>
      <c r="Q25" s="2"/>
    </row>
    <row r="26" spans="2:17" ht="20.100000000000001" customHeight="1" x14ac:dyDescent="0.2">
      <c r="B26" s="86"/>
      <c r="C26" s="87"/>
      <c r="D26" s="87"/>
      <c r="E26" s="87"/>
      <c r="F26" s="88"/>
      <c r="H26" s="55" t="s">
        <v>5</v>
      </c>
      <c r="I26" s="55"/>
      <c r="J26" s="55"/>
      <c r="K26" s="55"/>
      <c r="L26" s="55"/>
      <c r="M26" s="55"/>
      <c r="N26" s="55"/>
      <c r="P26" s="2"/>
      <c r="Q26" s="2"/>
    </row>
    <row r="27" spans="2:17" ht="20.100000000000001" customHeight="1" x14ac:dyDescent="0.2">
      <c r="B27" s="76" t="s">
        <v>126</v>
      </c>
      <c r="C27" s="77"/>
      <c r="D27" s="77"/>
      <c r="E27" s="77"/>
      <c r="F27" s="78"/>
      <c r="H27" s="55"/>
      <c r="I27" s="55"/>
      <c r="J27" s="55"/>
      <c r="K27" s="55"/>
      <c r="L27" s="55"/>
      <c r="M27" s="55"/>
      <c r="N27" s="55"/>
      <c r="P27" s="2"/>
      <c r="Q27" s="2"/>
    </row>
    <row r="28" spans="2:17" ht="20.100000000000001" customHeight="1" x14ac:dyDescent="0.2">
      <c r="B28" s="79"/>
      <c r="C28" s="77"/>
      <c r="D28" s="77"/>
      <c r="E28" s="77"/>
      <c r="F28" s="78"/>
      <c r="H28" s="5" t="s">
        <v>6</v>
      </c>
      <c r="P28" s="2"/>
      <c r="Q28" s="2"/>
    </row>
    <row r="29" spans="2:17" ht="20.100000000000001" customHeight="1" x14ac:dyDescent="0.2">
      <c r="B29" s="79"/>
      <c r="C29" s="77"/>
      <c r="D29" s="77"/>
      <c r="E29" s="77"/>
      <c r="F29" s="78"/>
      <c r="H29" s="55" t="s">
        <v>31</v>
      </c>
      <c r="I29" s="55"/>
      <c r="J29" s="55"/>
      <c r="K29" s="55"/>
      <c r="L29" s="55"/>
      <c r="M29" s="55"/>
      <c r="P29" s="2"/>
      <c r="Q29" s="2"/>
    </row>
    <row r="30" spans="2:17" ht="20.100000000000001" customHeight="1" x14ac:dyDescent="0.2">
      <c r="B30" s="71" t="s">
        <v>127</v>
      </c>
      <c r="C30" s="63"/>
      <c r="D30" s="63"/>
      <c r="E30" s="63"/>
      <c r="F30" s="72"/>
      <c r="H30" s="55"/>
      <c r="I30" s="55"/>
      <c r="J30" s="55"/>
      <c r="K30" s="55"/>
      <c r="L30" s="55"/>
      <c r="M30" s="55"/>
      <c r="P30" s="2"/>
      <c r="Q30" s="2"/>
    </row>
    <row r="31" spans="2:17" ht="20.100000000000001" customHeight="1" x14ac:dyDescent="0.2">
      <c r="B31" s="71"/>
      <c r="C31" s="63"/>
      <c r="D31" s="63"/>
      <c r="E31" s="63"/>
      <c r="F31" s="72"/>
      <c r="H31" s="47" t="s">
        <v>32</v>
      </c>
      <c r="I31" s="47"/>
      <c r="P31" s="2"/>
      <c r="Q31" s="2"/>
    </row>
    <row r="32" spans="2:17" ht="20.100000000000001" customHeight="1" x14ac:dyDescent="0.2">
      <c r="B32" s="71"/>
      <c r="C32" s="63"/>
      <c r="D32" s="63"/>
      <c r="E32" s="63"/>
      <c r="F32" s="72"/>
      <c r="H32" s="54" t="s">
        <v>48</v>
      </c>
      <c r="I32" s="54"/>
      <c r="J32" s="54"/>
      <c r="K32" s="54"/>
      <c r="L32" s="54"/>
      <c r="M32" s="54"/>
      <c r="P32" s="2"/>
      <c r="Q32" s="2"/>
    </row>
    <row r="33" spans="2:17" ht="20.100000000000001" customHeight="1" x14ac:dyDescent="0.2">
      <c r="B33" s="71"/>
      <c r="C33" s="63"/>
      <c r="D33" s="63"/>
      <c r="E33" s="63"/>
      <c r="F33" s="72"/>
      <c r="H33" s="54"/>
      <c r="I33" s="54"/>
      <c r="J33" s="54"/>
      <c r="K33" s="54"/>
      <c r="L33" s="54"/>
      <c r="M33" s="54"/>
      <c r="P33" s="2"/>
      <c r="Q33" s="2"/>
    </row>
    <row r="34" spans="2:17" ht="20.100000000000001" customHeight="1" x14ac:dyDescent="0.2">
      <c r="B34" s="73"/>
      <c r="C34" s="74"/>
      <c r="D34" s="74"/>
      <c r="E34" s="74"/>
      <c r="F34" s="75"/>
      <c r="H34" s="44" t="s">
        <v>128</v>
      </c>
      <c r="I34" s="44"/>
      <c r="J34" s="44"/>
      <c r="K34" s="44"/>
      <c r="L34" s="44"/>
      <c r="M34" s="44"/>
      <c r="N34" s="44"/>
      <c r="O34" s="44"/>
      <c r="P34" s="2"/>
      <c r="Q34" s="2"/>
    </row>
    <row r="35" spans="2:17" ht="20.100000000000001" customHeight="1" x14ac:dyDescent="0.2">
      <c r="H35" s="44"/>
      <c r="I35" s="44"/>
      <c r="J35" s="44"/>
      <c r="K35" s="44"/>
      <c r="L35" s="44"/>
      <c r="M35" s="44"/>
      <c r="N35" s="44"/>
      <c r="O35" s="44"/>
      <c r="P35" s="2"/>
      <c r="Q35" s="2"/>
    </row>
    <row r="36" spans="2:17" ht="20.100000000000001" customHeight="1" x14ac:dyDescent="0.2">
      <c r="H36" s="44"/>
      <c r="I36" s="44"/>
      <c r="J36" s="44"/>
      <c r="K36" s="44"/>
      <c r="L36" s="44"/>
      <c r="M36" s="44"/>
      <c r="N36" s="44"/>
      <c r="O36" s="44"/>
      <c r="P36" s="2"/>
      <c r="Q36" s="2"/>
    </row>
    <row r="37" spans="2:17" ht="20.100000000000001" customHeight="1" x14ac:dyDescent="0.2">
      <c r="H37" s="44"/>
      <c r="I37" s="44"/>
      <c r="J37" s="44"/>
      <c r="K37" s="44"/>
      <c r="L37" s="44"/>
      <c r="M37" s="44"/>
      <c r="N37" s="44"/>
      <c r="O37" s="44"/>
      <c r="P37" s="2"/>
      <c r="Q37" s="2"/>
    </row>
    <row r="38" spans="2:17" ht="20.100000000000001" customHeight="1" x14ac:dyDescent="0.2">
      <c r="H38" s="44"/>
      <c r="I38" s="44"/>
      <c r="J38" s="44"/>
      <c r="K38" s="44"/>
      <c r="L38" s="44"/>
      <c r="M38" s="44"/>
      <c r="N38" s="44"/>
      <c r="O38" s="44"/>
      <c r="P38" s="2"/>
      <c r="Q38" s="2"/>
    </row>
    <row r="39" spans="2:17" ht="20.100000000000001" customHeight="1" x14ac:dyDescent="0.2">
      <c r="H39" s="44"/>
      <c r="I39" s="44"/>
      <c r="J39" s="44"/>
      <c r="K39" s="44"/>
      <c r="L39" s="44"/>
      <c r="M39" s="44"/>
      <c r="N39" s="44"/>
      <c r="O39" s="44"/>
      <c r="P39" s="2"/>
      <c r="Q39" s="2"/>
    </row>
    <row r="40" spans="2:17" ht="20.100000000000001" customHeight="1" x14ac:dyDescent="0.2">
      <c r="H40" s="44" t="s">
        <v>19</v>
      </c>
      <c r="I40" s="44"/>
      <c r="J40" s="44"/>
      <c r="K40" s="44"/>
      <c r="L40" s="44"/>
      <c r="M40" s="44"/>
      <c r="N40" s="44"/>
      <c r="O40" s="44"/>
      <c r="P40" s="2"/>
      <c r="Q40" s="2"/>
    </row>
    <row r="41" spans="2:17" ht="20.100000000000001" customHeight="1" x14ac:dyDescent="0.2">
      <c r="H41" s="44"/>
      <c r="I41" s="44"/>
      <c r="J41" s="44"/>
      <c r="K41" s="44"/>
      <c r="L41" s="44"/>
      <c r="M41" s="44"/>
      <c r="N41" s="44"/>
      <c r="O41" s="44"/>
      <c r="P41" s="2"/>
      <c r="Q41" s="2"/>
    </row>
    <row r="42" spans="2:17" ht="20.100000000000001" customHeight="1" x14ac:dyDescent="0.2">
      <c r="H42" s="44" t="s">
        <v>129</v>
      </c>
      <c r="I42" s="44"/>
      <c r="J42" s="44"/>
      <c r="K42" s="44"/>
      <c r="L42" s="44"/>
      <c r="M42" s="44"/>
      <c r="N42" s="44"/>
      <c r="O42" s="44"/>
      <c r="P42" s="2"/>
      <c r="Q42" s="2"/>
    </row>
    <row r="43" spans="2:17" ht="20.100000000000001" customHeight="1" x14ac:dyDescent="0.2">
      <c r="H43" s="44"/>
      <c r="I43" s="44"/>
      <c r="J43" s="44"/>
      <c r="K43" s="44"/>
      <c r="L43" s="44"/>
      <c r="M43" s="44"/>
      <c r="N43" s="44"/>
      <c r="O43" s="44"/>
      <c r="P43" s="2"/>
      <c r="Q43" s="2"/>
    </row>
    <row r="44" spans="2:17" ht="20.100000000000001" customHeight="1" x14ac:dyDescent="0.2">
      <c r="H44" s="44"/>
      <c r="I44" s="44"/>
      <c r="J44" s="44"/>
      <c r="K44" s="44"/>
      <c r="L44" s="44"/>
      <c r="M44" s="44"/>
      <c r="N44" s="44"/>
      <c r="O44" s="44"/>
      <c r="P44" s="2"/>
      <c r="Q44" s="2"/>
    </row>
    <row r="45" spans="2:17" ht="20.100000000000001" customHeight="1" x14ac:dyDescent="0.2">
      <c r="H45" s="44"/>
      <c r="I45" s="44"/>
      <c r="J45" s="44"/>
      <c r="K45" s="44"/>
      <c r="L45" s="44"/>
      <c r="M45" s="44"/>
      <c r="N45" s="44"/>
      <c r="O45" s="44"/>
      <c r="P45" s="2"/>
      <c r="Q45" s="2"/>
    </row>
    <row r="46" spans="2:17" ht="20.100000000000001" customHeight="1" x14ac:dyDescent="0.2">
      <c r="H46" s="44"/>
      <c r="I46" s="44"/>
      <c r="J46" s="44"/>
      <c r="K46" s="44"/>
      <c r="L46" s="44"/>
      <c r="M46" s="44"/>
      <c r="N46" s="44"/>
      <c r="O46" s="44"/>
      <c r="P46" s="2"/>
      <c r="Q46" s="2"/>
    </row>
    <row r="47" spans="2:17" ht="20.100000000000001" customHeight="1" x14ac:dyDescent="0.2">
      <c r="H47" s="47" t="s">
        <v>32</v>
      </c>
      <c r="I47" s="47"/>
      <c r="P47" s="2"/>
      <c r="Q47" s="2"/>
    </row>
    <row r="48" spans="2:17" ht="20.100000000000001" customHeight="1" x14ac:dyDescent="0.2">
      <c r="H48" s="55" t="s">
        <v>21</v>
      </c>
      <c r="I48" s="55"/>
      <c r="J48" s="55"/>
      <c r="K48" s="55"/>
      <c r="L48" s="55"/>
      <c r="M48" s="55"/>
      <c r="N48" s="55"/>
      <c r="O48" s="55"/>
      <c r="P48" s="2"/>
      <c r="Q48" s="2"/>
    </row>
    <row r="49" spans="8:17" ht="20.100000000000001" customHeight="1" x14ac:dyDescent="0.2">
      <c r="H49" s="55"/>
      <c r="I49" s="55"/>
      <c r="J49" s="55"/>
      <c r="K49" s="55"/>
      <c r="L49" s="55"/>
      <c r="M49" s="55"/>
      <c r="N49" s="55"/>
      <c r="O49" s="55"/>
      <c r="P49" s="2"/>
      <c r="Q49" s="2"/>
    </row>
    <row r="50" spans="8:17" ht="20.100000000000001" customHeight="1" x14ac:dyDescent="0.2">
      <c r="H50" s="46" t="s">
        <v>22</v>
      </c>
      <c r="I50" s="46"/>
      <c r="J50" s="46"/>
      <c r="K50" s="46"/>
      <c r="L50" s="46"/>
      <c r="M50" s="46"/>
      <c r="N50" s="46"/>
      <c r="O50" s="46"/>
      <c r="P50" s="2"/>
      <c r="Q50" s="2"/>
    </row>
    <row r="51" spans="8:17" ht="20.100000000000001" customHeight="1" x14ac:dyDescent="0.2">
      <c r="H51" s="44" t="s">
        <v>23</v>
      </c>
      <c r="I51" s="44"/>
      <c r="J51" s="44"/>
      <c r="K51" s="44"/>
      <c r="L51" s="44"/>
      <c r="M51" s="44"/>
      <c r="N51" s="44"/>
      <c r="O51" s="44"/>
      <c r="P51" s="2"/>
      <c r="Q51" s="2"/>
    </row>
    <row r="52" spans="8:17" ht="20.100000000000001" customHeight="1" x14ac:dyDescent="0.2">
      <c r="H52" s="44"/>
      <c r="I52" s="44"/>
      <c r="J52" s="44"/>
      <c r="K52" s="44"/>
      <c r="L52" s="44"/>
      <c r="M52" s="44"/>
      <c r="N52" s="44"/>
      <c r="O52" s="44"/>
      <c r="P52" s="2"/>
      <c r="Q52" s="2"/>
    </row>
    <row r="53" spans="8:17" ht="20.100000000000001" customHeight="1" x14ac:dyDescent="0.2">
      <c r="H53" s="44"/>
      <c r="I53" s="44"/>
      <c r="J53" s="44"/>
      <c r="K53" s="44"/>
      <c r="L53" s="44"/>
      <c r="M53" s="44"/>
      <c r="N53" s="44"/>
      <c r="O53" s="44"/>
      <c r="P53" s="2"/>
      <c r="Q53" s="2"/>
    </row>
    <row r="54" spans="8:17" ht="20.100000000000001" customHeight="1" x14ac:dyDescent="0.2">
      <c r="H54" s="47" t="s">
        <v>32</v>
      </c>
      <c r="I54" s="47"/>
      <c r="P54" s="2"/>
      <c r="Q54" s="2"/>
    </row>
    <row r="55" spans="8:17" ht="20.100000000000001" customHeight="1" x14ac:dyDescent="0.2">
      <c r="H55" s="55" t="s">
        <v>36</v>
      </c>
      <c r="I55" s="55"/>
      <c r="J55" s="55"/>
      <c r="K55" s="55"/>
      <c r="L55" s="55"/>
      <c r="M55" s="55"/>
      <c r="N55" s="55"/>
      <c r="O55" s="55"/>
      <c r="P55" s="2"/>
      <c r="Q55" s="2"/>
    </row>
    <row r="56" spans="8:17" ht="20.100000000000001" customHeight="1" x14ac:dyDescent="0.2">
      <c r="H56" s="55"/>
      <c r="I56" s="55"/>
      <c r="J56" s="55"/>
      <c r="K56" s="55"/>
      <c r="L56" s="55"/>
      <c r="M56" s="55"/>
      <c r="N56" s="55"/>
      <c r="O56" s="55"/>
      <c r="P56" s="2"/>
      <c r="Q56" s="2"/>
    </row>
    <row r="57" spans="8:17" ht="20.100000000000001" customHeight="1" x14ac:dyDescent="0.2">
      <c r="H57" s="46" t="s">
        <v>24</v>
      </c>
      <c r="I57" s="46"/>
      <c r="J57" s="46"/>
      <c r="K57" s="46"/>
      <c r="L57" s="46"/>
      <c r="M57" s="46"/>
      <c r="N57" s="46"/>
      <c r="O57" s="46"/>
      <c r="P57" s="2"/>
      <c r="Q57" s="2"/>
    </row>
    <row r="58" spans="8:17" ht="20.100000000000001" customHeight="1" x14ac:dyDescent="0.2">
      <c r="P58" s="2"/>
      <c r="Q58" s="2"/>
    </row>
    <row r="59" spans="8:17" ht="20.100000000000001" customHeight="1" x14ac:dyDescent="0.2">
      <c r="H59" s="45" t="s">
        <v>10</v>
      </c>
      <c r="I59" s="45"/>
      <c r="P59" s="2"/>
      <c r="Q59" s="2"/>
    </row>
    <row r="60" spans="8:17" ht="20.100000000000001" customHeight="1" x14ac:dyDescent="0.2">
      <c r="H60" s="56" t="s">
        <v>14</v>
      </c>
      <c r="I60" s="56"/>
      <c r="J60" s="56"/>
      <c r="K60" s="56"/>
      <c r="L60" s="56"/>
      <c r="M60" s="56"/>
      <c r="N60" s="56"/>
      <c r="O60" s="56"/>
      <c r="P60" s="2"/>
      <c r="Q60" s="2"/>
    </row>
    <row r="61" spans="8:17" ht="20.100000000000001" customHeight="1" x14ac:dyDescent="0.2">
      <c r="H61" s="56"/>
      <c r="I61" s="56"/>
      <c r="J61" s="56"/>
      <c r="K61" s="56"/>
      <c r="L61" s="56"/>
      <c r="M61" s="56"/>
      <c r="N61" s="56"/>
      <c r="O61" s="56"/>
      <c r="P61" s="2"/>
      <c r="Q61" s="2"/>
    </row>
    <row r="62" spans="8:17" ht="20.100000000000001" customHeight="1" x14ac:dyDescent="0.2">
      <c r="H62" s="5" t="s">
        <v>6</v>
      </c>
      <c r="P62" s="2"/>
      <c r="Q62" s="2"/>
    </row>
    <row r="63" spans="8:17" ht="20.100000000000001" customHeight="1" x14ac:dyDescent="0.2">
      <c r="H63" s="55" t="s">
        <v>15</v>
      </c>
      <c r="I63" s="55"/>
      <c r="J63" s="55"/>
      <c r="K63" s="55"/>
      <c r="L63" s="55"/>
      <c r="M63" s="55"/>
      <c r="P63" s="2"/>
      <c r="Q63" s="2"/>
    </row>
    <row r="64" spans="8:17" ht="20.100000000000001" customHeight="1" x14ac:dyDescent="0.2">
      <c r="H64" s="55"/>
      <c r="I64" s="55"/>
      <c r="J64" s="55"/>
      <c r="K64" s="55"/>
      <c r="L64" s="55"/>
      <c r="M64" s="55"/>
      <c r="P64" s="2"/>
      <c r="Q64" s="2"/>
    </row>
    <row r="65" spans="2:17" ht="20.100000000000001" customHeight="1" x14ac:dyDescent="0.2">
      <c r="H65" s="47" t="s">
        <v>32</v>
      </c>
      <c r="I65" s="47"/>
      <c r="P65" s="2"/>
      <c r="Q65" s="2"/>
    </row>
    <row r="66" spans="2:17" ht="20.100000000000001" customHeight="1" x14ac:dyDescent="0.2">
      <c r="H66" s="55" t="s">
        <v>16</v>
      </c>
      <c r="I66" s="55"/>
      <c r="J66" s="55"/>
      <c r="K66" s="55"/>
      <c r="L66" s="55"/>
      <c r="M66" s="55"/>
      <c r="N66" s="55"/>
      <c r="O66" s="55"/>
      <c r="P66" s="2"/>
      <c r="Q66" s="2"/>
    </row>
    <row r="67" spans="2:17" ht="20.100000000000001" customHeight="1" x14ac:dyDescent="0.2">
      <c r="H67" s="55"/>
      <c r="I67" s="55"/>
      <c r="J67" s="55"/>
      <c r="K67" s="55"/>
      <c r="L67" s="55"/>
      <c r="M67" s="55"/>
      <c r="N67" s="55"/>
      <c r="O67" s="55"/>
      <c r="P67" s="2"/>
      <c r="Q67" s="2"/>
    </row>
    <row r="68" spans="2:17" ht="20.100000000000001" customHeight="1" x14ac:dyDescent="0.2">
      <c r="H68" s="44" t="s">
        <v>42</v>
      </c>
      <c r="I68" s="44"/>
      <c r="J68" s="44"/>
      <c r="K68" s="44"/>
      <c r="L68" s="44"/>
      <c r="M68" s="44"/>
      <c r="N68" s="44"/>
      <c r="O68" s="44"/>
      <c r="P68" s="2"/>
      <c r="Q68" s="2"/>
    </row>
    <row r="69" spans="2:17" ht="20.100000000000001" customHeight="1" x14ac:dyDescent="0.2">
      <c r="H69" s="44"/>
      <c r="I69" s="44"/>
      <c r="J69" s="44"/>
      <c r="K69" s="44"/>
      <c r="L69" s="44"/>
      <c r="M69" s="44"/>
      <c r="N69" s="44"/>
      <c r="O69" s="44"/>
      <c r="P69" s="2"/>
      <c r="Q69" s="2"/>
    </row>
    <row r="70" spans="2:17" ht="20.100000000000001" customHeight="1" x14ac:dyDescent="0.2">
      <c r="H70" s="44" t="s">
        <v>130</v>
      </c>
      <c r="I70" s="44"/>
      <c r="J70" s="44"/>
      <c r="K70" s="44"/>
      <c r="L70" s="44"/>
      <c r="M70" s="44"/>
      <c r="N70" s="44"/>
      <c r="O70" s="44"/>
      <c r="P70" s="2"/>
      <c r="Q70" s="2"/>
    </row>
    <row r="71" spans="2:17" ht="20.100000000000001" customHeight="1" x14ac:dyDescent="0.2">
      <c r="H71" s="44"/>
      <c r="I71" s="44"/>
      <c r="J71" s="44"/>
      <c r="K71" s="44"/>
      <c r="L71" s="44"/>
      <c r="M71" s="44"/>
      <c r="N71" s="44"/>
      <c r="O71" s="44"/>
      <c r="P71" s="2"/>
      <c r="Q71" s="2"/>
    </row>
    <row r="72" spans="2:17" ht="20.100000000000001" customHeight="1" x14ac:dyDescent="0.2">
      <c r="H72" s="44"/>
      <c r="I72" s="44"/>
      <c r="J72" s="44"/>
      <c r="K72" s="44"/>
      <c r="L72" s="44"/>
      <c r="M72" s="44"/>
      <c r="N72" s="44"/>
      <c r="O72" s="44"/>
      <c r="P72" s="2"/>
      <c r="Q72" s="2"/>
    </row>
    <row r="73" spans="2:17" ht="20.100000000000001" customHeight="1" x14ac:dyDescent="0.2">
      <c r="H73" s="44"/>
      <c r="I73" s="44"/>
      <c r="J73" s="44"/>
      <c r="K73" s="44"/>
      <c r="L73" s="44"/>
      <c r="M73" s="44"/>
      <c r="N73" s="44"/>
      <c r="O73" s="44"/>
      <c r="P73" s="2"/>
      <c r="Q73" s="2"/>
    </row>
    <row r="74" spans="2:17" ht="20.100000000000001" customHeight="1" x14ac:dyDescent="0.2">
      <c r="H74" s="44"/>
      <c r="I74" s="44"/>
      <c r="J74" s="44"/>
      <c r="K74" s="44"/>
      <c r="L74" s="44"/>
      <c r="M74" s="44"/>
      <c r="N74" s="44"/>
      <c r="O74" s="44"/>
      <c r="P74" s="2"/>
      <c r="Q74" s="2"/>
    </row>
    <row r="75" spans="2:17" ht="20.100000000000001" customHeight="1" x14ac:dyDescent="0.2">
      <c r="H75" s="47" t="s">
        <v>32</v>
      </c>
      <c r="I75" s="47"/>
      <c r="P75" s="2"/>
      <c r="Q75" s="2"/>
    </row>
    <row r="76" spans="2:17" ht="20.100000000000001" customHeight="1" x14ac:dyDescent="0.2">
      <c r="H76" s="55" t="s">
        <v>39</v>
      </c>
      <c r="I76" s="55"/>
      <c r="J76" s="55"/>
      <c r="K76" s="55"/>
      <c r="L76" s="55"/>
      <c r="M76" s="55"/>
      <c r="N76" s="55"/>
      <c r="O76" s="55"/>
      <c r="P76" s="2"/>
      <c r="Q76" s="2"/>
    </row>
    <row r="77" spans="2:17" ht="20.100000000000001" customHeight="1" x14ac:dyDescent="0.2">
      <c r="H77" s="55"/>
      <c r="I77" s="55"/>
      <c r="J77" s="55"/>
      <c r="K77" s="55"/>
      <c r="L77" s="55"/>
      <c r="M77" s="55"/>
      <c r="N77" s="55"/>
      <c r="O77" s="55"/>
      <c r="P77" s="2"/>
      <c r="Q77" s="2"/>
    </row>
    <row r="78" spans="2:17" ht="20.100000000000001" customHeight="1" x14ac:dyDescent="0.2">
      <c r="H78" s="46" t="s">
        <v>47</v>
      </c>
      <c r="I78" s="46"/>
      <c r="J78" s="46"/>
      <c r="K78" s="46"/>
      <c r="L78" s="46"/>
      <c r="M78" s="46"/>
      <c r="N78" s="46"/>
      <c r="O78" s="46"/>
      <c r="P78" s="2"/>
      <c r="Q78" s="2"/>
    </row>
    <row r="79" spans="2:17" ht="20.100000000000001" customHeight="1" x14ac:dyDescent="0.2">
      <c r="P79" s="2"/>
      <c r="Q79" s="2"/>
    </row>
    <row r="80" spans="2:17" ht="20.100000000000001" customHeight="1" x14ac:dyDescent="0.2">
      <c r="B80" s="42" t="s">
        <v>37</v>
      </c>
      <c r="C80" s="42"/>
      <c r="H80" s="45" t="s">
        <v>34</v>
      </c>
      <c r="I80" s="45"/>
      <c r="P80" s="2"/>
      <c r="Q80" s="2"/>
    </row>
    <row r="81" spans="2:17" ht="20.100000000000001" customHeight="1" x14ac:dyDescent="0.2">
      <c r="B81" s="43" t="s">
        <v>49</v>
      </c>
      <c r="C81" s="43"/>
      <c r="D81" s="43"/>
      <c r="E81" s="43"/>
      <c r="F81" s="43"/>
      <c r="H81" s="55" t="s">
        <v>35</v>
      </c>
      <c r="I81" s="55"/>
      <c r="J81" s="55"/>
      <c r="K81" s="55"/>
      <c r="L81" s="55"/>
      <c r="M81" s="55"/>
      <c r="P81" s="2"/>
      <c r="Q81" s="2"/>
    </row>
    <row r="82" spans="2:17" ht="20.100000000000001" customHeight="1" x14ac:dyDescent="0.2">
      <c r="B82" s="43"/>
      <c r="C82" s="43"/>
      <c r="D82" s="43"/>
      <c r="E82" s="43"/>
      <c r="F82" s="43"/>
      <c r="H82" s="55"/>
      <c r="I82" s="55"/>
      <c r="J82" s="55"/>
      <c r="K82" s="55"/>
      <c r="L82" s="55"/>
      <c r="M82" s="55"/>
      <c r="P82" s="2"/>
      <c r="Q82" s="2"/>
    </row>
    <row r="83" spans="2:17" ht="20.100000000000001" customHeight="1" x14ac:dyDescent="0.2">
      <c r="B83" s="43"/>
      <c r="C83" s="43"/>
      <c r="D83" s="43"/>
      <c r="E83" s="43"/>
      <c r="F83" s="43"/>
      <c r="H83" s="47" t="s">
        <v>32</v>
      </c>
      <c r="I83" s="47"/>
      <c r="P83" s="2"/>
      <c r="Q83" s="2"/>
    </row>
    <row r="84" spans="2:17" ht="20.100000000000001" customHeight="1" x14ac:dyDescent="0.2">
      <c r="B84" s="43"/>
      <c r="C84" s="43"/>
      <c r="D84" s="43"/>
      <c r="E84" s="43"/>
      <c r="F84" s="43"/>
      <c r="H84" s="55" t="s">
        <v>7</v>
      </c>
      <c r="I84" s="55"/>
      <c r="J84" s="55"/>
      <c r="K84" s="55"/>
      <c r="L84" s="55"/>
      <c r="M84" s="55"/>
      <c r="N84" s="55"/>
      <c r="O84" s="55"/>
      <c r="P84" s="2"/>
      <c r="Q84" s="2"/>
    </row>
    <row r="85" spans="2:17" ht="20.100000000000001" customHeight="1" x14ac:dyDescent="0.2">
      <c r="B85" s="43"/>
      <c r="C85" s="43"/>
      <c r="D85" s="43"/>
      <c r="E85" s="43"/>
      <c r="F85" s="43"/>
      <c r="H85" s="55"/>
      <c r="I85" s="55"/>
      <c r="J85" s="55"/>
      <c r="K85" s="55"/>
      <c r="L85" s="55"/>
      <c r="M85" s="55"/>
      <c r="N85" s="55"/>
      <c r="O85" s="55"/>
      <c r="P85" s="2"/>
      <c r="Q85" s="2"/>
    </row>
    <row r="86" spans="2:17" ht="20.100000000000001" customHeight="1" x14ac:dyDescent="0.2">
      <c r="B86" s="43"/>
      <c r="C86" s="43"/>
      <c r="D86" s="43"/>
      <c r="E86" s="43"/>
      <c r="F86" s="43"/>
      <c r="H86" s="44" t="s">
        <v>13</v>
      </c>
      <c r="I86" s="44"/>
      <c r="J86" s="44"/>
      <c r="K86" s="44"/>
      <c r="L86" s="44"/>
      <c r="M86" s="44"/>
      <c r="N86" s="44"/>
      <c r="O86" s="44"/>
      <c r="P86" s="2"/>
      <c r="Q86" s="2"/>
    </row>
    <row r="87" spans="2:17" ht="20.100000000000001" customHeight="1" x14ac:dyDescent="0.2">
      <c r="B87" s="43"/>
      <c r="C87" s="43"/>
      <c r="D87" s="43"/>
      <c r="E87" s="43"/>
      <c r="F87" s="43"/>
      <c r="H87" s="44"/>
      <c r="I87" s="44"/>
      <c r="J87" s="44"/>
      <c r="K87" s="44"/>
      <c r="L87" s="44"/>
      <c r="M87" s="44"/>
      <c r="N87" s="44"/>
      <c r="O87" s="44"/>
      <c r="P87" s="2"/>
      <c r="Q87" s="2"/>
    </row>
    <row r="88" spans="2:17" ht="20.100000000000001" customHeight="1" x14ac:dyDescent="0.2">
      <c r="B88" s="43"/>
      <c r="C88" s="43"/>
      <c r="D88" s="43"/>
      <c r="E88" s="43"/>
      <c r="F88" s="43"/>
      <c r="P88" s="2"/>
      <c r="Q88" s="2"/>
    </row>
    <row r="89" spans="2:17" ht="20.100000000000001" customHeight="1" x14ac:dyDescent="0.2">
      <c r="H89" s="45" t="s">
        <v>8</v>
      </c>
      <c r="I89" s="45"/>
      <c r="J89" s="155" t="s">
        <v>9</v>
      </c>
      <c r="K89" s="155"/>
      <c r="L89" s="155"/>
      <c r="P89" s="2"/>
      <c r="Q89" s="2"/>
    </row>
    <row r="90" spans="2:17" ht="20.100000000000001" customHeight="1" x14ac:dyDescent="0.2">
      <c r="H90" s="44" t="s">
        <v>17</v>
      </c>
      <c r="I90" s="44"/>
      <c r="J90" s="44"/>
      <c r="K90" s="44"/>
      <c r="L90" s="44"/>
      <c r="M90" s="44"/>
      <c r="N90" s="44"/>
      <c r="O90" s="44"/>
      <c r="P90" s="2"/>
      <c r="Q90" s="2"/>
    </row>
    <row r="91" spans="2:17" ht="20.100000000000001" customHeight="1" x14ac:dyDescent="0.2">
      <c r="H91" s="44"/>
      <c r="I91" s="44"/>
      <c r="J91" s="44"/>
      <c r="K91" s="44"/>
      <c r="L91" s="44"/>
      <c r="M91" s="44"/>
      <c r="N91" s="44"/>
      <c r="O91" s="44"/>
      <c r="P91" s="2"/>
      <c r="Q91" s="2"/>
    </row>
    <row r="92" spans="2:17" ht="20.100000000000001" customHeight="1" x14ac:dyDescent="0.2">
      <c r="H92" s="53" t="s">
        <v>38</v>
      </c>
      <c r="I92" s="53"/>
      <c r="J92" s="53"/>
      <c r="K92" s="53"/>
      <c r="L92" s="53"/>
      <c r="P92" s="2"/>
      <c r="Q92" s="2"/>
    </row>
    <row r="93" spans="2:17" ht="20.100000000000001" customHeight="1" x14ac:dyDescent="0.2">
      <c r="H93" s="53"/>
      <c r="I93" s="53"/>
      <c r="J93" s="53"/>
      <c r="K93" s="53"/>
      <c r="L93" s="53"/>
      <c r="P93" s="2"/>
      <c r="Q93" s="2"/>
    </row>
    <row r="94" spans="2:17" ht="20.100000000000001" customHeight="1" x14ac:dyDescent="0.2">
      <c r="H94" s="47" t="s">
        <v>32</v>
      </c>
      <c r="I94" s="47"/>
      <c r="P94" s="2"/>
      <c r="Q94" s="2"/>
    </row>
    <row r="95" spans="2:17" ht="20.100000000000001" customHeight="1" x14ac:dyDescent="0.2">
      <c r="H95" s="54" t="s">
        <v>12</v>
      </c>
      <c r="I95" s="54"/>
      <c r="J95" s="54"/>
      <c r="K95" s="54"/>
      <c r="L95" s="54"/>
      <c r="M95" s="54"/>
      <c r="N95" s="54"/>
      <c r="P95" s="2"/>
      <c r="Q95" s="2"/>
    </row>
    <row r="96" spans="2:17" ht="20.100000000000001" customHeight="1" x14ac:dyDescent="0.2">
      <c r="H96" s="54"/>
      <c r="I96" s="54"/>
      <c r="J96" s="54"/>
      <c r="K96" s="54"/>
      <c r="L96" s="54"/>
      <c r="M96" s="54"/>
      <c r="N96" s="54"/>
      <c r="P96" s="2"/>
      <c r="Q96" s="2"/>
    </row>
    <row r="97" spans="1:17" ht="20.100000000000001" customHeight="1" x14ac:dyDescent="0.2">
      <c r="H97" s="44" t="s">
        <v>131</v>
      </c>
      <c r="I97" s="44"/>
      <c r="J97" s="44"/>
      <c r="K97" s="44"/>
      <c r="L97" s="44"/>
      <c r="M97" s="44"/>
      <c r="N97" s="44"/>
      <c r="O97" s="44"/>
      <c r="P97" s="2"/>
      <c r="Q97" s="2"/>
    </row>
    <row r="98" spans="1:17" ht="20.100000000000001" customHeight="1" x14ac:dyDescent="0.2">
      <c r="H98" s="44"/>
      <c r="I98" s="44"/>
      <c r="J98" s="44"/>
      <c r="K98" s="44"/>
      <c r="L98" s="44"/>
      <c r="M98" s="44"/>
      <c r="N98" s="44"/>
      <c r="O98" s="44"/>
      <c r="P98" s="2"/>
      <c r="Q98" s="2"/>
    </row>
    <row r="99" spans="1:17" ht="20.100000000000001" customHeight="1" x14ac:dyDescent="0.2">
      <c r="A99" s="52"/>
      <c r="B99" s="52"/>
      <c r="H99" s="44" t="s">
        <v>173</v>
      </c>
      <c r="I99" s="44"/>
      <c r="J99" s="44"/>
      <c r="K99" s="44"/>
      <c r="L99" s="44"/>
      <c r="M99" s="44"/>
      <c r="N99" s="44"/>
      <c r="O99" s="44"/>
      <c r="P99" s="2"/>
      <c r="Q99" s="2"/>
    </row>
    <row r="100" spans="1:17" ht="20.100000000000001" customHeight="1" x14ac:dyDescent="0.2">
      <c r="A100" s="52" t="s">
        <v>132</v>
      </c>
      <c r="B100" s="52"/>
      <c r="H100" s="44"/>
      <c r="I100" s="44"/>
      <c r="J100" s="44"/>
      <c r="K100" s="44"/>
      <c r="L100" s="44"/>
      <c r="M100" s="44"/>
      <c r="N100" s="44"/>
      <c r="O100" s="44"/>
      <c r="P100" s="2"/>
      <c r="Q100" s="2"/>
    </row>
    <row r="101" spans="1:17" ht="20.100000000000001" customHeight="1" x14ac:dyDescent="0.2">
      <c r="P101" s="2"/>
      <c r="Q101" s="2"/>
    </row>
    <row r="102" spans="1:17" ht="20.100000000000001" customHeight="1" x14ac:dyDescent="0.2">
      <c r="A102" s="2"/>
      <c r="B102" s="2"/>
      <c r="C102" s="2"/>
      <c r="D102" s="2"/>
      <c r="E102" s="2"/>
      <c r="F102" s="2"/>
      <c r="G102" s="2"/>
      <c r="H102" s="2"/>
      <c r="I102" s="2"/>
      <c r="J102" s="50" t="s">
        <v>33</v>
      </c>
      <c r="K102" s="50"/>
      <c r="L102" s="50"/>
      <c r="M102" s="50"/>
      <c r="N102" s="50"/>
      <c r="O102" s="50"/>
      <c r="P102" s="2"/>
      <c r="Q102" s="2"/>
    </row>
    <row r="104" spans="1:17" ht="20.100000000000001" customHeight="1" x14ac:dyDescent="0.2">
      <c r="A104" s="48" t="s">
        <v>20</v>
      </c>
      <c r="B104" s="48"/>
      <c r="C104" s="48"/>
    </row>
    <row r="105" spans="1:17" ht="20.100000000000001" customHeight="1" x14ac:dyDescent="0.2">
      <c r="A105" s="93" t="s">
        <v>174</v>
      </c>
      <c r="B105" s="93"/>
      <c r="C105" s="93"/>
      <c r="E105" s="51" t="s">
        <v>44</v>
      </c>
      <c r="F105" s="51"/>
      <c r="G105" s="51"/>
      <c r="H105" s="51"/>
      <c r="I105" s="51"/>
      <c r="J105" s="51"/>
      <c r="K105" s="51"/>
      <c r="L105" s="51"/>
      <c r="M105" s="156" t="s">
        <v>43</v>
      </c>
    </row>
  </sheetData>
  <sheetProtection algorithmName="SHA-512" hashValue="RDWOsx1ETlmu7du6dyl0oGm80fMp4Ke4yBQQbM/ZLRQpe7RgYIst5g5Z3LQ51XONOQhBtJVscjA0lpvQDbuuew==" saltValue="Mry2pDpeDf08l0PbAFcbhQ==" spinCount="100000" sheet="1" objects="1" scenarios="1"/>
  <mergeCells count="66">
    <mergeCell ref="I12:L12"/>
    <mergeCell ref="I13:L13"/>
    <mergeCell ref="I14:L14"/>
    <mergeCell ref="H26:N27"/>
    <mergeCell ref="A4:G5"/>
    <mergeCell ref="H6:J6"/>
    <mergeCell ref="A7:G10"/>
    <mergeCell ref="H7:O8"/>
    <mergeCell ref="H9:O11"/>
    <mergeCell ref="H32:M33"/>
    <mergeCell ref="H51:O53"/>
    <mergeCell ref="I20:O22"/>
    <mergeCell ref="B21:F23"/>
    <mergeCell ref="H23:N23"/>
    <mergeCell ref="B24:F26"/>
    <mergeCell ref="H84:O85"/>
    <mergeCell ref="I15:L15"/>
    <mergeCell ref="B16:F18"/>
    <mergeCell ref="H16:O17"/>
    <mergeCell ref="I18:O18"/>
    <mergeCell ref="B19:F19"/>
    <mergeCell ref="I19:O19"/>
    <mergeCell ref="B30:F34"/>
    <mergeCell ref="H50:O50"/>
    <mergeCell ref="H47:I47"/>
    <mergeCell ref="H31:I31"/>
    <mergeCell ref="H34:O39"/>
    <mergeCell ref="B27:F29"/>
    <mergeCell ref="H29:M30"/>
    <mergeCell ref="H55:O56"/>
    <mergeCell ref="H48:O49"/>
    <mergeCell ref="H76:O77"/>
    <mergeCell ref="H81:M82"/>
    <mergeCell ref="H60:O61"/>
    <mergeCell ref="H63:M64"/>
    <mergeCell ref="H66:O67"/>
    <mergeCell ref="A104:C104"/>
    <mergeCell ref="A105:C105"/>
    <mergeCell ref="H89:I89"/>
    <mergeCell ref="J89:L89"/>
    <mergeCell ref="H90:O91"/>
    <mergeCell ref="H94:I94"/>
    <mergeCell ref="J102:O102"/>
    <mergeCell ref="E105:L105"/>
    <mergeCell ref="H97:O98"/>
    <mergeCell ref="A99:B99"/>
    <mergeCell ref="H99:O100"/>
    <mergeCell ref="A100:B100"/>
    <mergeCell ref="H92:L93"/>
    <mergeCell ref="H95:N96"/>
    <mergeCell ref="B80:C80"/>
    <mergeCell ref="B81:F88"/>
    <mergeCell ref="H40:O41"/>
    <mergeCell ref="H42:O46"/>
    <mergeCell ref="H25:I25"/>
    <mergeCell ref="H86:O87"/>
    <mergeCell ref="H78:O78"/>
    <mergeCell ref="H80:I80"/>
    <mergeCell ref="H83:I83"/>
    <mergeCell ref="H68:O69"/>
    <mergeCell ref="H70:O74"/>
    <mergeCell ref="H54:I54"/>
    <mergeCell ref="H57:O57"/>
    <mergeCell ref="H59:I59"/>
    <mergeCell ref="H75:I75"/>
    <mergeCell ref="H65:I65"/>
  </mergeCells>
  <phoneticPr fontId="0" type="noConversion"/>
  <hyperlinks>
    <hyperlink ref="A105:C105" r:id="rId1" location="'αντιδράσεις μεταθετικές'!A1" display="στην αρχή της σελίδας"/>
    <hyperlink ref="M105" r:id="rId2" location="'ΜΑ άσκηση'!A1"/>
    <hyperlink ref="A100:B100" r:id="rId3" location="εξουδετέρωση!A1" display="εξουδετέρωση"/>
  </hyperlinks>
  <pageMargins left="0.75" right="0.75" top="1" bottom="1" header="0.5" footer="0.5"/>
  <pageSetup paperSize="9" orientation="portrait" horizontalDpi="1200" verticalDpi="1200"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3"/>
  <sheetViews>
    <sheetView workbookViewId="0"/>
  </sheetViews>
  <sheetFormatPr defaultColWidth="9.140625" defaultRowHeight="20.100000000000001" customHeight="1" x14ac:dyDescent="0.2"/>
  <cols>
    <col min="1" max="16384" width="9.140625" style="1"/>
  </cols>
  <sheetData>
    <row r="1" spans="1:17" ht="20.100000000000001" customHeight="1" x14ac:dyDescent="0.2">
      <c r="P1" s="2"/>
      <c r="Q1" s="2"/>
    </row>
    <row r="2" spans="1:17" ht="20.100000000000001" customHeight="1" x14ac:dyDescent="0.2">
      <c r="A2" s="2"/>
      <c r="B2" s="2"/>
      <c r="C2" s="2"/>
      <c r="D2" s="2"/>
      <c r="E2" s="2"/>
      <c r="F2" s="2"/>
      <c r="G2" s="2"/>
      <c r="H2" s="2"/>
      <c r="I2" s="2"/>
      <c r="J2" s="2"/>
      <c r="K2" s="2"/>
      <c r="L2" s="2"/>
      <c r="M2" s="2"/>
      <c r="N2" s="2"/>
      <c r="O2" s="3" t="s">
        <v>41</v>
      </c>
      <c r="P2" s="2"/>
      <c r="Q2" s="2"/>
    </row>
    <row r="3" spans="1:17" ht="20.100000000000001" customHeight="1" x14ac:dyDescent="0.2">
      <c r="P3" s="2"/>
      <c r="Q3" s="2"/>
    </row>
    <row r="4" spans="1:17" ht="20.100000000000001" customHeight="1" x14ac:dyDescent="0.2">
      <c r="A4" s="101" t="s">
        <v>132</v>
      </c>
      <c r="B4" s="101"/>
      <c r="C4" s="101"/>
      <c r="D4" s="101"/>
      <c r="E4" s="101"/>
      <c r="F4" s="101"/>
      <c r="G4" s="101"/>
      <c r="P4" s="2"/>
      <c r="Q4" s="2"/>
    </row>
    <row r="5" spans="1:17" ht="20.100000000000001" customHeight="1" x14ac:dyDescent="0.2">
      <c r="A5" s="101"/>
      <c r="B5" s="101"/>
      <c r="C5" s="101"/>
      <c r="D5" s="101"/>
      <c r="E5" s="101"/>
      <c r="F5" s="101"/>
      <c r="G5" s="101"/>
      <c r="P5" s="2"/>
      <c r="Q5" s="2"/>
    </row>
    <row r="6" spans="1:17" ht="20.100000000000001" customHeight="1" x14ac:dyDescent="0.2">
      <c r="H6" s="90" t="s">
        <v>133</v>
      </c>
      <c r="I6" s="90"/>
      <c r="J6" s="90"/>
      <c r="P6" s="2"/>
      <c r="Q6" s="2"/>
    </row>
    <row r="7" spans="1:17" ht="20.100000000000001" customHeight="1" x14ac:dyDescent="0.2">
      <c r="A7" s="91" t="s">
        <v>134</v>
      </c>
      <c r="B7" s="92"/>
      <c r="C7" s="92"/>
      <c r="D7" s="92"/>
      <c r="E7" s="92"/>
      <c r="F7" s="92"/>
      <c r="G7" s="92"/>
      <c r="H7" s="44" t="s">
        <v>175</v>
      </c>
      <c r="I7" s="44"/>
      <c r="J7" s="44"/>
      <c r="K7" s="44"/>
      <c r="L7" s="44"/>
      <c r="M7" s="44"/>
      <c r="N7" s="44"/>
      <c r="O7" s="44"/>
      <c r="P7" s="2"/>
      <c r="Q7" s="2"/>
    </row>
    <row r="8" spans="1:17" ht="20.100000000000001" customHeight="1" x14ac:dyDescent="0.2">
      <c r="A8" s="92"/>
      <c r="B8" s="92"/>
      <c r="C8" s="92"/>
      <c r="D8" s="92"/>
      <c r="E8" s="92"/>
      <c r="F8" s="92"/>
      <c r="G8" s="92"/>
      <c r="H8" s="44"/>
      <c r="I8" s="44"/>
      <c r="J8" s="44"/>
      <c r="K8" s="44"/>
      <c r="L8" s="44"/>
      <c r="M8" s="44"/>
      <c r="N8" s="44"/>
      <c r="O8" s="44"/>
      <c r="P8" s="2"/>
      <c r="Q8" s="2"/>
    </row>
    <row r="9" spans="1:17" ht="20.100000000000001" customHeight="1" x14ac:dyDescent="0.2">
      <c r="A9" s="92"/>
      <c r="B9" s="92"/>
      <c r="C9" s="92"/>
      <c r="D9" s="92"/>
      <c r="E9" s="92"/>
      <c r="F9" s="92"/>
      <c r="G9" s="92"/>
      <c r="H9" s="44"/>
      <c r="I9" s="44"/>
      <c r="J9" s="44"/>
      <c r="K9" s="44"/>
      <c r="L9" s="44"/>
      <c r="M9" s="44"/>
      <c r="N9" s="44"/>
      <c r="O9" s="44"/>
      <c r="P9" s="2"/>
      <c r="Q9" s="2"/>
    </row>
    <row r="10" spans="1:17" ht="20.100000000000001" customHeight="1" x14ac:dyDescent="0.2">
      <c r="H10" s="44"/>
      <c r="I10" s="44"/>
      <c r="J10" s="44"/>
      <c r="K10" s="44"/>
      <c r="L10" s="44"/>
      <c r="M10" s="44"/>
      <c r="N10" s="44"/>
      <c r="O10" s="44"/>
      <c r="P10" s="2"/>
      <c r="Q10" s="2"/>
    </row>
    <row r="11" spans="1:17" ht="20.100000000000001" customHeight="1" x14ac:dyDescent="0.2">
      <c r="H11" s="44"/>
      <c r="I11" s="44"/>
      <c r="J11" s="44"/>
      <c r="K11" s="44"/>
      <c r="L11" s="44"/>
      <c r="M11" s="44"/>
      <c r="N11" s="44"/>
      <c r="O11" s="44"/>
      <c r="P11" s="2"/>
      <c r="Q11" s="2"/>
    </row>
    <row r="12" spans="1:17" ht="20.100000000000001" customHeight="1" x14ac:dyDescent="0.2">
      <c r="H12" s="94" t="s">
        <v>135</v>
      </c>
      <c r="I12" s="94"/>
      <c r="J12" s="94"/>
      <c r="K12" s="94"/>
      <c r="L12" s="94"/>
      <c r="M12" s="94"/>
      <c r="N12" s="94"/>
      <c r="O12" s="94"/>
      <c r="P12" s="2"/>
      <c r="Q12" s="2"/>
    </row>
    <row r="13" spans="1:17" ht="20.100000000000001" customHeight="1" x14ac:dyDescent="0.2">
      <c r="H13" s="94"/>
      <c r="I13" s="94"/>
      <c r="J13" s="94"/>
      <c r="K13" s="94"/>
      <c r="L13" s="94"/>
      <c r="M13" s="94"/>
      <c r="N13" s="94"/>
      <c r="O13" s="94"/>
      <c r="P13" s="2"/>
      <c r="Q13" s="2"/>
    </row>
    <row r="14" spans="1:17" ht="20.100000000000001" customHeight="1" x14ac:dyDescent="0.2">
      <c r="H14" s="44" t="s">
        <v>176</v>
      </c>
      <c r="I14" s="44"/>
      <c r="J14" s="44"/>
      <c r="K14" s="44"/>
      <c r="L14" s="44"/>
      <c r="M14" s="44"/>
      <c r="N14" s="44"/>
      <c r="O14" s="44"/>
      <c r="P14" s="2"/>
      <c r="Q14" s="2"/>
    </row>
    <row r="15" spans="1:17" ht="20.100000000000001" customHeight="1" x14ac:dyDescent="0.2">
      <c r="H15" s="44"/>
      <c r="I15" s="44"/>
      <c r="J15" s="44"/>
      <c r="K15" s="44"/>
      <c r="L15" s="44"/>
      <c r="M15" s="44"/>
      <c r="N15" s="44"/>
      <c r="O15" s="44"/>
      <c r="P15" s="2"/>
      <c r="Q15" s="2"/>
    </row>
    <row r="16" spans="1:17" ht="20.100000000000001" customHeight="1" x14ac:dyDescent="0.2">
      <c r="H16" s="44"/>
      <c r="I16" s="44"/>
      <c r="J16" s="44"/>
      <c r="K16" s="44"/>
      <c r="L16" s="44"/>
      <c r="M16" s="44"/>
      <c r="N16" s="44"/>
      <c r="O16" s="44"/>
      <c r="P16" s="2"/>
      <c r="Q16" s="2"/>
    </row>
    <row r="17" spans="1:17" ht="20.100000000000001" customHeight="1" x14ac:dyDescent="0.2">
      <c r="H17" s="44"/>
      <c r="I17" s="44"/>
      <c r="J17" s="44"/>
      <c r="K17" s="44"/>
      <c r="L17" s="44"/>
      <c r="M17" s="44"/>
      <c r="N17" s="44"/>
      <c r="O17" s="44"/>
      <c r="P17" s="2"/>
      <c r="Q17" s="2"/>
    </row>
    <row r="18" spans="1:17" ht="20.100000000000001" customHeight="1" x14ac:dyDescent="0.2">
      <c r="H18" s="44"/>
      <c r="I18" s="44"/>
      <c r="J18" s="44"/>
      <c r="K18" s="44"/>
      <c r="L18" s="44"/>
      <c r="M18" s="44"/>
      <c r="N18" s="44"/>
      <c r="O18" s="44"/>
      <c r="P18" s="2"/>
      <c r="Q18" s="2"/>
    </row>
    <row r="19" spans="1:17" ht="20.100000000000001" customHeight="1" x14ac:dyDescent="0.2">
      <c r="H19" s="44"/>
      <c r="I19" s="44"/>
      <c r="J19" s="44"/>
      <c r="K19" s="44"/>
      <c r="L19" s="44"/>
      <c r="M19" s="44"/>
      <c r="N19" s="44"/>
      <c r="O19" s="44"/>
      <c r="P19" s="2"/>
      <c r="Q19" s="2"/>
    </row>
    <row r="20" spans="1:17" ht="20.100000000000001" customHeight="1" x14ac:dyDescent="0.2">
      <c r="A20" s="157" t="s">
        <v>178</v>
      </c>
      <c r="B20" s="160" t="s">
        <v>179</v>
      </c>
      <c r="C20" s="161"/>
      <c r="D20" s="161"/>
      <c r="E20" s="161"/>
      <c r="F20" s="162"/>
      <c r="H20" s="44" t="s">
        <v>177</v>
      </c>
      <c r="I20" s="44"/>
      <c r="J20" s="44"/>
      <c r="K20" s="44"/>
      <c r="L20" s="44"/>
      <c r="M20" s="44"/>
      <c r="N20" s="44"/>
      <c r="O20" s="44"/>
      <c r="P20" s="2"/>
      <c r="Q20" s="2"/>
    </row>
    <row r="21" spans="1:17" ht="20.100000000000001" customHeight="1" x14ac:dyDescent="0.2">
      <c r="A21" s="157"/>
      <c r="B21" s="163"/>
      <c r="C21" s="159"/>
      <c r="D21" s="159"/>
      <c r="E21" s="159"/>
      <c r="F21" s="164"/>
      <c r="H21" s="44"/>
      <c r="I21" s="44"/>
      <c r="J21" s="44"/>
      <c r="K21" s="44"/>
      <c r="L21" s="44"/>
      <c r="M21" s="44"/>
      <c r="N21" s="44"/>
      <c r="O21" s="44"/>
      <c r="P21" s="2"/>
      <c r="Q21" s="2"/>
    </row>
    <row r="22" spans="1:17" ht="20.100000000000001" customHeight="1" x14ac:dyDescent="0.2">
      <c r="B22" s="163"/>
      <c r="C22" s="159"/>
      <c r="D22" s="159"/>
      <c r="E22" s="159"/>
      <c r="F22" s="164"/>
      <c r="H22" s="44"/>
      <c r="I22" s="44"/>
      <c r="J22" s="44"/>
      <c r="K22" s="44"/>
      <c r="L22" s="44"/>
      <c r="M22" s="44"/>
      <c r="N22" s="44"/>
      <c r="O22" s="44"/>
      <c r="P22" s="2"/>
      <c r="Q22" s="2"/>
    </row>
    <row r="23" spans="1:17" ht="20.100000000000001" customHeight="1" x14ac:dyDescent="0.2">
      <c r="A23" s="40"/>
      <c r="B23" s="163"/>
      <c r="C23" s="159"/>
      <c r="D23" s="159"/>
      <c r="E23" s="159"/>
      <c r="F23" s="164"/>
      <c r="H23" s="44"/>
      <c r="I23" s="44"/>
      <c r="J23" s="44"/>
      <c r="K23" s="44"/>
      <c r="L23" s="44"/>
      <c r="M23" s="44"/>
      <c r="N23" s="44"/>
      <c r="O23" s="44"/>
      <c r="P23" s="2"/>
      <c r="Q23" s="2"/>
    </row>
    <row r="24" spans="1:17" ht="20.100000000000001" customHeight="1" x14ac:dyDescent="0.2">
      <c r="A24" s="158"/>
      <c r="B24" s="163"/>
      <c r="C24" s="159"/>
      <c r="D24" s="159"/>
      <c r="E24" s="159"/>
      <c r="F24" s="164"/>
      <c r="H24" s="44" t="s">
        <v>182</v>
      </c>
      <c r="I24" s="44"/>
      <c r="J24" s="44"/>
      <c r="K24" s="44"/>
      <c r="L24" s="44"/>
      <c r="M24" s="44"/>
      <c r="N24" s="44"/>
      <c r="O24" s="44"/>
      <c r="P24" s="2"/>
      <c r="Q24" s="2"/>
    </row>
    <row r="25" spans="1:17" ht="20.100000000000001" customHeight="1" x14ac:dyDescent="0.2">
      <c r="B25" s="163"/>
      <c r="C25" s="159"/>
      <c r="D25" s="159"/>
      <c r="E25" s="159"/>
      <c r="F25" s="164"/>
      <c r="H25" s="44"/>
      <c r="I25" s="44"/>
      <c r="J25" s="44"/>
      <c r="K25" s="44"/>
      <c r="L25" s="44"/>
      <c r="M25" s="44"/>
      <c r="N25" s="44"/>
      <c r="O25" s="44"/>
      <c r="P25" s="2"/>
      <c r="Q25" s="2"/>
    </row>
    <row r="26" spans="1:17" ht="20.100000000000001" customHeight="1" x14ac:dyDescent="0.2">
      <c r="B26" s="163"/>
      <c r="C26" s="159"/>
      <c r="D26" s="159"/>
      <c r="E26" s="159"/>
      <c r="F26" s="164"/>
      <c r="I26" s="99" t="s">
        <v>136</v>
      </c>
      <c r="J26" s="99"/>
      <c r="K26" s="99"/>
      <c r="L26" s="99"/>
      <c r="M26" s="99"/>
      <c r="N26" s="99"/>
      <c r="O26" s="99"/>
      <c r="P26" s="2"/>
      <c r="Q26" s="2"/>
    </row>
    <row r="27" spans="1:17" ht="20.100000000000001" customHeight="1" x14ac:dyDescent="0.2">
      <c r="B27" s="163"/>
      <c r="C27" s="159"/>
      <c r="D27" s="159"/>
      <c r="E27" s="159"/>
      <c r="F27" s="164"/>
      <c r="I27" s="99" t="s">
        <v>137</v>
      </c>
      <c r="J27" s="99"/>
      <c r="K27" s="99"/>
      <c r="L27" s="99"/>
      <c r="M27" s="99"/>
      <c r="N27" s="99"/>
      <c r="O27" s="99"/>
      <c r="P27" s="2"/>
      <c r="Q27" s="2"/>
    </row>
    <row r="28" spans="1:17" ht="20.100000000000001" customHeight="1" x14ac:dyDescent="0.2">
      <c r="B28" s="163"/>
      <c r="C28" s="159"/>
      <c r="D28" s="159"/>
      <c r="E28" s="159"/>
      <c r="F28" s="164"/>
      <c r="I28" s="99" t="s">
        <v>138</v>
      </c>
      <c r="J28" s="99"/>
      <c r="K28" s="99"/>
      <c r="L28" s="99"/>
      <c r="M28" s="99"/>
      <c r="N28" s="99"/>
      <c r="O28" s="99"/>
      <c r="P28" s="2"/>
      <c r="Q28" s="2"/>
    </row>
    <row r="29" spans="1:17" ht="20.100000000000001" customHeight="1" x14ac:dyDescent="0.2">
      <c r="B29" s="163"/>
      <c r="C29" s="159"/>
      <c r="D29" s="159"/>
      <c r="E29" s="159"/>
      <c r="F29" s="164"/>
      <c r="I29" s="99" t="s">
        <v>139</v>
      </c>
      <c r="J29" s="99"/>
      <c r="K29" s="99"/>
      <c r="L29" s="99"/>
      <c r="M29" s="99"/>
      <c r="N29" s="99"/>
      <c r="O29" s="99"/>
      <c r="P29" s="2"/>
      <c r="Q29" s="2"/>
    </row>
    <row r="30" spans="1:17" ht="20.100000000000001" customHeight="1" x14ac:dyDescent="0.2">
      <c r="B30" s="163"/>
      <c r="C30" s="159"/>
      <c r="D30" s="159"/>
      <c r="E30" s="159"/>
      <c r="F30" s="164"/>
      <c r="P30" s="2"/>
      <c r="Q30" s="2"/>
    </row>
    <row r="31" spans="1:17" ht="20.100000000000001" customHeight="1" x14ac:dyDescent="0.2">
      <c r="B31" s="163"/>
      <c r="C31" s="159"/>
      <c r="D31" s="159"/>
      <c r="E31" s="159"/>
      <c r="F31" s="164"/>
      <c r="H31" s="45" t="s">
        <v>4</v>
      </c>
      <c r="I31" s="45"/>
      <c r="P31" s="2"/>
      <c r="Q31" s="2"/>
    </row>
    <row r="32" spans="1:17" ht="20.100000000000001" customHeight="1" x14ac:dyDescent="0.2">
      <c r="B32" s="163"/>
      <c r="C32" s="159"/>
      <c r="D32" s="159"/>
      <c r="E32" s="159"/>
      <c r="F32" s="164"/>
      <c r="H32" s="94" t="s">
        <v>140</v>
      </c>
      <c r="I32" s="94"/>
      <c r="J32" s="94"/>
      <c r="K32" s="94"/>
      <c r="L32" s="94"/>
      <c r="P32" s="2"/>
      <c r="Q32" s="2"/>
    </row>
    <row r="33" spans="2:17" ht="20.100000000000001" customHeight="1" x14ac:dyDescent="0.2">
      <c r="B33" s="163"/>
      <c r="C33" s="159"/>
      <c r="D33" s="159"/>
      <c r="E33" s="159"/>
      <c r="F33" s="164"/>
      <c r="H33" s="94"/>
      <c r="I33" s="94"/>
      <c r="J33" s="94"/>
      <c r="K33" s="94"/>
      <c r="L33" s="94"/>
      <c r="P33" s="2"/>
      <c r="Q33" s="2"/>
    </row>
    <row r="34" spans="2:17" ht="20.100000000000001" customHeight="1" x14ac:dyDescent="0.2">
      <c r="B34" s="163"/>
      <c r="C34" s="159"/>
      <c r="D34" s="159"/>
      <c r="E34" s="159"/>
      <c r="F34" s="164"/>
      <c r="H34" s="100" t="s">
        <v>32</v>
      </c>
      <c r="I34" s="100"/>
      <c r="P34" s="2"/>
      <c r="Q34" s="2"/>
    </row>
    <row r="35" spans="2:17" ht="20.100000000000001" customHeight="1" x14ac:dyDescent="0.2">
      <c r="B35" s="163"/>
      <c r="C35" s="159"/>
      <c r="D35" s="159"/>
      <c r="E35" s="159"/>
      <c r="F35" s="164"/>
      <c r="H35" s="94" t="s">
        <v>141</v>
      </c>
      <c r="I35" s="94"/>
      <c r="J35" s="94"/>
      <c r="K35" s="94"/>
      <c r="L35" s="94"/>
      <c r="M35" s="94"/>
      <c r="P35" s="2"/>
      <c r="Q35" s="2"/>
    </row>
    <row r="36" spans="2:17" ht="20.100000000000001" customHeight="1" x14ac:dyDescent="0.2">
      <c r="B36" s="163"/>
      <c r="C36" s="159"/>
      <c r="D36" s="159"/>
      <c r="E36" s="159"/>
      <c r="F36" s="164"/>
      <c r="H36" s="94"/>
      <c r="I36" s="94"/>
      <c r="J36" s="94"/>
      <c r="K36" s="94"/>
      <c r="L36" s="94"/>
      <c r="M36" s="94"/>
      <c r="P36" s="2"/>
      <c r="Q36" s="2"/>
    </row>
    <row r="37" spans="2:17" ht="20.100000000000001" customHeight="1" x14ac:dyDescent="0.2">
      <c r="B37" s="163"/>
      <c r="C37" s="159"/>
      <c r="D37" s="159"/>
      <c r="E37" s="159"/>
      <c r="F37" s="164"/>
      <c r="H37" s="44" t="s">
        <v>142</v>
      </c>
      <c r="I37" s="44"/>
      <c r="J37" s="44"/>
      <c r="K37" s="44"/>
      <c r="L37" s="44"/>
      <c r="M37" s="44"/>
      <c r="N37" s="44"/>
      <c r="O37" s="44"/>
      <c r="P37" s="2"/>
      <c r="Q37" s="2"/>
    </row>
    <row r="38" spans="2:17" ht="20.100000000000001" customHeight="1" x14ac:dyDescent="0.2">
      <c r="B38" s="163"/>
      <c r="C38" s="159"/>
      <c r="D38" s="159"/>
      <c r="E38" s="159"/>
      <c r="F38" s="164"/>
      <c r="H38" s="44"/>
      <c r="I38" s="44"/>
      <c r="J38" s="44"/>
      <c r="K38" s="44"/>
      <c r="L38" s="44"/>
      <c r="M38" s="44"/>
      <c r="N38" s="44"/>
      <c r="O38" s="44"/>
      <c r="P38" s="2"/>
      <c r="Q38" s="2"/>
    </row>
    <row r="39" spans="2:17" ht="20.100000000000001" customHeight="1" x14ac:dyDescent="0.2">
      <c r="B39" s="163"/>
      <c r="C39" s="159"/>
      <c r="D39" s="159"/>
      <c r="E39" s="159"/>
      <c r="F39" s="164"/>
      <c r="H39" s="44"/>
      <c r="I39" s="44"/>
      <c r="J39" s="44"/>
      <c r="K39" s="44"/>
      <c r="L39" s="44"/>
      <c r="M39" s="44"/>
      <c r="N39" s="44"/>
      <c r="O39" s="44"/>
      <c r="P39" s="2"/>
      <c r="Q39" s="2"/>
    </row>
    <row r="40" spans="2:17" ht="20.100000000000001" customHeight="1" x14ac:dyDescent="0.2">
      <c r="B40" s="163"/>
      <c r="C40" s="159"/>
      <c r="D40" s="159"/>
      <c r="E40" s="159"/>
      <c r="F40" s="164"/>
      <c r="H40" s="44"/>
      <c r="I40" s="44"/>
      <c r="J40" s="44"/>
      <c r="K40" s="44"/>
      <c r="L40" s="44"/>
      <c r="M40" s="44"/>
      <c r="N40" s="44"/>
      <c r="O40" s="44"/>
      <c r="P40" s="2"/>
      <c r="Q40" s="2"/>
    </row>
    <row r="41" spans="2:17" ht="20.100000000000001" customHeight="1" x14ac:dyDescent="0.2">
      <c r="B41" s="163"/>
      <c r="C41" s="159"/>
      <c r="D41" s="159"/>
      <c r="E41" s="159"/>
      <c r="F41" s="164"/>
      <c r="H41" s="39"/>
      <c r="I41" s="39"/>
      <c r="J41" s="39"/>
      <c r="K41" s="39"/>
      <c r="L41" s="39"/>
      <c r="M41" s="39"/>
      <c r="N41" s="39"/>
      <c r="O41" s="39"/>
      <c r="P41" s="2"/>
      <c r="Q41" s="2"/>
    </row>
    <row r="42" spans="2:17" ht="20.100000000000001" customHeight="1" x14ac:dyDescent="0.2">
      <c r="B42" s="163"/>
      <c r="C42" s="159"/>
      <c r="D42" s="159"/>
      <c r="E42" s="159"/>
      <c r="F42" s="164"/>
      <c r="H42" s="98" t="s">
        <v>143</v>
      </c>
      <c r="I42" s="98"/>
      <c r="P42" s="2"/>
      <c r="Q42" s="2"/>
    </row>
    <row r="43" spans="2:17" ht="20.100000000000001" customHeight="1" x14ac:dyDescent="0.2">
      <c r="B43" s="163"/>
      <c r="C43" s="159"/>
      <c r="D43" s="159"/>
      <c r="E43" s="159"/>
      <c r="F43" s="164"/>
      <c r="H43" s="44" t="s">
        <v>144</v>
      </c>
      <c r="I43" s="44"/>
      <c r="J43" s="44"/>
      <c r="K43" s="44"/>
      <c r="L43" s="44"/>
      <c r="M43" s="44"/>
      <c r="N43" s="44"/>
      <c r="O43" s="44"/>
      <c r="P43" s="2"/>
      <c r="Q43" s="2"/>
    </row>
    <row r="44" spans="2:17" ht="20.100000000000001" customHeight="1" x14ac:dyDescent="0.2">
      <c r="B44" s="163"/>
      <c r="C44" s="159"/>
      <c r="D44" s="159"/>
      <c r="E44" s="159"/>
      <c r="F44" s="164"/>
      <c r="H44" s="44"/>
      <c r="I44" s="44"/>
      <c r="J44" s="44"/>
      <c r="K44" s="44"/>
      <c r="L44" s="44"/>
      <c r="M44" s="44"/>
      <c r="N44" s="44"/>
      <c r="O44" s="44"/>
      <c r="P44" s="2"/>
      <c r="Q44" s="2"/>
    </row>
    <row r="45" spans="2:17" ht="20.100000000000001" customHeight="1" x14ac:dyDescent="0.2">
      <c r="B45" s="163"/>
      <c r="C45" s="159"/>
      <c r="D45" s="159"/>
      <c r="E45" s="159"/>
      <c r="F45" s="164"/>
      <c r="P45" s="2"/>
      <c r="Q45" s="2"/>
    </row>
    <row r="46" spans="2:17" ht="20.100000000000001" customHeight="1" x14ac:dyDescent="0.2">
      <c r="B46" s="163"/>
      <c r="C46" s="159"/>
      <c r="D46" s="159"/>
      <c r="E46" s="159"/>
      <c r="F46" s="164"/>
      <c r="H46" s="47" t="s">
        <v>32</v>
      </c>
      <c r="I46" s="47"/>
      <c r="P46" s="2"/>
      <c r="Q46" s="2"/>
    </row>
    <row r="47" spans="2:17" ht="20.100000000000001" customHeight="1" x14ac:dyDescent="0.2">
      <c r="B47" s="163"/>
      <c r="C47" s="159"/>
      <c r="D47" s="159"/>
      <c r="E47" s="159"/>
      <c r="F47" s="164"/>
      <c r="H47" s="94" t="s">
        <v>145</v>
      </c>
      <c r="I47" s="94"/>
      <c r="J47" s="94"/>
      <c r="K47" s="94"/>
      <c r="L47" s="94"/>
      <c r="P47" s="2"/>
      <c r="Q47" s="2"/>
    </row>
    <row r="48" spans="2:17" ht="20.100000000000001" customHeight="1" x14ac:dyDescent="0.2">
      <c r="B48" s="163"/>
      <c r="C48" s="159"/>
      <c r="D48" s="159"/>
      <c r="E48" s="159"/>
      <c r="F48" s="164"/>
      <c r="H48" s="94"/>
      <c r="I48" s="94"/>
      <c r="J48" s="94"/>
      <c r="K48" s="94"/>
      <c r="L48" s="94"/>
      <c r="P48" s="2"/>
      <c r="Q48" s="2"/>
    </row>
    <row r="49" spans="1:17" ht="20.100000000000001" customHeight="1" x14ac:dyDescent="0.2">
      <c r="B49" s="165"/>
      <c r="C49" s="166"/>
      <c r="D49" s="166"/>
      <c r="E49" s="166"/>
      <c r="F49" s="167"/>
      <c r="H49" s="44" t="s">
        <v>146</v>
      </c>
      <c r="I49" s="44"/>
      <c r="J49" s="44"/>
      <c r="K49" s="44"/>
      <c r="L49" s="44"/>
      <c r="M49" s="44"/>
      <c r="N49" s="44"/>
      <c r="O49" s="44"/>
      <c r="P49" s="2"/>
      <c r="Q49" s="2"/>
    </row>
    <row r="50" spans="1:17" ht="20.100000000000001" customHeight="1" x14ac:dyDescent="0.2">
      <c r="H50" s="44"/>
      <c r="I50" s="44"/>
      <c r="J50" s="44"/>
      <c r="K50" s="44"/>
      <c r="L50" s="44"/>
      <c r="M50" s="44"/>
      <c r="N50" s="44"/>
      <c r="O50" s="44"/>
      <c r="P50" s="2"/>
      <c r="Q50" s="2"/>
    </row>
    <row r="51" spans="1:17" ht="20.100000000000001" customHeight="1" x14ac:dyDescent="0.2">
      <c r="H51" s="44"/>
      <c r="I51" s="44"/>
      <c r="J51" s="44"/>
      <c r="K51" s="44"/>
      <c r="L51" s="44"/>
      <c r="M51" s="44"/>
      <c r="N51" s="44"/>
      <c r="O51" s="44"/>
      <c r="P51" s="2"/>
      <c r="Q51" s="2"/>
    </row>
    <row r="52" spans="1:17" ht="20.100000000000001" customHeight="1" x14ac:dyDescent="0.2">
      <c r="A52" s="157" t="s">
        <v>180</v>
      </c>
      <c r="B52" s="160" t="s">
        <v>181</v>
      </c>
      <c r="C52" s="161"/>
      <c r="D52" s="161"/>
      <c r="E52" s="161"/>
      <c r="F52" s="162"/>
      <c r="H52" s="44" t="s">
        <v>183</v>
      </c>
      <c r="I52" s="44"/>
      <c r="J52" s="44"/>
      <c r="K52" s="44"/>
      <c r="L52" s="44"/>
      <c r="M52" s="44"/>
      <c r="N52" s="44"/>
      <c r="O52" s="44"/>
      <c r="P52" s="2"/>
      <c r="Q52" s="2"/>
    </row>
    <row r="53" spans="1:17" ht="20.100000000000001" customHeight="1" x14ac:dyDescent="0.2">
      <c r="A53" s="157"/>
      <c r="B53" s="163"/>
      <c r="C53" s="159"/>
      <c r="D53" s="159"/>
      <c r="E53" s="159"/>
      <c r="F53" s="164"/>
      <c r="H53" s="44"/>
      <c r="I53" s="44"/>
      <c r="J53" s="44"/>
      <c r="K53" s="44"/>
      <c r="L53" s="44"/>
      <c r="M53" s="44"/>
      <c r="N53" s="44"/>
      <c r="O53" s="44"/>
      <c r="P53" s="2"/>
      <c r="Q53" s="2"/>
    </row>
    <row r="54" spans="1:17" ht="20.100000000000001" customHeight="1" x14ac:dyDescent="0.2">
      <c r="B54" s="163"/>
      <c r="C54" s="159"/>
      <c r="D54" s="159"/>
      <c r="E54" s="159"/>
      <c r="F54" s="164"/>
      <c r="H54" s="44"/>
      <c r="I54" s="44"/>
      <c r="J54" s="44"/>
      <c r="K54" s="44"/>
      <c r="L54" s="44"/>
      <c r="M54" s="44"/>
      <c r="N54" s="44"/>
      <c r="O54" s="44"/>
      <c r="P54" s="2"/>
      <c r="Q54" s="2"/>
    </row>
    <row r="55" spans="1:17" ht="20.100000000000001" customHeight="1" x14ac:dyDescent="0.2">
      <c r="B55" s="163"/>
      <c r="C55" s="159"/>
      <c r="D55" s="159"/>
      <c r="E55" s="159"/>
      <c r="F55" s="164"/>
      <c r="H55" s="44"/>
      <c r="I55" s="44"/>
      <c r="J55" s="44"/>
      <c r="K55" s="44"/>
      <c r="L55" s="44"/>
      <c r="M55" s="44"/>
      <c r="N55" s="44"/>
      <c r="O55" s="44"/>
      <c r="P55" s="2"/>
      <c r="Q55" s="2"/>
    </row>
    <row r="56" spans="1:17" ht="20.100000000000001" customHeight="1" x14ac:dyDescent="0.2">
      <c r="B56" s="163"/>
      <c r="C56" s="159"/>
      <c r="D56" s="159"/>
      <c r="E56" s="159"/>
      <c r="F56" s="164"/>
      <c r="P56" s="2"/>
      <c r="Q56" s="2"/>
    </row>
    <row r="57" spans="1:17" ht="20.100000000000001" customHeight="1" x14ac:dyDescent="0.2">
      <c r="B57" s="163"/>
      <c r="C57" s="159"/>
      <c r="D57" s="159"/>
      <c r="E57" s="159"/>
      <c r="F57" s="164"/>
      <c r="H57" s="47" t="s">
        <v>147</v>
      </c>
      <c r="I57" s="47"/>
      <c r="P57" s="2"/>
      <c r="Q57" s="2"/>
    </row>
    <row r="58" spans="1:17" ht="20.100000000000001" customHeight="1" x14ac:dyDescent="0.2">
      <c r="B58" s="163"/>
      <c r="C58" s="159"/>
      <c r="D58" s="159"/>
      <c r="E58" s="159"/>
      <c r="F58" s="164"/>
      <c r="H58" s="94" t="s">
        <v>148</v>
      </c>
      <c r="I58" s="94"/>
      <c r="J58" s="94"/>
      <c r="K58" s="94"/>
      <c r="L58" s="94"/>
      <c r="M58" s="94"/>
      <c r="P58" s="2"/>
      <c r="Q58" s="2"/>
    </row>
    <row r="59" spans="1:17" ht="20.100000000000001" customHeight="1" x14ac:dyDescent="0.2">
      <c r="B59" s="163"/>
      <c r="C59" s="159"/>
      <c r="D59" s="159"/>
      <c r="E59" s="159"/>
      <c r="F59" s="164"/>
      <c r="H59" s="94"/>
      <c r="I59" s="94"/>
      <c r="J59" s="94"/>
      <c r="K59" s="94"/>
      <c r="L59" s="94"/>
      <c r="M59" s="94"/>
      <c r="P59" s="2"/>
      <c r="Q59" s="2"/>
    </row>
    <row r="60" spans="1:17" ht="20.100000000000001" customHeight="1" x14ac:dyDescent="0.2">
      <c r="B60" s="163"/>
      <c r="C60" s="159"/>
      <c r="D60" s="159"/>
      <c r="E60" s="159"/>
      <c r="F60" s="164"/>
      <c r="H60" s="44" t="s">
        <v>149</v>
      </c>
      <c r="I60" s="44"/>
      <c r="J60" s="44"/>
      <c r="K60" s="44"/>
      <c r="L60" s="44"/>
      <c r="M60" s="44"/>
      <c r="N60" s="44"/>
      <c r="O60" s="44"/>
      <c r="P60" s="2"/>
      <c r="Q60" s="2"/>
    </row>
    <row r="61" spans="1:17" ht="20.100000000000001" customHeight="1" x14ac:dyDescent="0.2">
      <c r="B61" s="163"/>
      <c r="C61" s="159"/>
      <c r="D61" s="159"/>
      <c r="E61" s="159"/>
      <c r="F61" s="164"/>
      <c r="H61" s="44"/>
      <c r="I61" s="44"/>
      <c r="J61" s="44"/>
      <c r="K61" s="44"/>
      <c r="L61" s="44"/>
      <c r="M61" s="44"/>
      <c r="N61" s="44"/>
      <c r="O61" s="44"/>
      <c r="P61" s="2"/>
      <c r="Q61" s="2"/>
    </row>
    <row r="62" spans="1:17" ht="20.100000000000001" customHeight="1" x14ac:dyDescent="0.2">
      <c r="B62" s="163"/>
      <c r="C62" s="159"/>
      <c r="D62" s="159"/>
      <c r="E62" s="159"/>
      <c r="F62" s="164"/>
      <c r="H62" s="44"/>
      <c r="I62" s="44"/>
      <c r="J62" s="44"/>
      <c r="K62" s="44"/>
      <c r="L62" s="44"/>
      <c r="M62" s="44"/>
      <c r="N62" s="44"/>
      <c r="O62" s="44"/>
      <c r="P62" s="2"/>
      <c r="Q62" s="2"/>
    </row>
    <row r="63" spans="1:17" ht="20.100000000000001" customHeight="1" x14ac:dyDescent="0.2">
      <c r="B63" s="163"/>
      <c r="C63" s="159"/>
      <c r="D63" s="159"/>
      <c r="E63" s="159"/>
      <c r="F63" s="164"/>
      <c r="H63" s="44"/>
      <c r="I63" s="44"/>
      <c r="J63" s="44"/>
      <c r="K63" s="44"/>
      <c r="L63" s="44"/>
      <c r="M63" s="44"/>
      <c r="N63" s="44"/>
      <c r="O63" s="44"/>
      <c r="P63" s="2"/>
      <c r="Q63" s="2"/>
    </row>
    <row r="64" spans="1:17" ht="20.100000000000001" customHeight="1" x14ac:dyDescent="0.2">
      <c r="B64" s="163"/>
      <c r="C64" s="159"/>
      <c r="D64" s="159"/>
      <c r="E64" s="159"/>
      <c r="F64" s="164"/>
      <c r="H64" s="44" t="s">
        <v>150</v>
      </c>
      <c r="I64" s="44"/>
      <c r="J64" s="44"/>
      <c r="K64" s="44"/>
      <c r="L64" s="44"/>
      <c r="M64" s="44"/>
      <c r="N64" s="44"/>
      <c r="O64" s="44"/>
      <c r="P64" s="2"/>
      <c r="Q64" s="2"/>
    </row>
    <row r="65" spans="2:17" ht="20.100000000000001" customHeight="1" x14ac:dyDescent="0.2">
      <c r="B65" s="163"/>
      <c r="C65" s="159"/>
      <c r="D65" s="159"/>
      <c r="E65" s="159"/>
      <c r="F65" s="164"/>
      <c r="H65" s="44"/>
      <c r="I65" s="44"/>
      <c r="J65" s="44"/>
      <c r="K65" s="44"/>
      <c r="L65" s="44"/>
      <c r="M65" s="44"/>
      <c r="N65" s="44"/>
      <c r="O65" s="44"/>
      <c r="P65" s="2"/>
      <c r="Q65" s="2"/>
    </row>
    <row r="66" spans="2:17" ht="20.100000000000001" customHeight="1" x14ac:dyDescent="0.2">
      <c r="B66" s="165"/>
      <c r="C66" s="166"/>
      <c r="D66" s="166"/>
      <c r="E66" s="166"/>
      <c r="F66" s="167"/>
      <c r="H66" s="44"/>
      <c r="I66" s="44"/>
      <c r="J66" s="44"/>
      <c r="K66" s="44"/>
      <c r="L66" s="44"/>
      <c r="M66" s="44"/>
      <c r="N66" s="44"/>
      <c r="O66" s="44"/>
      <c r="P66" s="2"/>
      <c r="Q66" s="2"/>
    </row>
    <row r="67" spans="2:17" ht="20.100000000000001" customHeight="1" x14ac:dyDescent="0.2">
      <c r="H67" s="44"/>
      <c r="I67" s="44"/>
      <c r="J67" s="44"/>
      <c r="K67" s="44"/>
      <c r="L67" s="44"/>
      <c r="M67" s="44"/>
      <c r="N67" s="44"/>
      <c r="O67" s="44"/>
      <c r="P67" s="2"/>
      <c r="Q67" s="2"/>
    </row>
    <row r="68" spans="2:17" ht="20.100000000000001" customHeight="1" x14ac:dyDescent="0.2">
      <c r="H68" s="44"/>
      <c r="I68" s="44"/>
      <c r="J68" s="44"/>
      <c r="K68" s="44"/>
      <c r="L68" s="44"/>
      <c r="M68" s="44"/>
      <c r="N68" s="44"/>
      <c r="O68" s="44"/>
      <c r="P68" s="2"/>
      <c r="Q68" s="2"/>
    </row>
    <row r="69" spans="2:17" ht="20.100000000000001" customHeight="1" x14ac:dyDescent="0.2">
      <c r="H69" s="94" t="s">
        <v>151</v>
      </c>
      <c r="I69" s="94"/>
      <c r="J69" s="94"/>
      <c r="K69" s="94"/>
      <c r="L69" s="94"/>
      <c r="M69" s="94"/>
      <c r="P69" s="2"/>
      <c r="Q69" s="2"/>
    </row>
    <row r="70" spans="2:17" ht="20.100000000000001" customHeight="1" x14ac:dyDescent="0.2">
      <c r="H70" s="94"/>
      <c r="I70" s="94"/>
      <c r="J70" s="94"/>
      <c r="K70" s="94"/>
      <c r="L70" s="94"/>
      <c r="M70" s="94"/>
      <c r="P70" s="2"/>
      <c r="Q70" s="2"/>
    </row>
    <row r="71" spans="2:17" ht="20.100000000000001" customHeight="1" x14ac:dyDescent="0.2">
      <c r="H71" s="44" t="s">
        <v>152</v>
      </c>
      <c r="I71" s="44"/>
      <c r="J71" s="44"/>
      <c r="K71" s="44"/>
      <c r="L71" s="44"/>
      <c r="M71" s="44"/>
      <c r="N71" s="44"/>
      <c r="O71" s="44"/>
      <c r="P71" s="2"/>
      <c r="Q71" s="2"/>
    </row>
    <row r="72" spans="2:17" ht="20.100000000000001" customHeight="1" x14ac:dyDescent="0.2">
      <c r="H72" s="44"/>
      <c r="I72" s="44"/>
      <c r="J72" s="44"/>
      <c r="K72" s="44"/>
      <c r="L72" s="44"/>
      <c r="M72" s="44"/>
      <c r="N72" s="44"/>
      <c r="O72" s="44"/>
      <c r="P72" s="2"/>
      <c r="Q72" s="2"/>
    </row>
    <row r="73" spans="2:17" ht="20.100000000000001" customHeight="1" x14ac:dyDescent="0.2">
      <c r="H73" s="44"/>
      <c r="I73" s="44"/>
      <c r="J73" s="44"/>
      <c r="K73" s="44"/>
      <c r="L73" s="44"/>
      <c r="M73" s="44"/>
      <c r="N73" s="44"/>
      <c r="O73" s="44"/>
      <c r="P73" s="2"/>
      <c r="Q73" s="2"/>
    </row>
    <row r="74" spans="2:17" ht="20.100000000000001" customHeight="1" x14ac:dyDescent="0.2">
      <c r="H74" s="44"/>
      <c r="I74" s="44"/>
      <c r="J74" s="44"/>
      <c r="K74" s="44"/>
      <c r="L74" s="44"/>
      <c r="M74" s="44"/>
      <c r="N74" s="44"/>
      <c r="O74" s="44"/>
      <c r="P74" s="2"/>
      <c r="Q74" s="2"/>
    </row>
    <row r="75" spans="2:17" ht="20.100000000000001" customHeight="1" x14ac:dyDescent="0.2">
      <c r="H75" s="44" t="s">
        <v>184</v>
      </c>
      <c r="I75" s="44"/>
      <c r="J75" s="44"/>
      <c r="K75" s="44"/>
      <c r="L75" s="44"/>
      <c r="M75" s="44"/>
      <c r="N75" s="44"/>
      <c r="O75" s="44"/>
      <c r="P75" s="2"/>
      <c r="Q75" s="2"/>
    </row>
    <row r="76" spans="2:17" ht="20.100000000000001" customHeight="1" x14ac:dyDescent="0.2">
      <c r="H76" s="44"/>
      <c r="I76" s="44"/>
      <c r="J76" s="44"/>
      <c r="K76" s="44"/>
      <c r="L76" s="44"/>
      <c r="M76" s="44"/>
      <c r="N76" s="44"/>
      <c r="O76" s="44"/>
      <c r="P76" s="2"/>
      <c r="Q76" s="2"/>
    </row>
    <row r="77" spans="2:17" ht="20.100000000000001" customHeight="1" x14ac:dyDescent="0.2">
      <c r="H77" s="44"/>
      <c r="I77" s="44"/>
      <c r="J77" s="44"/>
      <c r="K77" s="44"/>
      <c r="L77" s="44"/>
      <c r="M77" s="44"/>
      <c r="N77" s="44"/>
      <c r="O77" s="44"/>
      <c r="P77" s="2"/>
      <c r="Q77" s="2"/>
    </row>
    <row r="78" spans="2:17" ht="20.100000000000001" customHeight="1" x14ac:dyDescent="0.2">
      <c r="H78" s="44"/>
      <c r="I78" s="44"/>
      <c r="J78" s="44"/>
      <c r="K78" s="44"/>
      <c r="L78" s="44"/>
      <c r="M78" s="44"/>
      <c r="N78" s="44"/>
      <c r="O78" s="44"/>
      <c r="P78" s="2"/>
      <c r="Q78" s="2"/>
    </row>
    <row r="79" spans="2:17" ht="20.100000000000001" customHeight="1" x14ac:dyDescent="0.2">
      <c r="P79" s="2"/>
      <c r="Q79" s="2"/>
    </row>
    <row r="80" spans="2:17" ht="20.100000000000001" customHeight="1" x14ac:dyDescent="0.2">
      <c r="H80" s="47" t="s">
        <v>147</v>
      </c>
      <c r="I80" s="47"/>
      <c r="P80" s="2"/>
      <c r="Q80" s="2"/>
    </row>
    <row r="81" spans="8:17" ht="20.100000000000001" customHeight="1" x14ac:dyDescent="0.2">
      <c r="H81" s="97" t="s">
        <v>153</v>
      </c>
      <c r="I81" s="97"/>
      <c r="J81" s="97"/>
      <c r="K81" s="97"/>
      <c r="L81" s="97"/>
      <c r="M81" s="97"/>
      <c r="P81" s="2"/>
      <c r="Q81" s="2"/>
    </row>
    <row r="82" spans="8:17" ht="20.100000000000001" customHeight="1" x14ac:dyDescent="0.2">
      <c r="H82" s="97"/>
      <c r="I82" s="97"/>
      <c r="J82" s="97"/>
      <c r="K82" s="97"/>
      <c r="L82" s="97"/>
      <c r="M82" s="97"/>
      <c r="P82" s="2"/>
      <c r="Q82" s="2"/>
    </row>
    <row r="83" spans="8:17" ht="20.100000000000001" customHeight="1" x14ac:dyDescent="0.2">
      <c r="H83" s="44" t="s">
        <v>154</v>
      </c>
      <c r="I83" s="44"/>
      <c r="J83" s="44"/>
      <c r="K83" s="44"/>
      <c r="L83" s="44"/>
      <c r="M83" s="44"/>
      <c r="N83" s="44"/>
      <c r="O83" s="44"/>
      <c r="P83" s="2"/>
      <c r="Q83" s="2"/>
    </row>
    <row r="84" spans="8:17" ht="20.100000000000001" customHeight="1" x14ac:dyDescent="0.2">
      <c r="H84" s="44"/>
      <c r="I84" s="44"/>
      <c r="J84" s="44"/>
      <c r="K84" s="44"/>
      <c r="L84" s="44"/>
      <c r="M84" s="44"/>
      <c r="N84" s="44"/>
      <c r="O84" s="44"/>
      <c r="P84" s="2"/>
      <c r="Q84" s="2"/>
    </row>
    <row r="85" spans="8:17" ht="20.100000000000001" customHeight="1" x14ac:dyDescent="0.2">
      <c r="H85" s="44"/>
      <c r="I85" s="44"/>
      <c r="J85" s="44"/>
      <c r="K85" s="44"/>
      <c r="L85" s="44"/>
      <c r="M85" s="44"/>
      <c r="N85" s="44"/>
      <c r="O85" s="44"/>
      <c r="P85" s="2"/>
      <c r="Q85" s="2"/>
    </row>
    <row r="86" spans="8:17" ht="20.100000000000001" customHeight="1" x14ac:dyDescent="0.2">
      <c r="H86" s="44"/>
      <c r="I86" s="44"/>
      <c r="J86" s="44"/>
      <c r="K86" s="44"/>
      <c r="L86" s="44"/>
      <c r="M86" s="44"/>
      <c r="N86" s="44"/>
      <c r="O86" s="44"/>
      <c r="P86" s="2"/>
      <c r="Q86" s="2"/>
    </row>
    <row r="87" spans="8:17" ht="20.100000000000001" customHeight="1" x14ac:dyDescent="0.2">
      <c r="H87" s="44" t="s">
        <v>185</v>
      </c>
      <c r="I87" s="44"/>
      <c r="J87" s="44"/>
      <c r="K87" s="44"/>
      <c r="L87" s="44"/>
      <c r="M87" s="44"/>
      <c r="N87" s="44"/>
      <c r="O87" s="44"/>
      <c r="P87" s="2"/>
      <c r="Q87" s="2"/>
    </row>
    <row r="88" spans="8:17" ht="20.100000000000001" customHeight="1" x14ac:dyDescent="0.2">
      <c r="H88" s="44"/>
      <c r="I88" s="44"/>
      <c r="J88" s="44"/>
      <c r="K88" s="44"/>
      <c r="L88" s="44"/>
      <c r="M88" s="44"/>
      <c r="N88" s="44"/>
      <c r="O88" s="44"/>
      <c r="P88" s="2"/>
      <c r="Q88" s="2"/>
    </row>
    <row r="89" spans="8:17" ht="20.100000000000001" customHeight="1" x14ac:dyDescent="0.2">
      <c r="H89" s="44"/>
      <c r="I89" s="44"/>
      <c r="J89" s="44"/>
      <c r="K89" s="44"/>
      <c r="L89" s="44"/>
      <c r="M89" s="44"/>
      <c r="N89" s="44"/>
      <c r="O89" s="44"/>
      <c r="P89" s="2"/>
      <c r="Q89" s="2"/>
    </row>
    <row r="90" spans="8:17" ht="20.100000000000001" customHeight="1" x14ac:dyDescent="0.2">
      <c r="H90" s="44"/>
      <c r="I90" s="44"/>
      <c r="J90" s="44"/>
      <c r="K90" s="44"/>
      <c r="L90" s="44"/>
      <c r="M90" s="44"/>
      <c r="N90" s="44"/>
      <c r="O90" s="44"/>
      <c r="P90" s="2"/>
      <c r="Q90" s="2"/>
    </row>
    <row r="91" spans="8:17" ht="20.100000000000001" customHeight="1" x14ac:dyDescent="0.2">
      <c r="H91" s="44"/>
      <c r="I91" s="44"/>
      <c r="J91" s="44"/>
      <c r="K91" s="44"/>
      <c r="L91" s="44"/>
      <c r="M91" s="44"/>
      <c r="N91" s="44"/>
      <c r="O91" s="44"/>
      <c r="P91" s="2"/>
      <c r="Q91" s="2"/>
    </row>
    <row r="92" spans="8:17" ht="20.100000000000001" customHeight="1" x14ac:dyDescent="0.2">
      <c r="H92" s="94" t="s">
        <v>155</v>
      </c>
      <c r="I92" s="94"/>
      <c r="J92" s="94"/>
      <c r="K92" s="94"/>
      <c r="L92" s="94"/>
      <c r="M92" s="94"/>
      <c r="P92" s="2"/>
      <c r="Q92" s="2"/>
    </row>
    <row r="93" spans="8:17" ht="20.100000000000001" customHeight="1" x14ac:dyDescent="0.2">
      <c r="H93" s="94"/>
      <c r="I93" s="94"/>
      <c r="J93" s="94"/>
      <c r="K93" s="94"/>
      <c r="L93" s="94"/>
      <c r="M93" s="94"/>
      <c r="P93" s="2"/>
      <c r="Q93" s="2"/>
    </row>
    <row r="94" spans="8:17" ht="20.100000000000001" customHeight="1" x14ac:dyDescent="0.2">
      <c r="H94" s="41"/>
      <c r="I94" s="41"/>
      <c r="J94" s="41"/>
      <c r="K94" s="41"/>
      <c r="L94" s="41"/>
      <c r="M94" s="41"/>
      <c r="P94" s="2"/>
      <c r="Q94" s="2"/>
    </row>
    <row r="95" spans="8:17" ht="20.100000000000001" customHeight="1" x14ac:dyDescent="0.2">
      <c r="H95" s="45" t="s">
        <v>10</v>
      </c>
      <c r="I95" s="45"/>
      <c r="P95" s="2"/>
      <c r="Q95" s="2"/>
    </row>
    <row r="96" spans="8:17" ht="20.100000000000001" customHeight="1" x14ac:dyDescent="0.2">
      <c r="H96" s="94" t="s">
        <v>156</v>
      </c>
      <c r="I96" s="94"/>
      <c r="J96" s="94"/>
      <c r="K96" s="94"/>
      <c r="L96" s="94"/>
      <c r="M96" s="94"/>
      <c r="P96" s="2"/>
      <c r="Q96" s="2"/>
    </row>
    <row r="97" spans="8:17" ht="20.100000000000001" customHeight="1" x14ac:dyDescent="0.2">
      <c r="H97" s="94"/>
      <c r="I97" s="94"/>
      <c r="J97" s="94"/>
      <c r="K97" s="94"/>
      <c r="L97" s="94"/>
      <c r="M97" s="94"/>
      <c r="P97" s="2"/>
      <c r="Q97" s="2"/>
    </row>
    <row r="98" spans="8:17" ht="20.100000000000001" customHeight="1" x14ac:dyDescent="0.2">
      <c r="H98" s="49" t="s">
        <v>186</v>
      </c>
      <c r="I98" s="49"/>
      <c r="J98" s="49"/>
      <c r="K98" s="49"/>
      <c r="L98" s="49"/>
      <c r="M98" s="49"/>
      <c r="N98" s="49"/>
      <c r="O98" s="49"/>
      <c r="P98" s="2"/>
      <c r="Q98" s="2"/>
    </row>
    <row r="99" spans="8:17" ht="20.100000000000001" customHeight="1" x14ac:dyDescent="0.2">
      <c r="H99" s="49"/>
      <c r="I99" s="49"/>
      <c r="J99" s="49"/>
      <c r="K99" s="49"/>
      <c r="L99" s="49"/>
      <c r="M99" s="49"/>
      <c r="N99" s="49"/>
      <c r="O99" s="49"/>
      <c r="P99" s="2"/>
      <c r="Q99" s="2"/>
    </row>
    <row r="100" spans="8:17" ht="20.100000000000001" customHeight="1" x14ac:dyDescent="0.2">
      <c r="H100" s="49"/>
      <c r="I100" s="49"/>
      <c r="J100" s="49"/>
      <c r="K100" s="49"/>
      <c r="L100" s="49"/>
      <c r="M100" s="49"/>
      <c r="N100" s="49"/>
      <c r="O100" s="49"/>
      <c r="P100" s="2"/>
      <c r="Q100" s="2"/>
    </row>
    <row r="101" spans="8:17" ht="20.100000000000001" customHeight="1" x14ac:dyDescent="0.2">
      <c r="P101" s="2"/>
      <c r="Q101" s="2"/>
    </row>
    <row r="102" spans="8:17" ht="20.100000000000001" customHeight="1" x14ac:dyDescent="0.2">
      <c r="H102" s="47" t="s">
        <v>157</v>
      </c>
      <c r="I102" s="47"/>
      <c r="P102" s="2"/>
      <c r="Q102" s="2"/>
    </row>
    <row r="103" spans="8:17" ht="20.100000000000001" customHeight="1" x14ac:dyDescent="0.2">
      <c r="H103" s="94" t="s">
        <v>158</v>
      </c>
      <c r="I103" s="94"/>
      <c r="J103" s="94"/>
      <c r="K103" s="94"/>
      <c r="L103" s="94"/>
      <c r="M103" s="94"/>
      <c r="P103" s="2"/>
      <c r="Q103" s="2"/>
    </row>
    <row r="104" spans="8:17" ht="20.100000000000001" customHeight="1" x14ac:dyDescent="0.2">
      <c r="H104" s="94"/>
      <c r="I104" s="94"/>
      <c r="J104" s="94"/>
      <c r="K104" s="94"/>
      <c r="L104" s="94"/>
      <c r="M104" s="94"/>
      <c r="P104" s="2"/>
      <c r="Q104" s="2"/>
    </row>
    <row r="105" spans="8:17" ht="20.100000000000001" customHeight="1" x14ac:dyDescent="0.2">
      <c r="H105" s="44" t="s">
        <v>187</v>
      </c>
      <c r="I105" s="44"/>
      <c r="J105" s="44"/>
      <c r="K105" s="44"/>
      <c r="L105" s="44"/>
      <c r="M105" s="44"/>
      <c r="N105" s="44"/>
      <c r="O105" s="44"/>
      <c r="P105" s="2"/>
      <c r="Q105" s="2"/>
    </row>
    <row r="106" spans="8:17" ht="20.100000000000001" customHeight="1" x14ac:dyDescent="0.2">
      <c r="H106" s="44"/>
      <c r="I106" s="44"/>
      <c r="J106" s="44"/>
      <c r="K106" s="44"/>
      <c r="L106" s="44"/>
      <c r="M106" s="44"/>
      <c r="N106" s="44"/>
      <c r="O106" s="44"/>
      <c r="P106" s="2"/>
      <c r="Q106" s="2"/>
    </row>
    <row r="107" spans="8:17" ht="20.100000000000001" customHeight="1" x14ac:dyDescent="0.2">
      <c r="H107" s="44"/>
      <c r="I107" s="44"/>
      <c r="J107" s="44"/>
      <c r="K107" s="44"/>
      <c r="L107" s="44"/>
      <c r="M107" s="44"/>
      <c r="N107" s="44"/>
      <c r="O107" s="44"/>
      <c r="P107" s="2"/>
      <c r="Q107" s="2"/>
    </row>
    <row r="108" spans="8:17" ht="20.100000000000001" customHeight="1" x14ac:dyDescent="0.2">
      <c r="H108" s="44"/>
      <c r="I108" s="44"/>
      <c r="J108" s="44"/>
      <c r="K108" s="44"/>
      <c r="L108" s="44"/>
      <c r="M108" s="44"/>
      <c r="N108" s="44"/>
      <c r="O108" s="44"/>
      <c r="P108" s="2"/>
      <c r="Q108" s="2"/>
    </row>
    <row r="109" spans="8:17" ht="20.100000000000001" customHeight="1" x14ac:dyDescent="0.2">
      <c r="H109" s="44"/>
      <c r="I109" s="44"/>
      <c r="J109" s="44"/>
      <c r="K109" s="44"/>
      <c r="L109" s="44"/>
      <c r="M109" s="44"/>
      <c r="N109" s="44"/>
      <c r="O109" s="44"/>
      <c r="P109" s="2"/>
      <c r="Q109" s="2"/>
    </row>
    <row r="110" spans="8:17" ht="20.100000000000001" customHeight="1" x14ac:dyDescent="0.2">
      <c r="H110" s="44"/>
      <c r="I110" s="44"/>
      <c r="J110" s="44"/>
      <c r="K110" s="44"/>
      <c r="L110" s="44"/>
      <c r="M110" s="44"/>
      <c r="N110" s="44"/>
      <c r="O110" s="44"/>
      <c r="P110" s="2"/>
      <c r="Q110" s="2"/>
    </row>
    <row r="111" spans="8:17" ht="20.100000000000001" customHeight="1" x14ac:dyDescent="0.2">
      <c r="H111" s="94" t="s">
        <v>159</v>
      </c>
      <c r="I111" s="94"/>
      <c r="J111" s="94"/>
      <c r="K111" s="94"/>
      <c r="L111" s="94"/>
      <c r="P111" s="2"/>
      <c r="Q111" s="2"/>
    </row>
    <row r="112" spans="8:17" ht="20.100000000000001" customHeight="1" x14ac:dyDescent="0.2">
      <c r="H112" s="94"/>
      <c r="I112" s="94"/>
      <c r="J112" s="94"/>
      <c r="K112" s="94"/>
      <c r="L112" s="94"/>
      <c r="P112" s="2"/>
      <c r="Q112" s="2"/>
    </row>
    <row r="113" spans="8:17" ht="20.100000000000001" customHeight="1" x14ac:dyDescent="0.2">
      <c r="H113" s="44" t="s">
        <v>160</v>
      </c>
      <c r="I113" s="44"/>
      <c r="J113" s="44"/>
      <c r="K113" s="44"/>
      <c r="L113" s="44"/>
      <c r="M113" s="44"/>
      <c r="N113" s="44"/>
      <c r="O113" s="44"/>
      <c r="P113" s="2"/>
      <c r="Q113" s="2"/>
    </row>
    <row r="114" spans="8:17" ht="20.100000000000001" customHeight="1" x14ac:dyDescent="0.2">
      <c r="H114" s="44"/>
      <c r="I114" s="44"/>
      <c r="J114" s="44"/>
      <c r="K114" s="44"/>
      <c r="L114" s="44"/>
      <c r="M114" s="44"/>
      <c r="N114" s="44"/>
      <c r="O114" s="44"/>
      <c r="P114" s="2"/>
      <c r="Q114" s="2"/>
    </row>
    <row r="115" spans="8:17" ht="20.100000000000001" customHeight="1" x14ac:dyDescent="0.2">
      <c r="H115" s="44"/>
      <c r="I115" s="44"/>
      <c r="J115" s="44"/>
      <c r="K115" s="44"/>
      <c r="L115" s="44"/>
      <c r="M115" s="44"/>
      <c r="N115" s="44"/>
      <c r="O115" s="44"/>
      <c r="P115" s="2"/>
      <c r="Q115" s="2"/>
    </row>
    <row r="116" spans="8:17" ht="20.100000000000001" customHeight="1" x14ac:dyDescent="0.2">
      <c r="H116" s="94" t="s">
        <v>161</v>
      </c>
      <c r="I116" s="94"/>
      <c r="J116" s="94"/>
      <c r="K116" s="94"/>
      <c r="L116" s="94"/>
      <c r="M116" s="94"/>
      <c r="N116" s="94"/>
      <c r="P116" s="2"/>
      <c r="Q116" s="2"/>
    </row>
    <row r="117" spans="8:17" ht="20.100000000000001" customHeight="1" x14ac:dyDescent="0.2">
      <c r="H117" s="94"/>
      <c r="I117" s="94"/>
      <c r="J117" s="94"/>
      <c r="K117" s="94"/>
      <c r="L117" s="94"/>
      <c r="M117" s="94"/>
      <c r="N117" s="94"/>
      <c r="P117" s="2"/>
      <c r="Q117" s="2"/>
    </row>
    <row r="118" spans="8:17" ht="20.100000000000001" customHeight="1" x14ac:dyDescent="0.2">
      <c r="H118" s="44" t="s">
        <v>162</v>
      </c>
      <c r="I118" s="44"/>
      <c r="J118" s="44"/>
      <c r="K118" s="44"/>
      <c r="L118" s="44"/>
      <c r="M118" s="44"/>
      <c r="N118" s="44"/>
      <c r="O118" s="44"/>
      <c r="P118" s="2"/>
      <c r="Q118" s="2"/>
    </row>
    <row r="119" spans="8:17" ht="20.100000000000001" customHeight="1" x14ac:dyDescent="0.2">
      <c r="H119" s="44"/>
      <c r="I119" s="44"/>
      <c r="J119" s="44"/>
      <c r="K119" s="44"/>
      <c r="L119" s="44"/>
      <c r="M119" s="44"/>
      <c r="N119" s="44"/>
      <c r="O119" s="44"/>
      <c r="P119" s="2"/>
      <c r="Q119" s="2"/>
    </row>
    <row r="120" spans="8:17" ht="20.100000000000001" customHeight="1" x14ac:dyDescent="0.2">
      <c r="H120" s="44"/>
      <c r="I120" s="44"/>
      <c r="J120" s="44"/>
      <c r="K120" s="44"/>
      <c r="L120" s="44"/>
      <c r="M120" s="44"/>
      <c r="N120" s="44"/>
      <c r="O120" s="44"/>
      <c r="P120" s="2"/>
      <c r="Q120" s="2"/>
    </row>
    <row r="121" spans="8:17" ht="20.100000000000001" customHeight="1" x14ac:dyDescent="0.2">
      <c r="H121" s="44"/>
      <c r="I121" s="44"/>
      <c r="J121" s="44"/>
      <c r="K121" s="44"/>
      <c r="L121" s="44"/>
      <c r="M121" s="44"/>
      <c r="N121" s="44"/>
      <c r="O121" s="44"/>
      <c r="P121" s="2"/>
      <c r="Q121" s="2"/>
    </row>
    <row r="122" spans="8:17" ht="20.100000000000001" customHeight="1" x14ac:dyDescent="0.2">
      <c r="H122" s="44"/>
      <c r="I122" s="44"/>
      <c r="J122" s="44"/>
      <c r="K122" s="44"/>
      <c r="L122" s="44"/>
      <c r="M122" s="44"/>
      <c r="N122" s="44"/>
      <c r="O122" s="44"/>
      <c r="P122" s="2"/>
      <c r="Q122" s="2"/>
    </row>
    <row r="123" spans="8:17" ht="20.100000000000001" customHeight="1" x14ac:dyDescent="0.2">
      <c r="H123" s="45" t="s">
        <v>34</v>
      </c>
      <c r="I123" s="45"/>
      <c r="P123" s="2"/>
      <c r="Q123" s="2"/>
    </row>
    <row r="124" spans="8:17" ht="20.100000000000001" customHeight="1" x14ac:dyDescent="0.2">
      <c r="H124" s="94" t="s">
        <v>163</v>
      </c>
      <c r="I124" s="94"/>
      <c r="J124" s="94"/>
      <c r="K124" s="94"/>
      <c r="L124" s="94"/>
      <c r="M124" s="94"/>
      <c r="P124" s="2"/>
      <c r="Q124" s="2"/>
    </row>
    <row r="125" spans="8:17" ht="20.100000000000001" customHeight="1" x14ac:dyDescent="0.2">
      <c r="H125" s="94"/>
      <c r="I125" s="94"/>
      <c r="J125" s="94"/>
      <c r="K125" s="94"/>
      <c r="L125" s="94"/>
      <c r="M125" s="94"/>
      <c r="P125" s="2"/>
      <c r="Q125" s="2"/>
    </row>
    <row r="126" spans="8:17" ht="20.100000000000001" customHeight="1" x14ac:dyDescent="0.2">
      <c r="H126" s="44" t="s">
        <v>188</v>
      </c>
      <c r="I126" s="44"/>
      <c r="J126" s="44"/>
      <c r="K126" s="44"/>
      <c r="L126" s="44"/>
      <c r="M126" s="44"/>
      <c r="N126" s="44"/>
      <c r="O126" s="44"/>
      <c r="P126" s="2"/>
      <c r="Q126" s="2"/>
    </row>
    <row r="127" spans="8:17" ht="20.100000000000001" customHeight="1" x14ac:dyDescent="0.2">
      <c r="H127" s="44"/>
      <c r="I127" s="44"/>
      <c r="J127" s="44"/>
      <c r="K127" s="44"/>
      <c r="L127" s="44"/>
      <c r="M127" s="44"/>
      <c r="N127" s="44"/>
      <c r="O127" s="44"/>
      <c r="P127" s="2"/>
      <c r="Q127" s="2"/>
    </row>
    <row r="128" spans="8:17" ht="20.100000000000001" customHeight="1" x14ac:dyDescent="0.2">
      <c r="H128" s="44"/>
      <c r="I128" s="44"/>
      <c r="J128" s="44"/>
      <c r="K128" s="44"/>
      <c r="L128" s="44"/>
      <c r="M128" s="44"/>
      <c r="N128" s="44"/>
      <c r="O128" s="44"/>
      <c r="P128" s="2"/>
      <c r="Q128" s="2"/>
    </row>
    <row r="129" spans="8:17" ht="20.100000000000001" customHeight="1" x14ac:dyDescent="0.2">
      <c r="P129" s="2"/>
      <c r="Q129" s="2"/>
    </row>
    <row r="130" spans="8:17" ht="20.100000000000001" customHeight="1" x14ac:dyDescent="0.2">
      <c r="H130" s="47" t="s">
        <v>157</v>
      </c>
      <c r="I130" s="47"/>
      <c r="P130" s="2"/>
      <c r="Q130" s="2"/>
    </row>
    <row r="131" spans="8:17" ht="20.100000000000001" customHeight="1" x14ac:dyDescent="0.2">
      <c r="H131" s="94" t="s">
        <v>164</v>
      </c>
      <c r="I131" s="94"/>
      <c r="J131" s="94"/>
      <c r="K131" s="94"/>
      <c r="L131" s="94"/>
      <c r="M131" s="94"/>
      <c r="P131" s="2"/>
      <c r="Q131" s="2"/>
    </row>
    <row r="132" spans="8:17" ht="20.100000000000001" customHeight="1" x14ac:dyDescent="0.2">
      <c r="H132" s="94"/>
      <c r="I132" s="94"/>
      <c r="J132" s="94"/>
      <c r="K132" s="94"/>
      <c r="L132" s="94"/>
      <c r="M132" s="94"/>
      <c r="P132" s="2"/>
      <c r="Q132" s="2"/>
    </row>
    <row r="133" spans="8:17" ht="20.100000000000001" customHeight="1" x14ac:dyDescent="0.2">
      <c r="H133" s="44" t="s">
        <v>189</v>
      </c>
      <c r="I133" s="44"/>
      <c r="J133" s="44"/>
      <c r="K133" s="44"/>
      <c r="L133" s="44"/>
      <c r="M133" s="44"/>
      <c r="N133" s="44"/>
      <c r="O133" s="44"/>
      <c r="P133" s="2"/>
      <c r="Q133" s="2"/>
    </row>
    <row r="134" spans="8:17" ht="20.100000000000001" customHeight="1" x14ac:dyDescent="0.2">
      <c r="H134" s="44"/>
      <c r="I134" s="44"/>
      <c r="J134" s="44"/>
      <c r="K134" s="44"/>
      <c r="L134" s="44"/>
      <c r="M134" s="44"/>
      <c r="N134" s="44"/>
      <c r="O134" s="44"/>
      <c r="P134" s="2"/>
      <c r="Q134" s="2"/>
    </row>
    <row r="135" spans="8:17" ht="20.100000000000001" customHeight="1" x14ac:dyDescent="0.2">
      <c r="H135" s="44"/>
      <c r="I135" s="44"/>
      <c r="J135" s="44"/>
      <c r="K135" s="44"/>
      <c r="L135" s="44"/>
      <c r="M135" s="44"/>
      <c r="N135" s="44"/>
      <c r="O135" s="44"/>
      <c r="P135" s="2"/>
      <c r="Q135" s="2"/>
    </row>
    <row r="136" spans="8:17" ht="20.100000000000001" customHeight="1" x14ac:dyDescent="0.2">
      <c r="H136" s="44"/>
      <c r="I136" s="44"/>
      <c r="J136" s="44"/>
      <c r="K136" s="44"/>
      <c r="L136" s="44"/>
      <c r="M136" s="44"/>
      <c r="N136" s="44"/>
      <c r="O136" s="44"/>
      <c r="P136" s="2"/>
      <c r="Q136" s="2"/>
    </row>
    <row r="137" spans="8:17" ht="20.100000000000001" customHeight="1" x14ac:dyDescent="0.2">
      <c r="H137" s="44"/>
      <c r="I137" s="44"/>
      <c r="J137" s="44"/>
      <c r="K137" s="44"/>
      <c r="L137" s="44"/>
      <c r="M137" s="44"/>
      <c r="N137" s="44"/>
      <c r="O137" s="44"/>
      <c r="P137" s="2"/>
      <c r="Q137" s="2"/>
    </row>
    <row r="138" spans="8:17" ht="20.100000000000001" customHeight="1" x14ac:dyDescent="0.2">
      <c r="H138" s="44"/>
      <c r="I138" s="44"/>
      <c r="J138" s="44"/>
      <c r="K138" s="44"/>
      <c r="L138" s="44"/>
      <c r="M138" s="44"/>
      <c r="N138" s="44"/>
      <c r="O138" s="44"/>
      <c r="P138" s="2"/>
      <c r="Q138" s="2"/>
    </row>
    <row r="139" spans="8:17" ht="20.100000000000001" customHeight="1" x14ac:dyDescent="0.2">
      <c r="H139" s="94" t="s">
        <v>165</v>
      </c>
      <c r="I139" s="94"/>
      <c r="J139" s="94"/>
      <c r="K139" s="94"/>
      <c r="L139" s="94"/>
      <c r="P139" s="2"/>
      <c r="Q139" s="2"/>
    </row>
    <row r="140" spans="8:17" ht="20.100000000000001" customHeight="1" x14ac:dyDescent="0.2">
      <c r="H140" s="94"/>
      <c r="I140" s="94"/>
      <c r="J140" s="94"/>
      <c r="K140" s="94"/>
      <c r="L140" s="94"/>
      <c r="P140" s="2"/>
      <c r="Q140" s="2"/>
    </row>
    <row r="141" spans="8:17" ht="20.100000000000001" customHeight="1" x14ac:dyDescent="0.2">
      <c r="H141" s="44" t="s">
        <v>166</v>
      </c>
      <c r="I141" s="44"/>
      <c r="J141" s="44"/>
      <c r="K141" s="44"/>
      <c r="L141" s="44"/>
      <c r="M141" s="44"/>
      <c r="N141" s="44"/>
      <c r="O141" s="44"/>
      <c r="P141" s="2"/>
      <c r="Q141" s="2"/>
    </row>
    <row r="142" spans="8:17" ht="20.100000000000001" customHeight="1" x14ac:dyDescent="0.2">
      <c r="H142" s="44"/>
      <c r="I142" s="44"/>
      <c r="J142" s="44"/>
      <c r="K142" s="44"/>
      <c r="L142" s="44"/>
      <c r="M142" s="44"/>
      <c r="N142" s="44"/>
      <c r="O142" s="44"/>
      <c r="P142" s="2"/>
      <c r="Q142" s="2"/>
    </row>
    <row r="143" spans="8:17" ht="20.100000000000001" customHeight="1" x14ac:dyDescent="0.2">
      <c r="H143" s="44"/>
      <c r="I143" s="44"/>
      <c r="J143" s="44"/>
      <c r="K143" s="44"/>
      <c r="L143" s="44"/>
      <c r="M143" s="44"/>
      <c r="N143" s="44"/>
      <c r="O143" s="44"/>
      <c r="P143" s="2"/>
      <c r="Q143" s="2"/>
    </row>
    <row r="144" spans="8:17" ht="20.100000000000001" customHeight="1" x14ac:dyDescent="0.2">
      <c r="H144" s="97" t="s">
        <v>167</v>
      </c>
      <c r="I144" s="97"/>
      <c r="J144" s="97"/>
      <c r="K144" s="97"/>
      <c r="L144" s="97"/>
      <c r="M144" s="97"/>
      <c r="N144" s="97"/>
      <c r="P144" s="2"/>
      <c r="Q144" s="2"/>
    </row>
    <row r="145" spans="1:17" ht="20.100000000000001" customHeight="1" x14ac:dyDescent="0.2">
      <c r="H145" s="97"/>
      <c r="I145" s="97"/>
      <c r="J145" s="97"/>
      <c r="K145" s="97"/>
      <c r="L145" s="97"/>
      <c r="M145" s="97"/>
      <c r="N145" s="97"/>
      <c r="P145" s="2"/>
      <c r="Q145" s="2"/>
    </row>
    <row r="146" spans="1:17" ht="20.100000000000001" customHeight="1" x14ac:dyDescent="0.2">
      <c r="H146" s="44" t="s">
        <v>168</v>
      </c>
      <c r="I146" s="44"/>
      <c r="J146" s="44"/>
      <c r="K146" s="44"/>
      <c r="L146" s="44"/>
      <c r="M146" s="44"/>
      <c r="N146" s="44"/>
      <c r="O146" s="44"/>
      <c r="P146" s="2"/>
      <c r="Q146" s="2"/>
    </row>
    <row r="147" spans="1:17" ht="20.100000000000001" customHeight="1" x14ac:dyDescent="0.2">
      <c r="H147" s="44"/>
      <c r="I147" s="44"/>
      <c r="J147" s="44"/>
      <c r="K147" s="44"/>
      <c r="L147" s="44"/>
      <c r="M147" s="44"/>
      <c r="N147" s="44"/>
      <c r="O147" s="44"/>
      <c r="P147" s="2"/>
      <c r="Q147" s="2"/>
    </row>
    <row r="148" spans="1:17" ht="20.100000000000001" customHeight="1" x14ac:dyDescent="0.2">
      <c r="H148" s="44"/>
      <c r="I148" s="44"/>
      <c r="J148" s="44"/>
      <c r="K148" s="44"/>
      <c r="L148" s="44"/>
      <c r="M148" s="44"/>
      <c r="N148" s="44"/>
      <c r="O148" s="44"/>
      <c r="P148" s="2"/>
      <c r="Q148" s="2"/>
    </row>
    <row r="149" spans="1:17" ht="20.100000000000001" customHeight="1" x14ac:dyDescent="0.2">
      <c r="H149" s="44"/>
      <c r="I149" s="44"/>
      <c r="J149" s="44"/>
      <c r="K149" s="44"/>
      <c r="L149" s="44"/>
      <c r="M149" s="44"/>
      <c r="N149" s="44"/>
      <c r="O149" s="44"/>
      <c r="P149" s="2"/>
      <c r="Q149" s="2"/>
    </row>
    <row r="150" spans="1:17" ht="20.100000000000001" customHeight="1" x14ac:dyDescent="0.2">
      <c r="H150" s="45" t="s">
        <v>8</v>
      </c>
      <c r="I150" s="45"/>
      <c r="P150" s="2"/>
      <c r="Q150" s="2"/>
    </row>
    <row r="151" spans="1:17" ht="20.100000000000001" customHeight="1" x14ac:dyDescent="0.2">
      <c r="H151" s="94" t="s">
        <v>169</v>
      </c>
      <c r="I151" s="94"/>
      <c r="J151" s="94"/>
      <c r="K151" s="94"/>
      <c r="L151" s="94"/>
      <c r="M151" s="94"/>
      <c r="P151" s="2"/>
      <c r="Q151" s="2"/>
    </row>
    <row r="152" spans="1:17" ht="20.100000000000001" customHeight="1" x14ac:dyDescent="0.2">
      <c r="H152" s="94"/>
      <c r="I152" s="94"/>
      <c r="J152" s="94"/>
      <c r="K152" s="94"/>
      <c r="L152" s="94"/>
      <c r="M152" s="94"/>
      <c r="P152" s="2"/>
      <c r="Q152" s="2"/>
    </row>
    <row r="153" spans="1:17" ht="20.100000000000001" customHeight="1" x14ac:dyDescent="0.2">
      <c r="H153" s="47" t="s">
        <v>32</v>
      </c>
      <c r="I153" s="47"/>
      <c r="P153" s="2"/>
      <c r="Q153" s="2"/>
    </row>
    <row r="154" spans="1:17" ht="20.100000000000001" customHeight="1" x14ac:dyDescent="0.2">
      <c r="H154" s="94" t="s">
        <v>170</v>
      </c>
      <c r="I154" s="94"/>
      <c r="J154" s="94"/>
      <c r="K154" s="94"/>
      <c r="L154" s="94"/>
      <c r="P154" s="2"/>
      <c r="Q154" s="2"/>
    </row>
    <row r="155" spans="1:17" ht="20.100000000000001" customHeight="1" x14ac:dyDescent="0.2">
      <c r="H155" s="94"/>
      <c r="I155" s="94"/>
      <c r="J155" s="94"/>
      <c r="K155" s="94"/>
      <c r="L155" s="94"/>
      <c r="P155" s="2"/>
      <c r="Q155" s="2"/>
    </row>
    <row r="156" spans="1:17" ht="20.100000000000001" customHeight="1" x14ac:dyDescent="0.2">
      <c r="A156" s="95"/>
      <c r="B156" s="95"/>
      <c r="C156" s="95"/>
      <c r="H156" s="44" t="s">
        <v>190</v>
      </c>
      <c r="I156" s="44"/>
      <c r="J156" s="44"/>
      <c r="K156" s="44"/>
      <c r="L156" s="44"/>
      <c r="M156" s="44"/>
      <c r="N156" s="44"/>
      <c r="O156" s="44"/>
      <c r="P156" s="2"/>
      <c r="Q156" s="2"/>
    </row>
    <row r="157" spans="1:17" ht="20.100000000000001" customHeight="1" x14ac:dyDescent="0.2">
      <c r="A157" s="95"/>
      <c r="B157" s="95"/>
      <c r="C157" s="95"/>
      <c r="D157" s="95"/>
      <c r="H157" s="44"/>
      <c r="I157" s="44"/>
      <c r="J157" s="44"/>
      <c r="K157" s="44"/>
      <c r="L157" s="44"/>
      <c r="M157" s="44"/>
      <c r="N157" s="44"/>
      <c r="O157" s="44"/>
      <c r="P157" s="2"/>
      <c r="Q157" s="2"/>
    </row>
    <row r="158" spans="1:17" ht="20.100000000000001" customHeight="1" x14ac:dyDescent="0.2">
      <c r="A158" s="52" t="s">
        <v>171</v>
      </c>
      <c r="B158" s="52"/>
      <c r="C158" s="52"/>
      <c r="H158" s="44"/>
      <c r="I158" s="44"/>
      <c r="J158" s="44"/>
      <c r="K158" s="44"/>
      <c r="L158" s="44"/>
      <c r="M158" s="44"/>
      <c r="N158" s="44"/>
      <c r="O158" s="44"/>
      <c r="P158" s="2"/>
      <c r="Q158" s="2"/>
    </row>
    <row r="159" spans="1:17" ht="20.100000000000001" customHeight="1" x14ac:dyDescent="0.2">
      <c r="P159" s="2"/>
      <c r="Q159" s="2"/>
    </row>
    <row r="160" spans="1:17" ht="20.100000000000001" customHeight="1" x14ac:dyDescent="0.2">
      <c r="A160" s="2"/>
      <c r="B160" s="2"/>
      <c r="C160" s="2"/>
      <c r="D160" s="2"/>
      <c r="E160" s="2"/>
      <c r="F160" s="2"/>
      <c r="G160" s="2"/>
      <c r="H160" s="2"/>
      <c r="I160" s="2"/>
      <c r="J160" s="96" t="s">
        <v>33</v>
      </c>
      <c r="K160" s="96"/>
      <c r="L160" s="96"/>
      <c r="M160" s="96"/>
      <c r="N160" s="96"/>
      <c r="O160" s="96"/>
      <c r="P160" s="2"/>
      <c r="Q160" s="2"/>
    </row>
    <row r="162" spans="1:3" ht="14.25" x14ac:dyDescent="0.2">
      <c r="A162" s="48" t="s">
        <v>20</v>
      </c>
      <c r="B162" s="48"/>
      <c r="C162" s="48"/>
    </row>
    <row r="163" spans="1:3" ht="14.25" x14ac:dyDescent="0.2">
      <c r="A163" s="93" t="s">
        <v>172</v>
      </c>
      <c r="B163" s="93"/>
      <c r="C163" s="93"/>
    </row>
  </sheetData>
  <sheetProtection algorithmName="SHA-512" hashValue="GEOSfOO/7eLK0HD794P0OYsBTcaENsLCwzeGjgW5kdZw4AdqLZCgYHfoCtNX03oxWSVYroBtBZIvVz7+dwa6wQ==" saltValue="vx5KEdYbYIFtWE8rdKI+bg==" spinCount="100000" sheet="1" objects="1" scenarios="1"/>
  <mergeCells count="70">
    <mergeCell ref="I27:O27"/>
    <mergeCell ref="A4:G5"/>
    <mergeCell ref="H6:J6"/>
    <mergeCell ref="A7:G9"/>
    <mergeCell ref="H7:O11"/>
    <mergeCell ref="A20:A21"/>
    <mergeCell ref="B20:F49"/>
    <mergeCell ref="H12:O13"/>
    <mergeCell ref="H14:O19"/>
    <mergeCell ref="H20:O23"/>
    <mergeCell ref="H24:O25"/>
    <mergeCell ref="I26:O26"/>
    <mergeCell ref="H49:O51"/>
    <mergeCell ref="I28:O28"/>
    <mergeCell ref="I29:O29"/>
    <mergeCell ref="H31:I31"/>
    <mergeCell ref="H32:L33"/>
    <mergeCell ref="H34:I34"/>
    <mergeCell ref="H35:M36"/>
    <mergeCell ref="H37:O40"/>
    <mergeCell ref="H42:I42"/>
    <mergeCell ref="H43:O44"/>
    <mergeCell ref="H46:I46"/>
    <mergeCell ref="H47:L48"/>
    <mergeCell ref="H87:O91"/>
    <mergeCell ref="H52:O55"/>
    <mergeCell ref="H57:I57"/>
    <mergeCell ref="H58:M59"/>
    <mergeCell ref="H60:O63"/>
    <mergeCell ref="H64:O68"/>
    <mergeCell ref="H69:M70"/>
    <mergeCell ref="A52:A53"/>
    <mergeCell ref="B52:F66"/>
    <mergeCell ref="H71:O74"/>
    <mergeCell ref="H75:O78"/>
    <mergeCell ref="H80:I80"/>
    <mergeCell ref="H81:M82"/>
    <mergeCell ref="H83:O86"/>
    <mergeCell ref="H123:I123"/>
    <mergeCell ref="H92:M93"/>
    <mergeCell ref="H95:I95"/>
    <mergeCell ref="H96:M97"/>
    <mergeCell ref="H98:O100"/>
    <mergeCell ref="H102:I102"/>
    <mergeCell ref="H103:M104"/>
    <mergeCell ref="H105:O110"/>
    <mergeCell ref="H111:L112"/>
    <mergeCell ref="H113:O115"/>
    <mergeCell ref="H116:N117"/>
    <mergeCell ref="H118:O122"/>
    <mergeCell ref="H153:I153"/>
    <mergeCell ref="H124:M125"/>
    <mergeCell ref="H126:O128"/>
    <mergeCell ref="H130:I130"/>
    <mergeCell ref="H131:M132"/>
    <mergeCell ref="H133:O138"/>
    <mergeCell ref="H139:L140"/>
    <mergeCell ref="H141:O143"/>
    <mergeCell ref="H144:N145"/>
    <mergeCell ref="H146:O149"/>
    <mergeCell ref="H150:I150"/>
    <mergeCell ref="H151:M152"/>
    <mergeCell ref="A162:C162"/>
    <mergeCell ref="A163:C163"/>
    <mergeCell ref="H154:L155"/>
    <mergeCell ref="A156:C156"/>
    <mergeCell ref="H156:O158"/>
    <mergeCell ref="A157:D157"/>
    <mergeCell ref="A158:C158"/>
    <mergeCell ref="J160:O160"/>
  </mergeCells>
  <hyperlinks>
    <hyperlink ref="A163:C163" r:id="rId1" location="εξουδετέρωση!A1" display="… στην αρχή της σελίδας"/>
    <hyperlink ref="A158:C158" r:id="rId2" location="'αντιδράσεις μεταθετικές'!A1" display="μεταθετικές αντιδράσεις"/>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27"/>
  <sheetViews>
    <sheetView workbookViewId="0">
      <selection sqref="A1:Q3"/>
    </sheetView>
  </sheetViews>
  <sheetFormatPr defaultColWidth="9.140625" defaultRowHeight="15" customHeight="1" x14ac:dyDescent="0.2"/>
  <cols>
    <col min="1" max="1" width="3.85546875" style="8" customWidth="1"/>
    <col min="2" max="2" width="9.140625" style="8"/>
    <col min="3" max="3" width="3.5703125" style="8" customWidth="1"/>
    <col min="4" max="4" width="10" style="8" customWidth="1"/>
    <col min="5" max="5" width="2.85546875" style="8" customWidth="1"/>
    <col min="6" max="6" width="3.5703125" style="8" customWidth="1"/>
    <col min="7" max="7" width="10" style="8" customWidth="1"/>
    <col min="8" max="8" width="5.85546875" style="8" customWidth="1"/>
    <col min="9" max="9" width="3.5703125" style="8" customWidth="1"/>
    <col min="10" max="10" width="10" style="8" customWidth="1"/>
    <col min="11" max="11" width="2.85546875" style="8" customWidth="1"/>
    <col min="12" max="12" width="3.5703125" style="8" customWidth="1"/>
    <col min="13" max="13" width="10" style="8" customWidth="1"/>
    <col min="14" max="14" width="2.85546875" style="8" customWidth="1"/>
    <col min="15" max="15" width="3.5703125" style="8" customWidth="1"/>
    <col min="16" max="16" width="10" style="8" customWidth="1"/>
    <col min="17" max="17" width="8.5703125" style="8" customWidth="1"/>
    <col min="18" max="16384" width="9.140625" style="8"/>
  </cols>
  <sheetData>
    <row r="1" spans="1:20" ht="15" customHeight="1" x14ac:dyDescent="0.2">
      <c r="A1" s="148" t="s">
        <v>50</v>
      </c>
      <c r="B1" s="148"/>
      <c r="C1" s="148"/>
      <c r="D1" s="148"/>
      <c r="E1" s="148"/>
      <c r="F1" s="148"/>
      <c r="G1" s="148"/>
      <c r="H1" s="148"/>
      <c r="I1" s="148"/>
      <c r="J1" s="148"/>
      <c r="K1" s="148"/>
      <c r="L1" s="148"/>
      <c r="M1" s="148"/>
      <c r="N1" s="148"/>
      <c r="O1" s="148"/>
      <c r="P1" s="148"/>
      <c r="Q1" s="148"/>
      <c r="R1" s="7"/>
      <c r="S1" s="7"/>
      <c r="T1" s="7"/>
    </row>
    <row r="2" spans="1:20" ht="15" customHeight="1" x14ac:dyDescent="0.2">
      <c r="A2" s="148"/>
      <c r="B2" s="148"/>
      <c r="C2" s="148"/>
      <c r="D2" s="148"/>
      <c r="E2" s="148"/>
      <c r="F2" s="148"/>
      <c r="G2" s="148"/>
      <c r="H2" s="148"/>
      <c r="I2" s="148"/>
      <c r="J2" s="148"/>
      <c r="K2" s="148"/>
      <c r="L2" s="148"/>
      <c r="M2" s="148"/>
      <c r="N2" s="148"/>
      <c r="O2" s="148"/>
      <c r="P2" s="148"/>
      <c r="Q2" s="148"/>
      <c r="R2" s="7"/>
      <c r="S2" s="7"/>
      <c r="T2" s="7"/>
    </row>
    <row r="3" spans="1:20" ht="15" customHeight="1" x14ac:dyDescent="0.2">
      <c r="A3" s="148"/>
      <c r="B3" s="148"/>
      <c r="C3" s="148"/>
      <c r="D3" s="148"/>
      <c r="E3" s="148"/>
      <c r="F3" s="148"/>
      <c r="G3" s="148"/>
      <c r="H3" s="148"/>
      <c r="I3" s="148"/>
      <c r="J3" s="148"/>
      <c r="K3" s="148"/>
      <c r="L3" s="148"/>
      <c r="M3" s="148"/>
      <c r="N3" s="148"/>
      <c r="O3" s="148"/>
      <c r="P3" s="148"/>
      <c r="Q3" s="148"/>
      <c r="R3" s="7"/>
      <c r="S3" s="7"/>
      <c r="T3" s="7"/>
    </row>
    <row r="4" spans="1:20" ht="15" customHeight="1" x14ac:dyDescent="0.2">
      <c r="A4" s="7"/>
      <c r="B4" s="7"/>
      <c r="C4" s="7"/>
      <c r="D4" s="7"/>
      <c r="E4" s="7"/>
      <c r="F4" s="7"/>
      <c r="G4" s="7"/>
      <c r="H4" s="7"/>
      <c r="I4" s="7"/>
      <c r="J4" s="7"/>
      <c r="K4" s="7"/>
      <c r="L4" s="7"/>
      <c r="M4" s="149" t="s">
        <v>51</v>
      </c>
      <c r="N4" s="149"/>
      <c r="O4" s="149"/>
      <c r="P4" s="149"/>
      <c r="Q4" s="149"/>
      <c r="R4" s="7"/>
      <c r="S4" s="7"/>
      <c r="T4" s="7"/>
    </row>
    <row r="5" spans="1:20" ht="15" customHeight="1" x14ac:dyDescent="0.2">
      <c r="A5" s="9"/>
      <c r="B5" s="9"/>
      <c r="C5" s="9"/>
      <c r="D5" s="9"/>
      <c r="E5" s="9"/>
      <c r="F5" s="9"/>
      <c r="G5" s="9"/>
      <c r="H5" s="9"/>
      <c r="I5" s="9"/>
      <c r="J5" s="9"/>
      <c r="K5" s="9"/>
      <c r="L5" s="9"/>
      <c r="M5" s="9"/>
      <c r="N5" s="9"/>
      <c r="O5" s="9"/>
      <c r="P5" s="9"/>
      <c r="Q5" s="10"/>
      <c r="R5" s="7"/>
      <c r="S5" s="7"/>
      <c r="T5" s="7"/>
    </row>
    <row r="6" spans="1:20" ht="15" customHeight="1" x14ac:dyDescent="0.2">
      <c r="B6" s="150" t="s">
        <v>52</v>
      </c>
      <c r="C6" s="150"/>
      <c r="D6" s="150"/>
      <c r="E6" s="150"/>
      <c r="F6" s="150"/>
      <c r="G6" s="150"/>
      <c r="H6" s="150"/>
      <c r="I6" s="150"/>
      <c r="J6" s="150"/>
      <c r="K6" s="150"/>
      <c r="L6" s="150"/>
      <c r="M6" s="150"/>
      <c r="N6" s="150"/>
      <c r="O6" s="150"/>
      <c r="P6" s="150"/>
      <c r="Q6" s="151"/>
      <c r="R6" s="7"/>
      <c r="S6" s="7"/>
      <c r="T6" s="7"/>
    </row>
    <row r="7" spans="1:20" ht="15" customHeight="1" x14ac:dyDescent="0.2">
      <c r="B7" s="150"/>
      <c r="C7" s="150"/>
      <c r="D7" s="150"/>
      <c r="E7" s="150"/>
      <c r="F7" s="150"/>
      <c r="G7" s="150"/>
      <c r="H7" s="150"/>
      <c r="I7" s="150"/>
      <c r="J7" s="150"/>
      <c r="K7" s="150"/>
      <c r="L7" s="150"/>
      <c r="M7" s="150"/>
      <c r="N7" s="150"/>
      <c r="O7" s="150"/>
      <c r="P7" s="150"/>
      <c r="Q7" s="151"/>
      <c r="R7" s="7"/>
      <c r="S7" s="7"/>
      <c r="T7" s="7"/>
    </row>
    <row r="8" spans="1:20" ht="15" customHeight="1" x14ac:dyDescent="0.2">
      <c r="B8" s="150"/>
      <c r="C8" s="150"/>
      <c r="D8" s="150"/>
      <c r="E8" s="150"/>
      <c r="F8" s="150"/>
      <c r="G8" s="150"/>
      <c r="H8" s="150"/>
      <c r="I8" s="150"/>
      <c r="J8" s="150"/>
      <c r="K8" s="150"/>
      <c r="L8" s="150"/>
      <c r="M8" s="150"/>
      <c r="N8" s="150"/>
      <c r="O8" s="150"/>
      <c r="P8" s="150"/>
      <c r="Q8" s="151"/>
      <c r="R8" s="7"/>
      <c r="S8" s="7"/>
      <c r="T8" s="7"/>
    </row>
    <row r="9" spans="1:20" ht="15" customHeight="1" x14ac:dyDescent="0.2">
      <c r="B9" s="150"/>
      <c r="C9" s="150"/>
      <c r="D9" s="150"/>
      <c r="E9" s="150"/>
      <c r="F9" s="150"/>
      <c r="G9" s="150"/>
      <c r="H9" s="150"/>
      <c r="I9" s="150"/>
      <c r="J9" s="150"/>
      <c r="K9" s="150"/>
      <c r="L9" s="150"/>
      <c r="M9" s="150"/>
      <c r="N9" s="150"/>
      <c r="O9" s="150"/>
      <c r="P9" s="150"/>
      <c r="Q9" s="151"/>
      <c r="R9" s="7"/>
      <c r="S9" s="7"/>
      <c r="T9" s="7"/>
    </row>
    <row r="10" spans="1:20" ht="15" customHeight="1" x14ac:dyDescent="0.2">
      <c r="B10" s="150"/>
      <c r="C10" s="150"/>
      <c r="D10" s="150"/>
      <c r="E10" s="150"/>
      <c r="F10" s="150"/>
      <c r="G10" s="150"/>
      <c r="H10" s="150"/>
      <c r="I10" s="150"/>
      <c r="J10" s="150"/>
      <c r="K10" s="150"/>
      <c r="L10" s="150"/>
      <c r="M10" s="150"/>
      <c r="N10" s="150"/>
      <c r="O10" s="150"/>
      <c r="P10" s="150"/>
      <c r="Q10" s="151"/>
      <c r="R10" s="7"/>
      <c r="S10" s="7"/>
      <c r="T10" s="7"/>
    </row>
    <row r="11" spans="1:20" ht="15" customHeight="1" x14ac:dyDescent="0.2">
      <c r="B11" s="150"/>
      <c r="C11" s="150"/>
      <c r="D11" s="150"/>
      <c r="E11" s="150"/>
      <c r="F11" s="150"/>
      <c r="G11" s="150"/>
      <c r="H11" s="150"/>
      <c r="I11" s="150"/>
      <c r="J11" s="150"/>
      <c r="K11" s="150"/>
      <c r="L11" s="150"/>
      <c r="M11" s="150"/>
      <c r="N11" s="150"/>
      <c r="O11" s="150"/>
      <c r="P11" s="150"/>
      <c r="Q11" s="151"/>
      <c r="R11" s="7"/>
      <c r="S11" s="7"/>
      <c r="T11" s="7"/>
    </row>
    <row r="12" spans="1:20" ht="15" customHeight="1" x14ac:dyDescent="0.2">
      <c r="B12" s="150"/>
      <c r="C12" s="150"/>
      <c r="D12" s="150"/>
      <c r="E12" s="150"/>
      <c r="F12" s="150"/>
      <c r="G12" s="150"/>
      <c r="H12" s="150"/>
      <c r="I12" s="150"/>
      <c r="J12" s="150"/>
      <c r="K12" s="150"/>
      <c r="L12" s="150"/>
      <c r="M12" s="150"/>
      <c r="N12" s="150"/>
      <c r="O12" s="150"/>
      <c r="P12" s="150"/>
      <c r="Q12" s="151"/>
      <c r="R12" s="7"/>
      <c r="S12" s="7"/>
      <c r="T12" s="7"/>
    </row>
    <row r="13" spans="1:20" ht="15" customHeight="1" x14ac:dyDescent="0.2">
      <c r="B13" s="147" t="s">
        <v>53</v>
      </c>
      <c r="C13" s="147"/>
      <c r="D13" s="147"/>
      <c r="E13" s="147"/>
      <c r="F13" s="147"/>
      <c r="G13" s="147"/>
      <c r="H13" s="147"/>
      <c r="I13" s="147"/>
      <c r="J13" s="147"/>
      <c r="K13" s="147"/>
      <c r="L13" s="147"/>
      <c r="M13" s="147"/>
      <c r="N13" s="147"/>
      <c r="O13" s="147"/>
      <c r="P13" s="147"/>
      <c r="Q13" s="152"/>
      <c r="R13" s="7"/>
      <c r="S13" s="7"/>
      <c r="T13" s="7"/>
    </row>
    <row r="14" spans="1:20" ht="15" customHeight="1" x14ac:dyDescent="0.2">
      <c r="B14" s="147"/>
      <c r="C14" s="147"/>
      <c r="D14" s="147"/>
      <c r="E14" s="147"/>
      <c r="F14" s="147"/>
      <c r="G14" s="147"/>
      <c r="H14" s="147"/>
      <c r="I14" s="147"/>
      <c r="J14" s="147"/>
      <c r="K14" s="147"/>
      <c r="L14" s="147"/>
      <c r="M14" s="147"/>
      <c r="N14" s="147"/>
      <c r="O14" s="147"/>
      <c r="P14" s="147"/>
      <c r="Q14" s="152"/>
      <c r="R14" s="7"/>
      <c r="S14" s="7"/>
      <c r="T14" s="7"/>
    </row>
    <row r="15" spans="1:20" ht="15" customHeight="1" x14ac:dyDescent="0.2">
      <c r="B15" s="153" t="s">
        <v>54</v>
      </c>
      <c r="C15" s="147"/>
      <c r="D15" s="147"/>
      <c r="E15" s="147"/>
      <c r="F15" s="147"/>
      <c r="G15" s="147"/>
      <c r="H15" s="147"/>
      <c r="I15" s="147"/>
      <c r="J15" s="147"/>
      <c r="K15" s="147"/>
      <c r="L15" s="147"/>
      <c r="M15" s="147"/>
      <c r="N15" s="147"/>
      <c r="O15" s="147"/>
      <c r="P15" s="147"/>
      <c r="Q15" s="152"/>
      <c r="R15" s="7"/>
      <c r="S15" s="7"/>
      <c r="T15" s="7"/>
    </row>
    <row r="16" spans="1:20" ht="15" customHeight="1" x14ac:dyDescent="0.2">
      <c r="B16" s="147"/>
      <c r="C16" s="147"/>
      <c r="D16" s="147"/>
      <c r="E16" s="147"/>
      <c r="F16" s="147"/>
      <c r="G16" s="147"/>
      <c r="H16" s="147"/>
      <c r="I16" s="147"/>
      <c r="J16" s="147"/>
      <c r="K16" s="147"/>
      <c r="L16" s="147"/>
      <c r="M16" s="147"/>
      <c r="N16" s="147"/>
      <c r="O16" s="147"/>
      <c r="P16" s="147"/>
      <c r="Q16" s="152"/>
      <c r="R16" s="7"/>
      <c r="S16" s="7"/>
      <c r="T16" s="7"/>
    </row>
    <row r="17" spans="1:20" ht="15" customHeight="1" x14ac:dyDescent="0.2">
      <c r="B17" s="147"/>
      <c r="C17" s="147"/>
      <c r="D17" s="147"/>
      <c r="E17" s="147"/>
      <c r="F17" s="147"/>
      <c r="G17" s="147"/>
      <c r="H17" s="147"/>
      <c r="I17" s="147"/>
      <c r="J17" s="147"/>
      <c r="K17" s="147"/>
      <c r="L17" s="147"/>
      <c r="M17" s="147"/>
      <c r="N17" s="147"/>
      <c r="O17" s="147"/>
      <c r="P17" s="147"/>
      <c r="Q17" s="152"/>
      <c r="R17" s="7"/>
      <c r="S17" s="7"/>
      <c r="T17" s="7"/>
    </row>
    <row r="18" spans="1:20" ht="15" customHeight="1" x14ac:dyDescent="0.2">
      <c r="B18" s="11"/>
      <c r="C18" s="11"/>
      <c r="D18" s="11"/>
      <c r="E18" s="11"/>
      <c r="F18" s="11"/>
      <c r="G18" s="11"/>
      <c r="H18" s="11"/>
      <c r="I18" s="11"/>
      <c r="J18" s="11"/>
      <c r="K18" s="11"/>
      <c r="L18" s="11"/>
      <c r="M18" s="11"/>
      <c r="N18" s="11"/>
      <c r="O18" s="11"/>
      <c r="P18" s="11"/>
      <c r="Q18" s="12"/>
      <c r="R18" s="7"/>
      <c r="S18" s="7"/>
      <c r="T18" s="7"/>
    </row>
    <row r="19" spans="1:20" ht="15" customHeight="1" x14ac:dyDescent="0.2">
      <c r="B19" s="11"/>
      <c r="C19" s="154" t="s">
        <v>55</v>
      </c>
      <c r="D19" s="154"/>
      <c r="E19" s="154"/>
      <c r="F19" s="154"/>
      <c r="G19" s="154"/>
      <c r="H19" s="154"/>
      <c r="I19" s="154"/>
      <c r="J19" s="154"/>
      <c r="K19" s="154"/>
      <c r="L19" s="11"/>
      <c r="M19" s="11"/>
      <c r="N19" s="11"/>
      <c r="O19" s="11"/>
      <c r="P19" s="11"/>
      <c r="Q19" s="12"/>
      <c r="R19" s="7"/>
      <c r="S19" s="7"/>
      <c r="T19" s="7"/>
    </row>
    <row r="20" spans="1:20" ht="15" customHeight="1" x14ac:dyDescent="0.2">
      <c r="B20" s="11"/>
      <c r="C20" s="154"/>
      <c r="D20" s="154"/>
      <c r="E20" s="154"/>
      <c r="F20" s="154"/>
      <c r="G20" s="154"/>
      <c r="H20" s="154"/>
      <c r="I20" s="154"/>
      <c r="J20" s="154"/>
      <c r="K20" s="154"/>
      <c r="L20" s="11"/>
      <c r="M20" s="11"/>
      <c r="N20" s="11"/>
      <c r="O20" s="11"/>
      <c r="P20" s="11"/>
      <c r="Q20" s="12"/>
      <c r="R20" s="7"/>
      <c r="S20" s="7"/>
      <c r="T20" s="7"/>
    </row>
    <row r="21" spans="1:20" ht="18" customHeight="1" x14ac:dyDescent="0.2">
      <c r="B21" s="11"/>
      <c r="C21" s="147" t="s">
        <v>56</v>
      </c>
      <c r="D21" s="147"/>
      <c r="E21" s="147"/>
      <c r="F21" s="147"/>
      <c r="G21" s="147"/>
      <c r="H21" s="147"/>
      <c r="I21" s="147"/>
      <c r="J21" s="147"/>
      <c r="K21" s="147"/>
      <c r="L21" s="147"/>
      <c r="M21" s="147"/>
      <c r="N21" s="147"/>
      <c r="O21" s="147"/>
      <c r="P21" s="147"/>
      <c r="Q21" s="12"/>
      <c r="R21" s="7"/>
      <c r="S21" s="7"/>
      <c r="T21" s="7"/>
    </row>
    <row r="22" spans="1:20" ht="18" customHeight="1" x14ac:dyDescent="0.2">
      <c r="B22" s="11"/>
      <c r="C22" s="147"/>
      <c r="D22" s="147"/>
      <c r="E22" s="147"/>
      <c r="F22" s="147"/>
      <c r="G22" s="147"/>
      <c r="H22" s="147"/>
      <c r="I22" s="147"/>
      <c r="J22" s="147"/>
      <c r="K22" s="147"/>
      <c r="L22" s="147"/>
      <c r="M22" s="147"/>
      <c r="N22" s="147"/>
      <c r="O22" s="147"/>
      <c r="P22" s="147"/>
      <c r="Q22" s="12"/>
      <c r="R22" s="7"/>
      <c r="S22" s="7"/>
      <c r="T22" s="7"/>
    </row>
    <row r="23" spans="1:20" ht="18" customHeight="1" x14ac:dyDescent="0.2">
      <c r="B23" s="11"/>
      <c r="C23" s="147"/>
      <c r="D23" s="147"/>
      <c r="E23" s="147"/>
      <c r="F23" s="147"/>
      <c r="G23" s="147"/>
      <c r="H23" s="147"/>
      <c r="I23" s="147"/>
      <c r="J23" s="147"/>
      <c r="K23" s="147"/>
      <c r="L23" s="147"/>
      <c r="M23" s="147"/>
      <c r="N23" s="147"/>
      <c r="O23" s="147"/>
      <c r="P23" s="147"/>
      <c r="Q23" s="12"/>
      <c r="R23" s="7"/>
      <c r="S23" s="7"/>
      <c r="T23" s="7"/>
    </row>
    <row r="24" spans="1:20" ht="18" customHeight="1" x14ac:dyDescent="0.2">
      <c r="B24" s="11"/>
      <c r="C24" s="147"/>
      <c r="D24" s="147"/>
      <c r="E24" s="147"/>
      <c r="F24" s="147"/>
      <c r="G24" s="147"/>
      <c r="H24" s="147"/>
      <c r="I24" s="147"/>
      <c r="J24" s="147"/>
      <c r="K24" s="147"/>
      <c r="L24" s="147"/>
      <c r="M24" s="147"/>
      <c r="N24" s="147"/>
      <c r="O24" s="147"/>
      <c r="P24" s="147"/>
      <c r="Q24" s="12"/>
      <c r="R24" s="7"/>
      <c r="S24" s="7"/>
      <c r="T24" s="7"/>
    </row>
    <row r="25" spans="1:20" ht="15" customHeight="1" x14ac:dyDescent="0.2">
      <c r="N25" s="13"/>
      <c r="O25" s="13"/>
      <c r="P25" s="13"/>
      <c r="Q25" s="14"/>
      <c r="R25" s="7"/>
      <c r="S25" s="7"/>
      <c r="T25" s="7"/>
    </row>
    <row r="26" spans="1:20" ht="15" customHeight="1" x14ac:dyDescent="0.2">
      <c r="B26" s="15"/>
      <c r="C26" s="15"/>
      <c r="D26" s="15"/>
      <c r="E26" s="15"/>
      <c r="F26" s="15"/>
      <c r="G26" s="15"/>
      <c r="H26" s="15"/>
      <c r="I26" s="15"/>
      <c r="J26" s="15"/>
      <c r="K26" s="15"/>
      <c r="L26" s="15"/>
      <c r="M26" s="15"/>
      <c r="N26" s="16"/>
      <c r="O26" s="16"/>
      <c r="P26" s="16"/>
      <c r="Q26" s="17"/>
      <c r="R26" s="7"/>
      <c r="S26" s="7"/>
      <c r="T26" s="7"/>
    </row>
    <row r="27" spans="1:20" ht="15" customHeight="1" thickBot="1" x14ac:dyDescent="0.25">
      <c r="A27" s="15"/>
      <c r="B27" s="15"/>
      <c r="C27" s="15"/>
      <c r="D27" s="15"/>
      <c r="E27" s="15"/>
      <c r="F27" s="15"/>
      <c r="G27" s="18"/>
      <c r="H27" s="18"/>
      <c r="I27" s="18"/>
      <c r="J27" s="15"/>
      <c r="K27" s="15"/>
      <c r="L27" s="15"/>
      <c r="M27" s="15"/>
      <c r="N27" s="16"/>
      <c r="O27" s="16"/>
      <c r="P27" s="16"/>
      <c r="Q27" s="17"/>
      <c r="R27" s="7"/>
      <c r="S27" s="7"/>
      <c r="T27" s="7"/>
    </row>
    <row r="28" spans="1:20" ht="17.100000000000001" customHeight="1" thickBot="1" x14ac:dyDescent="0.25">
      <c r="A28" s="19">
        <v>1</v>
      </c>
      <c r="B28" s="15"/>
      <c r="C28" s="20"/>
      <c r="D28" s="21" t="s">
        <v>57</v>
      </c>
      <c r="E28" s="22" t="s">
        <v>58</v>
      </c>
      <c r="F28" s="20"/>
      <c r="G28" s="21" t="s">
        <v>59</v>
      </c>
      <c r="H28" s="22"/>
      <c r="I28" s="20"/>
      <c r="J28" s="23"/>
      <c r="K28" s="22" t="s">
        <v>58</v>
      </c>
      <c r="L28" s="20"/>
      <c r="M28" s="23"/>
      <c r="N28" s="16"/>
      <c r="O28" s="16"/>
      <c r="P28" s="16"/>
      <c r="Q28" s="17"/>
      <c r="R28" s="107" t="str">
        <f>IF(S28="","",IF(S28=30,"J","L"))</f>
        <v/>
      </c>
      <c r="S28" s="145" t="str">
        <f>IF(OR(H29="",J29="",M29="",K30="",K31=""),"",SUM(C29:G29))</f>
        <v/>
      </c>
      <c r="T28" s="7"/>
    </row>
    <row r="29" spans="1:20" ht="15" customHeight="1" x14ac:dyDescent="0.2">
      <c r="A29" s="15"/>
      <c r="B29" s="24"/>
      <c r="C29" s="25" t="str">
        <f>IF(H29&lt;&gt;"G","",5)</f>
        <v/>
      </c>
      <c r="D29" s="25" t="str">
        <f>IF(J29&lt;&gt;"G","",10)</f>
        <v/>
      </c>
      <c r="E29" s="25" t="str">
        <f>IF(M29&lt;&gt;"G","",5)</f>
        <v/>
      </c>
      <c r="F29" s="25" t="str">
        <f>IF(K30&lt;&gt;"G","",5)</f>
        <v/>
      </c>
      <c r="G29" s="25" t="str">
        <f>IF(K31&lt;&gt;"G","",5)</f>
        <v/>
      </c>
      <c r="H29" s="25" t="str">
        <f>IF(OR(C28="",F28="",I28="",L28=""),"",IF(AND(C28=2,F28=1,I28=1,L28=2),"G","R"))</f>
        <v/>
      </c>
      <c r="I29" s="24"/>
      <c r="J29" s="25" t="str">
        <f>IF(J28="","",IF(J28="Ca(NO3)2","G","R"))</f>
        <v/>
      </c>
      <c r="K29" s="24"/>
      <c r="L29" s="24"/>
      <c r="M29" s="25" t="str">
        <f>IF(M28="","",IF(M28="AgCl","G","R"))</f>
        <v/>
      </c>
      <c r="N29" s="26"/>
      <c r="O29" s="26"/>
      <c r="P29" s="26"/>
      <c r="Q29" s="17"/>
      <c r="R29" s="108"/>
      <c r="S29" s="146"/>
      <c r="T29" s="7"/>
    </row>
    <row r="30" spans="1:20" ht="15" customHeight="1" x14ac:dyDescent="0.2">
      <c r="A30" s="15"/>
      <c r="B30" s="24"/>
      <c r="C30" s="139" t="s">
        <v>60</v>
      </c>
      <c r="D30" s="139"/>
      <c r="E30" s="139"/>
      <c r="F30" s="139"/>
      <c r="G30" s="139"/>
      <c r="H30" s="140" t="s">
        <v>61</v>
      </c>
      <c r="I30" s="140"/>
      <c r="J30" s="27"/>
      <c r="K30" s="25" t="str">
        <f>IF(OR(J30="",J31=""),"",IF(AND(J30="Σ",J31="Λ"),"G","R"))</f>
        <v/>
      </c>
      <c r="L30" s="141" t="s">
        <v>62</v>
      </c>
      <c r="M30" s="141"/>
      <c r="N30" s="141"/>
      <c r="O30" s="143"/>
      <c r="P30" s="143"/>
      <c r="Q30" s="17"/>
      <c r="R30" s="7"/>
      <c r="S30" s="7"/>
      <c r="T30" s="7"/>
    </row>
    <row r="31" spans="1:20" ht="15" customHeight="1" x14ac:dyDescent="0.2">
      <c r="A31" s="15"/>
      <c r="B31" s="24"/>
      <c r="C31" s="139"/>
      <c r="D31" s="139"/>
      <c r="E31" s="139"/>
      <c r="F31" s="139"/>
      <c r="G31" s="139"/>
      <c r="H31" s="140" t="s">
        <v>63</v>
      </c>
      <c r="I31" s="140"/>
      <c r="J31" s="27"/>
      <c r="K31" s="25" t="str">
        <f>IF(O30="","",IF(O30="AgCl","G","R"))</f>
        <v/>
      </c>
      <c r="L31" s="142"/>
      <c r="M31" s="142"/>
      <c r="N31" s="142"/>
      <c r="O31" s="144"/>
      <c r="P31" s="144"/>
      <c r="Q31" s="17"/>
      <c r="R31" s="7"/>
      <c r="S31" s="7"/>
      <c r="T31" s="7"/>
    </row>
    <row r="32" spans="1:20" ht="15" customHeight="1" thickBot="1" x14ac:dyDescent="0.25">
      <c r="A32" s="15"/>
      <c r="B32" s="15"/>
      <c r="C32" s="15"/>
      <c r="D32" s="15"/>
      <c r="E32" s="15"/>
      <c r="F32" s="15"/>
      <c r="G32" s="18"/>
      <c r="H32" s="18"/>
      <c r="I32" s="18"/>
      <c r="J32" s="15"/>
      <c r="K32" s="15"/>
      <c r="L32" s="15"/>
      <c r="M32" s="15"/>
      <c r="N32" s="16"/>
      <c r="O32" s="16"/>
      <c r="P32" s="16"/>
      <c r="Q32" s="17"/>
      <c r="R32" s="7"/>
      <c r="S32" s="7"/>
      <c r="T32" s="7"/>
    </row>
    <row r="33" spans="1:20" ht="17.100000000000001" customHeight="1" thickBot="1" x14ac:dyDescent="0.25">
      <c r="A33" s="19">
        <v>2</v>
      </c>
      <c r="B33" s="15"/>
      <c r="C33" s="20"/>
      <c r="D33" s="21" t="s">
        <v>64</v>
      </c>
      <c r="E33" s="22" t="s">
        <v>58</v>
      </c>
      <c r="F33" s="20"/>
      <c r="G33" s="21" t="s">
        <v>65</v>
      </c>
      <c r="H33" s="28"/>
      <c r="I33" s="20"/>
      <c r="J33" s="23"/>
      <c r="K33" s="22" t="s">
        <v>58</v>
      </c>
      <c r="L33" s="20"/>
      <c r="M33" s="23"/>
      <c r="N33" s="16"/>
      <c r="O33" s="16"/>
      <c r="P33" s="16"/>
      <c r="Q33" s="17"/>
      <c r="R33" s="107" t="str">
        <f>IF(S33="","",IF(S33=30,"J","L"))</f>
        <v/>
      </c>
      <c r="S33" s="145" t="str">
        <f>IF(OR(H34="",J34="",M34="",K35="",K36=""),"",SUM(C34:G34))</f>
        <v/>
      </c>
      <c r="T33" s="7"/>
    </row>
    <row r="34" spans="1:20" ht="15" customHeight="1" x14ac:dyDescent="0.2">
      <c r="A34" s="15"/>
      <c r="B34" s="24"/>
      <c r="C34" s="25" t="str">
        <f>IF(H34&lt;&gt;"G","",5)</f>
        <v/>
      </c>
      <c r="D34" s="25" t="str">
        <f>IF(J34&lt;&gt;"G","",7)</f>
        <v/>
      </c>
      <c r="E34" s="25" t="str">
        <f>IF(M34&lt;&gt;"G","",8)</f>
        <v/>
      </c>
      <c r="F34" s="25" t="str">
        <f>IF(K35&lt;&gt;"G","",5)</f>
        <v/>
      </c>
      <c r="G34" s="25" t="str">
        <f>IF(K36&lt;&gt;"G","",5)</f>
        <v/>
      </c>
      <c r="H34" s="25" t="str">
        <f>IF(OR(C33="",F33="",I33="",L33=""),"",IF(AND(C33=2,F33=1,I33=1,L33=1),"G","R"))</f>
        <v/>
      </c>
      <c r="I34" s="24"/>
      <c r="J34" s="25" t="str">
        <f>IF(J33="","",IF(J33="ZnCl2","G","R"))</f>
        <v/>
      </c>
      <c r="K34" s="24"/>
      <c r="L34" s="24"/>
      <c r="M34" s="25" t="str">
        <f>IF(M33="","",IF(M33="H2S","G","R"))</f>
        <v/>
      </c>
      <c r="N34" s="26"/>
      <c r="O34" s="26"/>
      <c r="P34" s="26"/>
      <c r="Q34" s="17"/>
      <c r="R34" s="108"/>
      <c r="S34" s="146"/>
      <c r="T34" s="7"/>
    </row>
    <row r="35" spans="1:20" ht="15" customHeight="1" x14ac:dyDescent="0.2">
      <c r="A35" s="15"/>
      <c r="B35" s="24"/>
      <c r="C35" s="139" t="s">
        <v>66</v>
      </c>
      <c r="D35" s="139"/>
      <c r="E35" s="139"/>
      <c r="F35" s="139"/>
      <c r="G35" s="139"/>
      <c r="H35" s="140" t="s">
        <v>61</v>
      </c>
      <c r="I35" s="140"/>
      <c r="J35" s="27"/>
      <c r="K35" s="25" t="str">
        <f>IF(OR(J35="",J36=""),"",IF(AND(J35="Λ",J36="Σ"),"G","R"))</f>
        <v/>
      </c>
      <c r="L35" s="141" t="s">
        <v>62</v>
      </c>
      <c r="M35" s="141"/>
      <c r="N35" s="141"/>
      <c r="O35" s="143"/>
      <c r="P35" s="143"/>
      <c r="Q35" s="17"/>
      <c r="R35" s="7"/>
      <c r="S35" s="7"/>
      <c r="T35" s="7"/>
    </row>
    <row r="36" spans="1:20" ht="15" customHeight="1" x14ac:dyDescent="0.2">
      <c r="A36" s="15"/>
      <c r="B36" s="24"/>
      <c r="C36" s="139"/>
      <c r="D36" s="139"/>
      <c r="E36" s="139"/>
      <c r="F36" s="139"/>
      <c r="G36" s="139"/>
      <c r="H36" s="140" t="s">
        <v>63</v>
      </c>
      <c r="I36" s="140"/>
      <c r="J36" s="27"/>
      <c r="K36" s="25" t="str">
        <f>IF(O35="","",IF(O35="H2S","G","R"))</f>
        <v/>
      </c>
      <c r="L36" s="142"/>
      <c r="M36" s="142"/>
      <c r="N36" s="142"/>
      <c r="O36" s="144"/>
      <c r="P36" s="144"/>
      <c r="Q36" s="17"/>
      <c r="R36" s="7"/>
      <c r="S36" s="7"/>
      <c r="T36" s="7"/>
    </row>
    <row r="37" spans="1:20" ht="15" customHeight="1" thickBot="1" x14ac:dyDescent="0.25">
      <c r="A37" s="15"/>
      <c r="B37" s="15"/>
      <c r="C37" s="15"/>
      <c r="D37" s="15"/>
      <c r="E37" s="15"/>
      <c r="F37" s="15"/>
      <c r="G37" s="15"/>
      <c r="H37" s="15"/>
      <c r="I37" s="15"/>
      <c r="J37" s="15"/>
      <c r="K37" s="15"/>
      <c r="L37" s="15"/>
      <c r="M37" s="15"/>
      <c r="N37" s="16"/>
      <c r="O37" s="16"/>
      <c r="P37" s="16"/>
      <c r="Q37" s="17"/>
      <c r="R37" s="7"/>
      <c r="S37" s="7"/>
      <c r="T37" s="7"/>
    </row>
    <row r="38" spans="1:20" ht="17.100000000000001" customHeight="1" thickBot="1" x14ac:dyDescent="0.25">
      <c r="A38" s="19">
        <v>3</v>
      </c>
      <c r="B38" s="15"/>
      <c r="C38" s="20"/>
      <c r="D38" s="21" t="s">
        <v>67</v>
      </c>
      <c r="E38" s="22" t="s">
        <v>58</v>
      </c>
      <c r="F38" s="20"/>
      <c r="G38" s="21" t="s">
        <v>68</v>
      </c>
      <c r="H38" s="28"/>
      <c r="I38" s="20"/>
      <c r="J38" s="23"/>
      <c r="K38" s="22" t="s">
        <v>58</v>
      </c>
      <c r="L38" s="20"/>
      <c r="M38" s="23"/>
      <c r="N38" s="16"/>
      <c r="O38" s="16"/>
      <c r="P38" s="16"/>
      <c r="Q38" s="17"/>
      <c r="R38" s="107" t="str">
        <f>IF(S38="","",IF(S38=30,"J","L"))</f>
        <v/>
      </c>
      <c r="S38" s="145" t="str">
        <f>IF(OR(H39="",J39="",M39="",K40="",K41=""),"",SUM(C39:G39))</f>
        <v/>
      </c>
      <c r="T38" s="7"/>
    </row>
    <row r="39" spans="1:20" ht="15" customHeight="1" x14ac:dyDescent="0.2">
      <c r="A39" s="15"/>
      <c r="B39" s="15"/>
      <c r="C39" s="25" t="str">
        <f>IF(H39&lt;&gt;"G","",5)</f>
        <v/>
      </c>
      <c r="D39" s="25" t="str">
        <f>IF(J39&lt;&gt;"G","",6)</f>
        <v/>
      </c>
      <c r="E39" s="25" t="str">
        <f>IF(M39&lt;&gt;"G","",9)</f>
        <v/>
      </c>
      <c r="F39" s="25" t="str">
        <f>IF(K40&lt;&gt;"G","",5)</f>
        <v/>
      </c>
      <c r="G39" s="25" t="str">
        <f>IF(K41&lt;&gt;"G","",5)</f>
        <v/>
      </c>
      <c r="H39" s="25" t="str">
        <f>IF(OR(C38="",F38="",I38="",L38=""),"",IF(AND(C38=1,F38=1,I38=2,L38=1),"G","R"))</f>
        <v/>
      </c>
      <c r="I39" s="25"/>
      <c r="J39" s="25" t="str">
        <f>IF(J38="","",IF(J38="NaOH","G","R"))</f>
        <v/>
      </c>
      <c r="K39" s="24"/>
      <c r="L39" s="24"/>
      <c r="M39" s="25" t="str">
        <f>IF(M38="","",IF(M38="CaCO3","G","R"))</f>
        <v/>
      </c>
      <c r="N39" s="26"/>
      <c r="O39" s="26"/>
      <c r="P39" s="26"/>
      <c r="Q39" s="17"/>
      <c r="R39" s="108"/>
      <c r="S39" s="146"/>
      <c r="T39" s="7"/>
    </row>
    <row r="40" spans="1:20" ht="15" customHeight="1" x14ac:dyDescent="0.2">
      <c r="A40" s="15"/>
      <c r="B40" s="15"/>
      <c r="C40" s="139" t="s">
        <v>66</v>
      </c>
      <c r="D40" s="139"/>
      <c r="E40" s="139"/>
      <c r="F40" s="139"/>
      <c r="G40" s="139"/>
      <c r="H40" s="140" t="s">
        <v>61</v>
      </c>
      <c r="I40" s="140"/>
      <c r="J40" s="27"/>
      <c r="K40" s="25" t="str">
        <f>IF(OR(J40="",J41=""),"",IF(AND(J40="Σ",J41="Λ"),"G","R"))</f>
        <v/>
      </c>
      <c r="L40" s="141" t="s">
        <v>62</v>
      </c>
      <c r="M40" s="141"/>
      <c r="N40" s="141"/>
      <c r="O40" s="143"/>
      <c r="P40" s="143"/>
      <c r="Q40" s="17"/>
      <c r="R40" s="7"/>
      <c r="S40" s="7"/>
      <c r="T40" s="7"/>
    </row>
    <row r="41" spans="1:20" ht="15" customHeight="1" x14ac:dyDescent="0.2">
      <c r="A41" s="15"/>
      <c r="B41" s="15"/>
      <c r="C41" s="139"/>
      <c r="D41" s="139"/>
      <c r="E41" s="139"/>
      <c r="F41" s="139"/>
      <c r="G41" s="139"/>
      <c r="H41" s="140" t="s">
        <v>63</v>
      </c>
      <c r="I41" s="140"/>
      <c r="J41" s="27"/>
      <c r="K41" s="25" t="str">
        <f>IF(O40="","",IF(O40="CaCO3","G","R"))</f>
        <v/>
      </c>
      <c r="L41" s="142"/>
      <c r="M41" s="142"/>
      <c r="N41" s="142"/>
      <c r="O41" s="144"/>
      <c r="P41" s="144"/>
      <c r="Q41" s="17"/>
      <c r="R41" s="7"/>
      <c r="S41" s="7"/>
      <c r="T41" s="7"/>
    </row>
    <row r="42" spans="1:20" ht="15" customHeight="1" thickBot="1" x14ac:dyDescent="0.25">
      <c r="A42" s="15"/>
      <c r="B42" s="15"/>
      <c r="C42" s="15"/>
      <c r="D42" s="15"/>
      <c r="E42" s="15"/>
      <c r="F42" s="15"/>
      <c r="G42" s="15"/>
      <c r="H42" s="15"/>
      <c r="I42" s="15"/>
      <c r="J42" s="15"/>
      <c r="K42" s="15"/>
      <c r="L42" s="15"/>
      <c r="M42" s="15"/>
      <c r="N42" s="16"/>
      <c r="O42" s="16"/>
      <c r="P42" s="16"/>
      <c r="Q42" s="17"/>
      <c r="R42" s="7"/>
      <c r="S42" s="7"/>
      <c r="T42" s="7"/>
    </row>
    <row r="43" spans="1:20" ht="17.100000000000001" customHeight="1" thickBot="1" x14ac:dyDescent="0.25">
      <c r="A43" s="19">
        <v>4</v>
      </c>
      <c r="B43" s="15"/>
      <c r="C43" s="20"/>
      <c r="D43" s="21" t="s">
        <v>69</v>
      </c>
      <c r="E43" s="22" t="s">
        <v>58</v>
      </c>
      <c r="F43" s="20"/>
      <c r="G43" s="21" t="s">
        <v>70</v>
      </c>
      <c r="H43" s="28"/>
      <c r="I43" s="20"/>
      <c r="J43" s="23"/>
      <c r="K43" s="22" t="s">
        <v>58</v>
      </c>
      <c r="L43" s="20"/>
      <c r="M43" s="23"/>
      <c r="N43" s="22" t="s">
        <v>58</v>
      </c>
      <c r="O43" s="20"/>
      <c r="P43" s="23"/>
      <c r="Q43" s="17"/>
      <c r="R43" s="107" t="str">
        <f>IF(S43="","",IF(S43=35,"J","L"))</f>
        <v/>
      </c>
      <c r="S43" s="109" t="str">
        <f>IF(OR(H44="",J44="",M44="",P44="",K45="",K46=""),"",SUM(C44:G44))</f>
        <v/>
      </c>
      <c r="T43" s="7"/>
    </row>
    <row r="44" spans="1:20" ht="15" customHeight="1" x14ac:dyDescent="0.2">
      <c r="A44" s="15"/>
      <c r="B44" s="15"/>
      <c r="C44" s="25" t="str">
        <f>IF(H44&lt;&gt;"G","",6)</f>
        <v/>
      </c>
      <c r="D44" s="25" t="str">
        <f>IF(J44&lt;&gt;"G","",7)</f>
        <v/>
      </c>
      <c r="E44" s="25" t="str">
        <f>IF(OR(M44&lt;&gt;"G",P44&lt;&gt;"G"),"",12)</f>
        <v/>
      </c>
      <c r="F44" s="25" t="str">
        <f>IF(K45&lt;&gt;"G","",5)</f>
        <v/>
      </c>
      <c r="G44" s="25" t="str">
        <f>IF(K46&lt;&gt;"G","",5)</f>
        <v/>
      </c>
      <c r="H44" s="25" t="str">
        <f>IF(OR(C43="",F43="",I43="",L43="",O43=""),"",IF(AND(C43=2,F43=1,I43=1,L43=1,O43=1),"G","R"))</f>
        <v/>
      </c>
      <c r="I44" s="24"/>
      <c r="J44" s="25" t="str">
        <f>IF(J43="","",IF(J43="MgBr2","G","R"))</f>
        <v/>
      </c>
      <c r="K44" s="24"/>
      <c r="L44" s="24"/>
      <c r="M44" s="25" t="str">
        <f>IF(M43="","",IF(M43="CO2","G","R"))</f>
        <v/>
      </c>
      <c r="N44" s="26"/>
      <c r="O44" s="26"/>
      <c r="P44" s="29" t="str">
        <f>IF(P43="","",IF(P43="H2O","G","R"))</f>
        <v/>
      </c>
      <c r="Q44" s="17"/>
      <c r="R44" s="108"/>
      <c r="S44" s="110"/>
      <c r="T44" s="7"/>
    </row>
    <row r="45" spans="1:20" ht="15" customHeight="1" x14ac:dyDescent="0.2">
      <c r="A45" s="15"/>
      <c r="B45" s="15"/>
      <c r="C45" s="139" t="s">
        <v>66</v>
      </c>
      <c r="D45" s="139"/>
      <c r="E45" s="139"/>
      <c r="F45" s="139"/>
      <c r="G45" s="139"/>
      <c r="H45" s="140" t="s">
        <v>61</v>
      </c>
      <c r="I45" s="140"/>
      <c r="J45" s="27"/>
      <c r="K45" s="25" t="str">
        <f>IF(OR(J45="",J46=""),"",IF(AND(J45="Λ",J46="Σ"),"G","R"))</f>
        <v/>
      </c>
      <c r="L45" s="141" t="s">
        <v>62</v>
      </c>
      <c r="M45" s="141"/>
      <c r="N45" s="141"/>
      <c r="O45" s="143"/>
      <c r="P45" s="143"/>
      <c r="Q45" s="17"/>
      <c r="R45" s="7"/>
      <c r="S45" s="7"/>
      <c r="T45" s="7"/>
    </row>
    <row r="46" spans="1:20" ht="15" customHeight="1" x14ac:dyDescent="0.2">
      <c r="A46" s="15"/>
      <c r="B46" s="15"/>
      <c r="C46" s="139"/>
      <c r="D46" s="139"/>
      <c r="E46" s="139"/>
      <c r="F46" s="139"/>
      <c r="G46" s="139"/>
      <c r="H46" s="140" t="s">
        <v>63</v>
      </c>
      <c r="I46" s="140"/>
      <c r="J46" s="27"/>
      <c r="K46" s="25" t="str">
        <f>IF(O45="","",IF(O45="CO2","G","R"))</f>
        <v/>
      </c>
      <c r="L46" s="142"/>
      <c r="M46" s="142"/>
      <c r="N46" s="142"/>
      <c r="O46" s="144"/>
      <c r="P46" s="144"/>
      <c r="Q46" s="17"/>
      <c r="R46" s="7"/>
      <c r="S46" s="7"/>
      <c r="T46" s="7"/>
    </row>
    <row r="47" spans="1:20" ht="15" customHeight="1" thickBot="1" x14ac:dyDescent="0.25">
      <c r="A47" s="15"/>
      <c r="B47" s="15"/>
      <c r="C47" s="15"/>
      <c r="D47" s="15"/>
      <c r="E47" s="15"/>
      <c r="F47" s="15"/>
      <c r="G47" s="15"/>
      <c r="H47" s="15"/>
      <c r="I47" s="15"/>
      <c r="J47" s="15"/>
      <c r="K47" s="15"/>
      <c r="L47" s="15"/>
      <c r="M47" s="15"/>
      <c r="N47" s="16"/>
      <c r="O47" s="16"/>
      <c r="P47" s="16"/>
      <c r="Q47" s="17"/>
      <c r="R47" s="7"/>
      <c r="S47" s="7"/>
      <c r="T47" s="7"/>
    </row>
    <row r="48" spans="1:20" ht="17.100000000000001" customHeight="1" thickBot="1" x14ac:dyDescent="0.25">
      <c r="A48" s="19">
        <v>5</v>
      </c>
      <c r="B48" s="15"/>
      <c r="C48" s="20"/>
      <c r="D48" s="21" t="s">
        <v>71</v>
      </c>
      <c r="E48" s="22" t="s">
        <v>58</v>
      </c>
      <c r="F48" s="20"/>
      <c r="G48" s="21" t="s">
        <v>72</v>
      </c>
      <c r="H48" s="28"/>
      <c r="I48" s="20"/>
      <c r="J48" s="23"/>
      <c r="K48" s="22" t="s">
        <v>58</v>
      </c>
      <c r="L48" s="20"/>
      <c r="M48" s="23"/>
      <c r="N48" s="22" t="s">
        <v>58</v>
      </c>
      <c r="O48" s="20"/>
      <c r="P48" s="23"/>
      <c r="Q48" s="17"/>
      <c r="R48" s="107" t="str">
        <f>IF(S48="","",IF(S48=35,"J","L"))</f>
        <v/>
      </c>
      <c r="S48" s="109" t="str">
        <f>IF(OR(H49="",J49="",M49="",P49="",K50="",K51=""),"",SUM(C49:G49))</f>
        <v/>
      </c>
      <c r="T48" s="7"/>
    </row>
    <row r="49" spans="1:20" ht="15" customHeight="1" x14ac:dyDescent="0.2">
      <c r="A49" s="15"/>
      <c r="B49" s="15"/>
      <c r="C49" s="25" t="str">
        <f>IF(H49&lt;&gt;"G","",6)</f>
        <v/>
      </c>
      <c r="D49" s="25" t="str">
        <f>IF(J49&lt;&gt;"G","",7)</f>
        <v/>
      </c>
      <c r="E49" s="25" t="str">
        <f>IF(OR(M49&lt;&gt;"G",P49&lt;&gt;"G"),"",12)</f>
        <v/>
      </c>
      <c r="F49" s="25" t="str">
        <f>IF(K50&lt;&gt;"G","",5)</f>
        <v/>
      </c>
      <c r="G49" s="25" t="str">
        <f>IF(K51&lt;&gt;"G","",5)</f>
        <v/>
      </c>
      <c r="H49" s="25" t="str">
        <f>IF(OR(C48="",F48="",I48="",L48="",O48=""),"",IF(AND(C48=1,F48=2,I48=1,L48=2,O48=2),"G","R"))</f>
        <v/>
      </c>
      <c r="I49" s="24"/>
      <c r="J49" s="25" t="str">
        <f>IF(J48="","",IF(J48="K2SO4","G","R"))</f>
        <v/>
      </c>
      <c r="K49" s="24"/>
      <c r="L49" s="24"/>
      <c r="M49" s="25" t="str">
        <f>IF(M48="","",IF(M48="NH3","G","R"))</f>
        <v/>
      </c>
      <c r="N49" s="26"/>
      <c r="O49" s="26"/>
      <c r="P49" s="29" t="str">
        <f>IF(P48="","",IF(P48="H2O","G","R"))</f>
        <v/>
      </c>
      <c r="Q49" s="17"/>
      <c r="R49" s="108"/>
      <c r="S49" s="110"/>
      <c r="T49" s="7"/>
    </row>
    <row r="50" spans="1:20" ht="15" customHeight="1" x14ac:dyDescent="0.2">
      <c r="A50" s="15"/>
      <c r="B50" s="15"/>
      <c r="C50" s="139" t="s">
        <v>66</v>
      </c>
      <c r="D50" s="139"/>
      <c r="E50" s="139"/>
      <c r="F50" s="139"/>
      <c r="G50" s="139"/>
      <c r="H50" s="140" t="s">
        <v>61</v>
      </c>
      <c r="I50" s="140"/>
      <c r="J50" s="27"/>
      <c r="K50" s="25" t="str">
        <f>IF(OR(J50="",J51=""),"",IF(AND(J50="Λ",J51="Σ"),"G","R"))</f>
        <v/>
      </c>
      <c r="L50" s="141" t="s">
        <v>62</v>
      </c>
      <c r="M50" s="141"/>
      <c r="N50" s="141"/>
      <c r="O50" s="143"/>
      <c r="P50" s="143"/>
      <c r="Q50" s="17"/>
      <c r="R50" s="7"/>
      <c r="S50" s="7"/>
      <c r="T50" s="7"/>
    </row>
    <row r="51" spans="1:20" ht="15" customHeight="1" x14ac:dyDescent="0.2">
      <c r="A51" s="15"/>
      <c r="B51" s="15"/>
      <c r="C51" s="139"/>
      <c r="D51" s="139"/>
      <c r="E51" s="139"/>
      <c r="F51" s="139"/>
      <c r="G51" s="139"/>
      <c r="H51" s="140" t="s">
        <v>63</v>
      </c>
      <c r="I51" s="140"/>
      <c r="J51" s="27"/>
      <c r="K51" s="25" t="str">
        <f>IF(O50="","",IF(O50="NH3","G","R"))</f>
        <v/>
      </c>
      <c r="L51" s="142"/>
      <c r="M51" s="142"/>
      <c r="N51" s="142"/>
      <c r="O51" s="144"/>
      <c r="P51" s="144"/>
      <c r="Q51" s="17"/>
      <c r="R51" s="7"/>
      <c r="S51" s="7"/>
      <c r="T51" s="7"/>
    </row>
    <row r="52" spans="1:20" ht="15" customHeight="1" thickBot="1" x14ac:dyDescent="0.25">
      <c r="A52" s="15"/>
      <c r="B52" s="15"/>
      <c r="C52" s="15"/>
      <c r="D52" s="15"/>
      <c r="E52" s="15"/>
      <c r="F52" s="15"/>
      <c r="G52" s="15"/>
      <c r="H52" s="15"/>
      <c r="I52" s="15"/>
      <c r="J52" s="15"/>
      <c r="K52" s="15"/>
      <c r="L52" s="15"/>
      <c r="M52" s="15"/>
      <c r="N52" s="16"/>
      <c r="O52" s="16"/>
      <c r="P52" s="16"/>
      <c r="Q52" s="17"/>
      <c r="R52" s="7"/>
      <c r="S52" s="7"/>
      <c r="T52" s="7"/>
    </row>
    <row r="53" spans="1:20" ht="17.100000000000001" customHeight="1" thickBot="1" x14ac:dyDescent="0.25">
      <c r="A53" s="19">
        <v>6</v>
      </c>
      <c r="B53" s="15"/>
      <c r="C53" s="20"/>
      <c r="D53" s="21" t="s">
        <v>69</v>
      </c>
      <c r="E53" s="22" t="s">
        <v>58</v>
      </c>
      <c r="F53" s="20"/>
      <c r="G53" s="21" t="s">
        <v>73</v>
      </c>
      <c r="H53" s="28"/>
      <c r="I53" s="20"/>
      <c r="J53" s="23"/>
      <c r="K53" s="22" t="s">
        <v>58</v>
      </c>
      <c r="L53" s="20"/>
      <c r="M53" s="23"/>
      <c r="N53" s="22" t="s">
        <v>58</v>
      </c>
      <c r="O53" s="20"/>
      <c r="P53" s="23"/>
      <c r="Q53" s="17"/>
      <c r="R53" s="107" t="str">
        <f>IF(S53="","",IF(S53=35,"J","L"))</f>
        <v/>
      </c>
      <c r="S53" s="109" t="str">
        <f>IF(OR(H54="",J54="",M54="",P54="",K55="",K56=""),"",SUM(C54:G54))</f>
        <v/>
      </c>
      <c r="T53" s="7"/>
    </row>
    <row r="54" spans="1:20" ht="15" customHeight="1" x14ac:dyDescent="0.2">
      <c r="A54" s="15"/>
      <c r="B54" s="15"/>
      <c r="C54" s="25" t="str">
        <f>IF(H54&lt;&gt;"G","",6)</f>
        <v/>
      </c>
      <c r="D54" s="25" t="str">
        <f>IF(J54&lt;&gt;"G","",7)</f>
        <v/>
      </c>
      <c r="E54" s="25" t="str">
        <f>IF(OR(M54&lt;&gt;"G",P54&lt;&gt;"G"),"",12)</f>
        <v/>
      </c>
      <c r="F54" s="25" t="str">
        <f>IF(K55&lt;&gt;"G","",5)</f>
        <v/>
      </c>
      <c r="G54" s="25" t="str">
        <f>IF(K56&lt;&gt;"G","",5)</f>
        <v/>
      </c>
      <c r="H54" s="25" t="str">
        <f>IF(OR(C53="",F53="",I53="",L53="",O53=""),"",IF(AND(C53=2,F53=1,I53=1,L53=1,O53=1),"G","R"))</f>
        <v/>
      </c>
      <c r="I54" s="24"/>
      <c r="J54" s="25" t="str">
        <f>IF(J53="","",IF(J53="BaBr2","G","R"))</f>
        <v/>
      </c>
      <c r="K54" s="24"/>
      <c r="L54" s="24"/>
      <c r="M54" s="25" t="str">
        <f>IF(M53="","",IF(M53="SO2","G","R"))</f>
        <v/>
      </c>
      <c r="N54" s="26"/>
      <c r="O54" s="26"/>
      <c r="P54" s="29" t="str">
        <f>IF(P53="","",IF(P53="H2O","G","R"))</f>
        <v/>
      </c>
      <c r="Q54" s="17"/>
      <c r="R54" s="108"/>
      <c r="S54" s="110"/>
      <c r="T54" s="7"/>
    </row>
    <row r="55" spans="1:20" ht="15" customHeight="1" x14ac:dyDescent="0.2">
      <c r="A55" s="15"/>
      <c r="B55" s="15"/>
      <c r="C55" s="139" t="s">
        <v>66</v>
      </c>
      <c r="D55" s="139"/>
      <c r="E55" s="139"/>
      <c r="F55" s="139"/>
      <c r="G55" s="139"/>
      <c r="H55" s="140" t="s">
        <v>61</v>
      </c>
      <c r="I55" s="140"/>
      <c r="J55" s="27"/>
      <c r="K55" s="25" t="str">
        <f>IF(OR(J55="",J56=""),"",IF(AND(J55="Λ",J56="Σ"),"G","R"))</f>
        <v/>
      </c>
      <c r="L55" s="141" t="s">
        <v>62</v>
      </c>
      <c r="M55" s="141"/>
      <c r="N55" s="141"/>
      <c r="O55" s="143"/>
      <c r="P55" s="143"/>
      <c r="Q55" s="17"/>
      <c r="R55" s="7"/>
      <c r="S55" s="7"/>
      <c r="T55" s="7"/>
    </row>
    <row r="56" spans="1:20" ht="15" customHeight="1" x14ac:dyDescent="0.2">
      <c r="A56" s="15"/>
      <c r="B56" s="15"/>
      <c r="C56" s="139"/>
      <c r="D56" s="139"/>
      <c r="E56" s="139"/>
      <c r="F56" s="139"/>
      <c r="G56" s="139"/>
      <c r="H56" s="140" t="s">
        <v>63</v>
      </c>
      <c r="I56" s="140"/>
      <c r="J56" s="27"/>
      <c r="K56" s="25" t="str">
        <f>IF(O55="","",IF(O55="SO2","G","R"))</f>
        <v/>
      </c>
      <c r="L56" s="142"/>
      <c r="M56" s="142"/>
      <c r="N56" s="142"/>
      <c r="O56" s="144"/>
      <c r="P56" s="144"/>
      <c r="Q56" s="17"/>
      <c r="R56" s="7"/>
      <c r="S56" s="7"/>
      <c r="T56" s="7"/>
    </row>
    <row r="57" spans="1:20" ht="15" customHeight="1" thickBot="1" x14ac:dyDescent="0.25">
      <c r="A57" s="15"/>
      <c r="B57" s="15"/>
      <c r="C57" s="15"/>
      <c r="D57" s="15"/>
      <c r="E57" s="15"/>
      <c r="F57" s="15"/>
      <c r="G57" s="15"/>
      <c r="H57" s="15"/>
      <c r="I57" s="15"/>
      <c r="J57" s="15"/>
      <c r="K57" s="15"/>
      <c r="L57" s="15"/>
      <c r="M57" s="15"/>
      <c r="N57" s="16"/>
      <c r="O57" s="16"/>
      <c r="P57" s="16"/>
      <c r="Q57" s="17"/>
      <c r="R57" s="7"/>
      <c r="S57" s="7"/>
      <c r="T57" s="7"/>
    </row>
    <row r="58" spans="1:20" ht="17.100000000000001" customHeight="1" thickBot="1" x14ac:dyDescent="0.25">
      <c r="A58" s="19">
        <v>7</v>
      </c>
      <c r="B58" s="15"/>
      <c r="C58" s="20"/>
      <c r="D58" s="21" t="s">
        <v>74</v>
      </c>
      <c r="E58" s="22" t="s">
        <v>58</v>
      </c>
      <c r="F58" s="20"/>
      <c r="G58" s="21" t="s">
        <v>75</v>
      </c>
      <c r="H58" s="28"/>
      <c r="I58" s="20"/>
      <c r="J58" s="23"/>
      <c r="K58" s="22" t="s">
        <v>58</v>
      </c>
      <c r="L58" s="20"/>
      <c r="M58" s="23"/>
      <c r="N58" s="16"/>
      <c r="O58" s="16"/>
      <c r="P58" s="16"/>
      <c r="Q58" s="17"/>
      <c r="R58" s="107" t="str">
        <f>IF(S58="","",IF(S58=35,"J","L"))</f>
        <v/>
      </c>
      <c r="S58" s="109" t="str">
        <f>IF(OR(H59="",J59="",M59="",K60="",K61=""),"",SUM(C59:G59))</f>
        <v/>
      </c>
      <c r="T58" s="7"/>
    </row>
    <row r="59" spans="1:20" ht="15" customHeight="1" x14ac:dyDescent="0.2">
      <c r="A59" s="15"/>
      <c r="B59" s="15"/>
      <c r="C59" s="25" t="str">
        <f>IF(H59&lt;&gt;"G","",10)</f>
        <v/>
      </c>
      <c r="D59" s="25" t="str">
        <f>IF(J59&lt;&gt;"G","",12)</f>
        <v/>
      </c>
      <c r="E59" s="25" t="str">
        <f>IF(M59&lt;&gt;"G","",3)</f>
        <v/>
      </c>
      <c r="F59" s="25" t="str">
        <f>IF(K60&lt;&gt;"G","",5)</f>
        <v/>
      </c>
      <c r="G59" s="25" t="str">
        <f>IF(K61&lt;&gt;"G","",5)</f>
        <v/>
      </c>
      <c r="H59" s="25" t="str">
        <f>IF(OR(C58="",F58="",I58="",L58=""),"",IF(AND(C58=2,F58=3,I58=1,L58=6),"G","R"))</f>
        <v/>
      </c>
      <c r="I59" s="24"/>
      <c r="J59" s="25" t="str">
        <f>IF(J58="","",IF(J58="Zn3(PO4)2","G","R"))</f>
        <v/>
      </c>
      <c r="K59" s="24"/>
      <c r="L59" s="24"/>
      <c r="M59" s="25" t="str">
        <f>IF(M58="","",IF(M58="HCl","G","R"))</f>
        <v/>
      </c>
      <c r="N59" s="26"/>
      <c r="O59" s="26"/>
      <c r="P59" s="26"/>
      <c r="Q59" s="17"/>
      <c r="R59" s="108"/>
      <c r="S59" s="110"/>
      <c r="T59" s="7"/>
    </row>
    <row r="60" spans="1:20" ht="15" customHeight="1" x14ac:dyDescent="0.2">
      <c r="A60" s="15"/>
      <c r="B60" s="15"/>
      <c r="C60" s="139" t="s">
        <v>66</v>
      </c>
      <c r="D60" s="139"/>
      <c r="E60" s="139"/>
      <c r="F60" s="139"/>
      <c r="G60" s="139"/>
      <c r="H60" s="140" t="s">
        <v>61</v>
      </c>
      <c r="I60" s="140"/>
      <c r="J60" s="27"/>
      <c r="K60" s="25" t="str">
        <f>IF(OR(J60="",J61=""),"",IF(AND(J60="Λ",J61="Σ"),"G","R"))</f>
        <v/>
      </c>
      <c r="L60" s="141" t="s">
        <v>62</v>
      </c>
      <c r="M60" s="141"/>
      <c r="N60" s="141"/>
      <c r="O60" s="143"/>
      <c r="P60" s="143"/>
      <c r="Q60" s="17"/>
      <c r="R60" s="7"/>
      <c r="S60" s="7"/>
      <c r="T60" s="7"/>
    </row>
    <row r="61" spans="1:20" ht="15" customHeight="1" x14ac:dyDescent="0.2">
      <c r="A61" s="15"/>
      <c r="B61" s="15"/>
      <c r="C61" s="139"/>
      <c r="D61" s="139"/>
      <c r="E61" s="139"/>
      <c r="F61" s="139"/>
      <c r="G61" s="139"/>
      <c r="H61" s="140" t="s">
        <v>63</v>
      </c>
      <c r="I61" s="140"/>
      <c r="J61" s="27"/>
      <c r="K61" s="25" t="str">
        <f>IF(O60="","",IF(O60="HCl","G","R"))</f>
        <v/>
      </c>
      <c r="L61" s="142"/>
      <c r="M61" s="142"/>
      <c r="N61" s="142"/>
      <c r="O61" s="144"/>
      <c r="P61" s="144"/>
      <c r="Q61" s="17"/>
      <c r="R61" s="7"/>
      <c r="S61" s="7"/>
      <c r="T61" s="7"/>
    </row>
    <row r="62" spans="1:20" ht="15" customHeight="1" thickBot="1" x14ac:dyDescent="0.25">
      <c r="A62" s="15"/>
      <c r="B62" s="15"/>
      <c r="C62" s="15"/>
      <c r="D62" s="15"/>
      <c r="E62" s="15"/>
      <c r="F62" s="15"/>
      <c r="G62" s="15"/>
      <c r="H62" s="15"/>
      <c r="I62" s="15"/>
      <c r="J62" s="15"/>
      <c r="K62" s="15"/>
      <c r="L62" s="15"/>
      <c r="M62" s="15"/>
      <c r="N62" s="16"/>
      <c r="O62" s="16"/>
      <c r="P62" s="16"/>
      <c r="Q62" s="17"/>
      <c r="R62" s="7"/>
      <c r="S62" s="7"/>
      <c r="T62" s="7"/>
    </row>
    <row r="63" spans="1:20" ht="17.100000000000001" customHeight="1" thickBot="1" x14ac:dyDescent="0.25">
      <c r="A63" s="19">
        <v>8</v>
      </c>
      <c r="B63" s="15"/>
      <c r="C63" s="20"/>
      <c r="D63" s="21" t="s">
        <v>76</v>
      </c>
      <c r="E63" s="22" t="s">
        <v>58</v>
      </c>
      <c r="F63" s="20"/>
      <c r="G63" s="21" t="s">
        <v>57</v>
      </c>
      <c r="H63" s="28"/>
      <c r="I63" s="20"/>
      <c r="J63" s="23"/>
      <c r="K63" s="22" t="s">
        <v>58</v>
      </c>
      <c r="L63" s="20"/>
      <c r="M63" s="23"/>
      <c r="N63" s="16"/>
      <c r="O63" s="16"/>
      <c r="P63" s="16"/>
      <c r="Q63" s="17"/>
      <c r="R63" s="137" t="str">
        <f>IF(S63="","",IF(S63=20,"J","L"))</f>
        <v/>
      </c>
      <c r="S63" s="109" t="str">
        <f>IF(OR(H64="",J64="",M64="",K65="",K66=""),"",SUM(C64:G64))</f>
        <v/>
      </c>
      <c r="T63" s="7"/>
    </row>
    <row r="64" spans="1:20" ht="15" customHeight="1" x14ac:dyDescent="0.2">
      <c r="A64" s="15"/>
      <c r="B64" s="15"/>
      <c r="C64" s="25" t="str">
        <f>IF(H64&lt;&gt;"G","",2)</f>
        <v/>
      </c>
      <c r="D64" s="25" t="str">
        <f>IF(J64&lt;&gt;"G","",4)</f>
        <v/>
      </c>
      <c r="E64" s="25" t="str">
        <f>IF(M64&lt;&gt;"G","",4)</f>
        <v/>
      </c>
      <c r="F64" s="25" t="str">
        <f>IF(K65&lt;&gt;"G","",5)</f>
        <v/>
      </c>
      <c r="G64" s="25" t="str">
        <f>IF(K66&lt;&gt;"G","",5)</f>
        <v/>
      </c>
      <c r="H64" s="25" t="str">
        <f>IF(OR(C63="",F63="",I63="",L63=""),"",IF(AND(C63=1,F63=1,I63=1,L63=1),"G","R"))</f>
        <v/>
      </c>
      <c r="I64" s="24"/>
      <c r="J64" s="25" t="str">
        <f>IF(J63="","",IF(J63="AgBr","G","R"))</f>
        <v/>
      </c>
      <c r="K64" s="24"/>
      <c r="L64" s="24"/>
      <c r="M64" s="25" t="str">
        <f>IF(M63="","",IF(M63="NaNO3","G","R"))</f>
        <v/>
      </c>
      <c r="N64" s="16"/>
      <c r="O64" s="16"/>
      <c r="P64" s="16"/>
      <c r="Q64" s="17"/>
      <c r="R64" s="138"/>
      <c r="S64" s="110"/>
      <c r="T64" s="7"/>
    </row>
    <row r="65" spans="1:20" ht="15" customHeight="1" x14ac:dyDescent="0.2">
      <c r="A65" s="15"/>
      <c r="B65" s="15"/>
      <c r="C65" s="139" t="s">
        <v>66</v>
      </c>
      <c r="D65" s="139"/>
      <c r="E65" s="139"/>
      <c r="F65" s="139"/>
      <c r="G65" s="139"/>
      <c r="H65" s="140" t="s">
        <v>61</v>
      </c>
      <c r="I65" s="140"/>
      <c r="J65" s="27"/>
      <c r="K65" s="25" t="str">
        <f>IF(OR(J65="",J66=""),"",IF(AND(J65="Σ",J66="Λ"),"G","R"))</f>
        <v/>
      </c>
      <c r="L65" s="141" t="s">
        <v>62</v>
      </c>
      <c r="M65" s="141"/>
      <c r="N65" s="141"/>
      <c r="O65" s="143"/>
      <c r="P65" s="143"/>
      <c r="Q65" s="17"/>
      <c r="R65" s="7"/>
      <c r="S65" s="7"/>
      <c r="T65" s="7"/>
    </row>
    <row r="66" spans="1:20" ht="15" customHeight="1" x14ac:dyDescent="0.2">
      <c r="A66" s="15"/>
      <c r="B66" s="15"/>
      <c r="C66" s="139"/>
      <c r="D66" s="139"/>
      <c r="E66" s="139"/>
      <c r="F66" s="139"/>
      <c r="G66" s="139"/>
      <c r="H66" s="140" t="s">
        <v>63</v>
      </c>
      <c r="I66" s="140"/>
      <c r="J66" s="27"/>
      <c r="K66" s="25" t="str">
        <f>IF(O65="","",IF(O65="AgBr","G","R"))</f>
        <v/>
      </c>
      <c r="L66" s="142"/>
      <c r="M66" s="142"/>
      <c r="N66" s="142"/>
      <c r="O66" s="144"/>
      <c r="P66" s="144"/>
      <c r="Q66" s="17"/>
      <c r="R66" s="7"/>
      <c r="S66" s="7"/>
      <c r="T66" s="7"/>
    </row>
    <row r="67" spans="1:20" ht="15" customHeight="1" thickBot="1" x14ac:dyDescent="0.25">
      <c r="A67" s="15"/>
      <c r="B67" s="15"/>
      <c r="C67" s="24"/>
      <c r="D67" s="24"/>
      <c r="E67" s="24"/>
      <c r="F67" s="24"/>
      <c r="G67" s="24"/>
      <c r="H67" s="24"/>
      <c r="I67" s="24"/>
      <c r="J67" s="24"/>
      <c r="K67" s="24"/>
      <c r="L67" s="24"/>
      <c r="M67" s="24"/>
      <c r="N67" s="16"/>
      <c r="O67" s="16"/>
      <c r="P67" s="16"/>
      <c r="Q67" s="17"/>
      <c r="R67" s="7"/>
      <c r="S67" s="7"/>
      <c r="T67" s="7"/>
    </row>
    <row r="68" spans="1:20" ht="17.100000000000001" customHeight="1" thickBot="1" x14ac:dyDescent="0.25">
      <c r="A68" s="19">
        <v>9</v>
      </c>
      <c r="B68" s="15"/>
      <c r="C68" s="20"/>
      <c r="D68" s="21" t="s">
        <v>71</v>
      </c>
      <c r="E68" s="22" t="s">
        <v>58</v>
      </c>
      <c r="F68" s="20"/>
      <c r="G68" s="21" t="s">
        <v>77</v>
      </c>
      <c r="H68" s="28"/>
      <c r="I68" s="20"/>
      <c r="J68" s="23"/>
      <c r="K68" s="22" t="s">
        <v>58</v>
      </c>
      <c r="L68" s="20"/>
      <c r="M68" s="23"/>
      <c r="N68" s="16"/>
      <c r="O68" s="16"/>
      <c r="P68" s="16"/>
      <c r="Q68" s="17"/>
      <c r="R68" s="137" t="str">
        <f>IF(S68="","",IF(S68=30,"J","L"))</f>
        <v/>
      </c>
      <c r="S68" s="109" t="str">
        <f>IF(OR(H69="",J69="",M69="",K70="",K71=""),"",SUM(C69:G69))</f>
        <v/>
      </c>
      <c r="T68" s="7"/>
    </row>
    <row r="69" spans="1:20" ht="15" customHeight="1" x14ac:dyDescent="0.2">
      <c r="A69" s="15"/>
      <c r="B69" s="30"/>
      <c r="C69" s="25" t="str">
        <f>IF(H69&lt;&gt;"G","",5)</f>
        <v/>
      </c>
      <c r="D69" s="25" t="str">
        <f>IF(J69&lt;&gt;"G","",8)</f>
        <v/>
      </c>
      <c r="E69" s="25" t="str">
        <f>IF(M69&lt;&gt;"G","",7)</f>
        <v/>
      </c>
      <c r="F69" s="25" t="str">
        <f>IF(K70&lt;&gt;"G","",5)</f>
        <v/>
      </c>
      <c r="G69" s="25" t="str">
        <f>IF(K71&lt;&gt;"G","",5)</f>
        <v/>
      </c>
      <c r="H69" s="25" t="str">
        <f>IF(OR(C68="",F68="",I68="",L68=""),"",IF(AND(C68=1,F68=1,I68=1,L68=2),"G","R"))</f>
        <v/>
      </c>
      <c r="I69" s="24"/>
      <c r="J69" s="25" t="str">
        <f>IF(J68="","",IF(J68="CaSO4","G","R"))</f>
        <v/>
      </c>
      <c r="K69" s="25"/>
      <c r="L69" s="24"/>
      <c r="M69" s="25" t="str">
        <f>IF(M68="","",IF(M68="NH4Br","G","R"))</f>
        <v/>
      </c>
      <c r="N69" s="26"/>
      <c r="O69" s="26"/>
      <c r="P69" s="26"/>
      <c r="Q69" s="17"/>
      <c r="R69" s="138"/>
      <c r="S69" s="110"/>
      <c r="T69" s="7"/>
    </row>
    <row r="70" spans="1:20" ht="15" customHeight="1" x14ac:dyDescent="0.2">
      <c r="A70" s="15"/>
      <c r="B70" s="30"/>
      <c r="C70" s="139" t="s">
        <v>66</v>
      </c>
      <c r="D70" s="139"/>
      <c r="E70" s="139"/>
      <c r="F70" s="139"/>
      <c r="G70" s="139"/>
      <c r="H70" s="140" t="s">
        <v>61</v>
      </c>
      <c r="I70" s="140"/>
      <c r="J70" s="27"/>
      <c r="K70" s="25" t="str">
        <f>IF(OR(J70="",J71=""),"",IF(AND(J70="Σ",J71="Λ"),"G","R"))</f>
        <v/>
      </c>
      <c r="L70" s="141" t="s">
        <v>62</v>
      </c>
      <c r="M70" s="141"/>
      <c r="N70" s="141"/>
      <c r="O70" s="143"/>
      <c r="P70" s="143"/>
      <c r="Q70" s="17"/>
      <c r="R70" s="7"/>
      <c r="S70" s="7"/>
      <c r="T70" s="7"/>
    </row>
    <row r="71" spans="1:20" ht="15" customHeight="1" x14ac:dyDescent="0.2">
      <c r="A71" s="15"/>
      <c r="B71" s="30"/>
      <c r="C71" s="139"/>
      <c r="D71" s="139"/>
      <c r="E71" s="139"/>
      <c r="F71" s="139"/>
      <c r="G71" s="139"/>
      <c r="H71" s="140" t="s">
        <v>63</v>
      </c>
      <c r="I71" s="140"/>
      <c r="J71" s="27"/>
      <c r="K71" s="25" t="str">
        <f>IF(O70="","",IF(O70="CaSO4","G","R"))</f>
        <v/>
      </c>
      <c r="L71" s="142"/>
      <c r="M71" s="142"/>
      <c r="N71" s="142"/>
      <c r="O71" s="144"/>
      <c r="P71" s="144"/>
      <c r="Q71" s="17"/>
      <c r="R71" s="7"/>
      <c r="S71" s="7"/>
      <c r="T71" s="7"/>
    </row>
    <row r="72" spans="1:20" ht="15" customHeight="1" thickBot="1" x14ac:dyDescent="0.25">
      <c r="A72" s="15"/>
      <c r="B72" s="15"/>
      <c r="C72" s="15"/>
      <c r="D72" s="15"/>
      <c r="E72" s="15"/>
      <c r="F72" s="15"/>
      <c r="G72" s="15"/>
      <c r="H72" s="15"/>
      <c r="I72" s="15"/>
      <c r="J72" s="15"/>
      <c r="K72" s="15"/>
      <c r="L72" s="15"/>
      <c r="M72" s="15"/>
      <c r="N72" s="16"/>
      <c r="O72" s="16"/>
      <c r="P72" s="16"/>
      <c r="Q72" s="17"/>
      <c r="R72" s="7"/>
      <c r="S72" s="7"/>
      <c r="T72" s="7"/>
    </row>
    <row r="73" spans="1:20" ht="17.100000000000001" customHeight="1" thickBot="1" x14ac:dyDescent="0.25">
      <c r="A73" s="19">
        <v>10</v>
      </c>
      <c r="B73" s="15"/>
      <c r="C73" s="20"/>
      <c r="D73" s="21" t="s">
        <v>78</v>
      </c>
      <c r="E73" s="22" t="s">
        <v>58</v>
      </c>
      <c r="F73" s="20"/>
      <c r="G73" s="21" t="s">
        <v>79</v>
      </c>
      <c r="H73" s="28"/>
      <c r="I73" s="20"/>
      <c r="J73" s="23"/>
      <c r="K73" s="22" t="s">
        <v>58</v>
      </c>
      <c r="L73" s="20"/>
      <c r="M73" s="23"/>
      <c r="N73" s="16"/>
      <c r="O73" s="16"/>
      <c r="P73" s="16"/>
      <c r="Q73" s="17"/>
      <c r="R73" s="137" t="str">
        <f>IF(S73="","",IF(S73=30,"J","L"))</f>
        <v/>
      </c>
      <c r="S73" s="109" t="str">
        <f>IF(OR(H74="",J74="",M74="",K75="",K76=""),"",SUM(C74:G74))</f>
        <v/>
      </c>
      <c r="T73" s="111" t="str">
        <f>IF(OR(S28="",S33="",S38="",S43="",S48="",S53="",S58="",S63="",S68="",S73=""),"",SUM(S28:S73))</f>
        <v/>
      </c>
    </row>
    <row r="74" spans="1:20" ht="15" customHeight="1" x14ac:dyDescent="0.2">
      <c r="A74" s="15"/>
      <c r="C74" s="25" t="str">
        <f>IF(H74&lt;&gt;"G","",8)</f>
        <v/>
      </c>
      <c r="D74" s="25" t="str">
        <f>IF(J74&lt;&gt;"G","",6)</f>
        <v/>
      </c>
      <c r="E74" s="25" t="str">
        <f>IF(M74&lt;&gt;"G","",6)</f>
        <v/>
      </c>
      <c r="F74" s="25" t="str">
        <f>IF(K75&lt;&gt;"G","",5)</f>
        <v/>
      </c>
      <c r="G74" s="25" t="str">
        <f>IF(K76&lt;&gt;"G","",5)</f>
        <v/>
      </c>
      <c r="H74" s="25" t="str">
        <f>IF(OR(C73="",F73="",I73="",L73=""),"",IF(AND(C73=3,F73=2,I73=2,L73=3),"G","R"))</f>
        <v/>
      </c>
      <c r="I74" s="24"/>
      <c r="J74" s="25" t="str">
        <f>IF(J73="","",IF(J73="Fe(OH)3","G","R"))</f>
        <v/>
      </c>
      <c r="K74" s="24"/>
      <c r="L74" s="24"/>
      <c r="M74" s="25" t="str">
        <f>IF(M73="","",IF(M73="Ba(NO3)2","G","R"))</f>
        <v/>
      </c>
      <c r="N74" s="26"/>
      <c r="O74" s="26"/>
      <c r="P74" s="26"/>
      <c r="Q74" s="17"/>
      <c r="R74" s="138"/>
      <c r="S74" s="110"/>
      <c r="T74" s="111"/>
    </row>
    <row r="75" spans="1:20" ht="15" customHeight="1" x14ac:dyDescent="0.2">
      <c r="A75" s="15"/>
      <c r="C75" s="139" t="s">
        <v>66</v>
      </c>
      <c r="D75" s="139"/>
      <c r="E75" s="139"/>
      <c r="F75" s="139"/>
      <c r="G75" s="139"/>
      <c r="H75" s="140" t="s">
        <v>61</v>
      </c>
      <c r="I75" s="140"/>
      <c r="J75" s="27"/>
      <c r="K75" s="25" t="str">
        <f>IF(OR(J75="",J76=""),"",IF(AND(J75="Σ",J76="Λ"),"G","R"))</f>
        <v/>
      </c>
      <c r="L75" s="141" t="s">
        <v>62</v>
      </c>
      <c r="M75" s="141"/>
      <c r="N75" s="141"/>
      <c r="O75" s="143"/>
      <c r="P75" s="143"/>
      <c r="Q75" s="17"/>
      <c r="R75" s="31"/>
      <c r="S75" s="31"/>
      <c r="T75" s="31"/>
    </row>
    <row r="76" spans="1:20" ht="15" customHeight="1" x14ac:dyDescent="0.2">
      <c r="A76" s="15"/>
      <c r="C76" s="139"/>
      <c r="D76" s="139"/>
      <c r="E76" s="139"/>
      <c r="F76" s="139"/>
      <c r="G76" s="139"/>
      <c r="H76" s="140" t="s">
        <v>63</v>
      </c>
      <c r="I76" s="140"/>
      <c r="J76" s="27"/>
      <c r="K76" s="25" t="str">
        <f>IF(O75="","",IF(O75="Fe(OH)3","G","R"))</f>
        <v/>
      </c>
      <c r="L76" s="142"/>
      <c r="M76" s="142"/>
      <c r="N76" s="142"/>
      <c r="O76" s="144"/>
      <c r="P76" s="144"/>
      <c r="Q76" s="17"/>
      <c r="R76" s="31"/>
      <c r="S76" s="31"/>
      <c r="T76" s="31"/>
    </row>
    <row r="77" spans="1:20" ht="15" customHeight="1" thickBot="1" x14ac:dyDescent="0.25">
      <c r="A77" s="15"/>
      <c r="C77" s="32"/>
      <c r="D77" s="32"/>
      <c r="E77" s="32"/>
      <c r="F77" s="32"/>
      <c r="G77" s="32"/>
      <c r="H77" s="32"/>
      <c r="I77" s="24"/>
      <c r="J77" s="32"/>
      <c r="K77" s="24"/>
      <c r="L77" s="24"/>
      <c r="M77" s="32"/>
      <c r="N77" s="26"/>
      <c r="O77" s="26"/>
      <c r="P77" s="26"/>
      <c r="Q77" s="17"/>
      <c r="R77" s="31"/>
      <c r="S77" s="31"/>
      <c r="T77" s="31"/>
    </row>
    <row r="78" spans="1:20" ht="15" customHeight="1" x14ac:dyDescent="0.2">
      <c r="A78" s="33"/>
      <c r="B78" s="33"/>
      <c r="C78" s="33"/>
      <c r="D78" s="33"/>
      <c r="E78" s="33"/>
      <c r="F78" s="33"/>
      <c r="G78" s="33"/>
      <c r="H78" s="33"/>
      <c r="I78" s="33"/>
      <c r="J78" s="33"/>
      <c r="K78" s="33"/>
      <c r="L78" s="33"/>
      <c r="M78" s="33"/>
      <c r="N78" s="33"/>
      <c r="O78" s="33"/>
      <c r="P78" s="33"/>
      <c r="Q78" s="34"/>
      <c r="R78" s="7"/>
      <c r="S78" s="7"/>
      <c r="T78" s="7"/>
    </row>
    <row r="79" spans="1:20" ht="15" customHeight="1" x14ac:dyDescent="0.2">
      <c r="A79" s="16"/>
      <c r="B79" s="16"/>
      <c r="C79" s="132" t="s">
        <v>80</v>
      </c>
      <c r="D79" s="132"/>
      <c r="E79" s="132"/>
      <c r="F79" s="132"/>
      <c r="G79" s="132"/>
      <c r="H79" s="16"/>
      <c r="I79" s="16"/>
      <c r="J79" s="16"/>
      <c r="K79" s="16"/>
      <c r="L79" s="16"/>
      <c r="M79" s="16"/>
      <c r="N79" s="16"/>
      <c r="O79" s="16"/>
      <c r="P79" s="16"/>
      <c r="Q79" s="17"/>
      <c r="R79" s="7"/>
      <c r="S79" s="7"/>
      <c r="T79" s="7"/>
    </row>
    <row r="80" spans="1:20" ht="15" customHeight="1" x14ac:dyDescent="0.2">
      <c r="A80" s="16"/>
      <c r="B80" s="16"/>
      <c r="C80" s="132"/>
      <c r="D80" s="132"/>
      <c r="E80" s="132"/>
      <c r="F80" s="132"/>
      <c r="G80" s="132"/>
      <c r="H80" s="16"/>
      <c r="I80" s="16"/>
      <c r="J80" s="16"/>
      <c r="K80" s="16"/>
      <c r="L80" s="16"/>
      <c r="M80" s="16"/>
      <c r="N80" s="16"/>
      <c r="O80" s="16"/>
      <c r="P80" s="16"/>
      <c r="Q80" s="17"/>
      <c r="R80" s="7"/>
      <c r="S80" s="7"/>
      <c r="T80" s="7"/>
    </row>
    <row r="81" spans="1:20" ht="15" customHeight="1" x14ac:dyDescent="0.2">
      <c r="A81" s="16"/>
      <c r="B81" s="16"/>
      <c r="C81" s="136" t="s">
        <v>81</v>
      </c>
      <c r="D81" s="134"/>
      <c r="E81" s="134"/>
      <c r="F81" s="134"/>
      <c r="G81" s="134"/>
      <c r="H81" s="134"/>
      <c r="I81" s="134"/>
      <c r="J81" s="134"/>
      <c r="K81" s="134"/>
      <c r="L81" s="134"/>
      <c r="M81" s="134"/>
      <c r="N81" s="134"/>
      <c r="O81" s="134"/>
      <c r="P81" s="134"/>
      <c r="Q81" s="17"/>
      <c r="R81" s="7"/>
      <c r="S81" s="7"/>
      <c r="T81" s="7"/>
    </row>
    <row r="82" spans="1:20" ht="15" customHeight="1" x14ac:dyDescent="0.2">
      <c r="A82" s="16"/>
      <c r="B82" s="16"/>
      <c r="C82" s="134"/>
      <c r="D82" s="134"/>
      <c r="E82" s="134"/>
      <c r="F82" s="134"/>
      <c r="G82" s="134"/>
      <c r="H82" s="134"/>
      <c r="I82" s="134"/>
      <c r="J82" s="134"/>
      <c r="K82" s="134"/>
      <c r="L82" s="134"/>
      <c r="M82" s="134"/>
      <c r="N82" s="134"/>
      <c r="O82" s="134"/>
      <c r="P82" s="134"/>
      <c r="Q82" s="17"/>
      <c r="R82" s="7"/>
      <c r="S82" s="7"/>
      <c r="T82" s="7"/>
    </row>
    <row r="83" spans="1:20" ht="15" customHeight="1" x14ac:dyDescent="0.2">
      <c r="A83" s="16"/>
      <c r="B83" s="16"/>
      <c r="C83" s="134"/>
      <c r="D83" s="134"/>
      <c r="E83" s="134"/>
      <c r="F83" s="134"/>
      <c r="G83" s="134"/>
      <c r="H83" s="134"/>
      <c r="I83" s="134"/>
      <c r="J83" s="134"/>
      <c r="K83" s="134"/>
      <c r="L83" s="134"/>
      <c r="M83" s="134"/>
      <c r="N83" s="134"/>
      <c r="O83" s="134"/>
      <c r="P83" s="134"/>
      <c r="Q83" s="17"/>
      <c r="R83" s="7"/>
      <c r="S83" s="7"/>
      <c r="T83" s="7"/>
    </row>
    <row r="84" spans="1:20" ht="15" customHeight="1" x14ac:dyDescent="0.2">
      <c r="A84" s="16"/>
      <c r="B84" s="16"/>
      <c r="C84" s="134"/>
      <c r="D84" s="134"/>
      <c r="E84" s="134"/>
      <c r="F84" s="134"/>
      <c r="G84" s="134"/>
      <c r="H84" s="134"/>
      <c r="I84" s="134"/>
      <c r="J84" s="134"/>
      <c r="K84" s="134"/>
      <c r="L84" s="134"/>
      <c r="M84" s="134"/>
      <c r="N84" s="134"/>
      <c r="O84" s="134"/>
      <c r="P84" s="134"/>
      <c r="Q84" s="17"/>
      <c r="R84" s="7"/>
      <c r="S84" s="7"/>
      <c r="T84" s="7"/>
    </row>
    <row r="85" spans="1:20" ht="15" customHeight="1" thickBot="1" x14ac:dyDescent="0.25">
      <c r="A85" s="16"/>
      <c r="B85" s="16"/>
      <c r="C85" s="16"/>
      <c r="D85" s="16"/>
      <c r="E85" s="16"/>
      <c r="F85" s="16"/>
      <c r="G85" s="16"/>
      <c r="H85" s="16"/>
      <c r="I85" s="16"/>
      <c r="J85" s="16"/>
      <c r="K85" s="16"/>
      <c r="L85" s="16"/>
      <c r="M85" s="16"/>
      <c r="N85" s="16"/>
      <c r="O85" s="16"/>
      <c r="P85" s="16"/>
      <c r="Q85" s="17"/>
      <c r="R85" s="7"/>
      <c r="S85" s="7"/>
      <c r="T85" s="7"/>
    </row>
    <row r="86" spans="1:20" ht="17.100000000000001" customHeight="1" thickBot="1" x14ac:dyDescent="0.25">
      <c r="A86" s="19">
        <v>11</v>
      </c>
      <c r="B86" s="15"/>
      <c r="C86" s="20"/>
      <c r="D86" s="21" t="s">
        <v>82</v>
      </c>
      <c r="E86" s="22" t="s">
        <v>58</v>
      </c>
      <c r="F86" s="20"/>
      <c r="G86" s="21" t="s">
        <v>83</v>
      </c>
      <c r="H86" s="28"/>
      <c r="I86" s="20"/>
      <c r="J86" s="23"/>
      <c r="K86" s="22" t="s">
        <v>58</v>
      </c>
      <c r="L86" s="20"/>
      <c r="M86" s="23"/>
      <c r="N86" s="16"/>
      <c r="O86" s="16"/>
      <c r="P86" s="16"/>
      <c r="Q86" s="17"/>
      <c r="R86" s="107" t="str">
        <f>IF(S86="","",IF(S86=15,"J","L"))</f>
        <v/>
      </c>
      <c r="S86" s="109" t="str">
        <f>IF(OR(H87="",J87="",M87=""),"",SUM(C87:E87))</f>
        <v/>
      </c>
      <c r="T86" s="7"/>
    </row>
    <row r="87" spans="1:20" ht="15" customHeight="1" x14ac:dyDescent="0.2">
      <c r="A87" s="15"/>
      <c r="B87" s="24"/>
      <c r="C87" s="25" t="str">
        <f>IF(H87&lt;&gt;"G","",4)</f>
        <v/>
      </c>
      <c r="D87" s="25" t="str">
        <f>IF(J87&lt;&gt;"G","",8)</f>
        <v/>
      </c>
      <c r="E87" s="25" t="str">
        <f>IF(M87&lt;&gt;"G","",3)</f>
        <v/>
      </c>
      <c r="F87" s="24"/>
      <c r="G87" s="24"/>
      <c r="H87" s="25" t="str">
        <f>IF(OR(C86="",F86="",I86="",L86=""),"",IF(AND(C86=1,F86=1,I86=1,L86=1),"G","R"))</f>
        <v/>
      </c>
      <c r="I87" s="24"/>
      <c r="J87" s="25" t="str">
        <f>IF(J86="","",IF(J86="NaClO3","G","R"))</f>
        <v/>
      </c>
      <c r="K87" s="24"/>
      <c r="L87" s="24"/>
      <c r="M87" s="25" t="str">
        <f>IF(M86="","",IF(M86="H2O","G","R"))</f>
        <v/>
      </c>
      <c r="N87" s="26"/>
      <c r="O87" s="26"/>
      <c r="P87" s="26"/>
      <c r="Q87" s="17"/>
      <c r="R87" s="108"/>
      <c r="S87" s="110"/>
      <c r="T87" s="7"/>
    </row>
    <row r="88" spans="1:20" ht="15" customHeight="1" thickBot="1" x14ac:dyDescent="0.25">
      <c r="A88" s="15"/>
      <c r="B88" s="15"/>
      <c r="C88" s="15"/>
      <c r="D88" s="15"/>
      <c r="E88" s="15"/>
      <c r="F88" s="15"/>
      <c r="G88" s="15"/>
      <c r="H88" s="15"/>
      <c r="I88" s="15"/>
      <c r="J88" s="15"/>
      <c r="K88" s="15"/>
      <c r="L88" s="15"/>
      <c r="M88" s="15"/>
      <c r="N88" s="16"/>
      <c r="O88" s="16"/>
      <c r="P88" s="16"/>
      <c r="Q88" s="17"/>
      <c r="R88" s="7"/>
      <c r="S88" s="7"/>
      <c r="T88" s="7"/>
    </row>
    <row r="89" spans="1:20" ht="17.100000000000001" customHeight="1" thickBot="1" x14ac:dyDescent="0.25">
      <c r="A89" s="19">
        <v>12</v>
      </c>
      <c r="B89" s="15"/>
      <c r="C89" s="20"/>
      <c r="D89" s="21" t="s">
        <v>84</v>
      </c>
      <c r="E89" s="22" t="s">
        <v>58</v>
      </c>
      <c r="F89" s="20"/>
      <c r="G89" s="21" t="s">
        <v>85</v>
      </c>
      <c r="H89" s="28"/>
      <c r="I89" s="20"/>
      <c r="J89" s="23"/>
      <c r="K89" s="22" t="s">
        <v>58</v>
      </c>
      <c r="L89" s="20"/>
      <c r="M89" s="23"/>
      <c r="N89" s="16"/>
      <c r="O89" s="16"/>
      <c r="P89" s="16"/>
      <c r="Q89" s="17"/>
      <c r="R89" s="107" t="str">
        <f>IF(S89="","",IF(S89=20,"J","L"))</f>
        <v/>
      </c>
      <c r="S89" s="109" t="str">
        <f>IF(OR(H90="",J90="",M90=""),"",SUM(C90:E90))</f>
        <v/>
      </c>
      <c r="T89" s="7"/>
    </row>
    <row r="90" spans="1:20" ht="15" customHeight="1" x14ac:dyDescent="0.2">
      <c r="A90" s="15"/>
      <c r="B90" s="24"/>
      <c r="C90" s="25" t="str">
        <f>IF(H90&lt;&gt;"G","",7)</f>
        <v/>
      </c>
      <c r="D90" s="25" t="str">
        <f>IF(J90&lt;&gt;"G","",10)</f>
        <v/>
      </c>
      <c r="E90" s="25" t="str">
        <f>IF(M90&lt;&gt;"G","",3)</f>
        <v/>
      </c>
      <c r="F90" s="24"/>
      <c r="G90" s="24"/>
      <c r="H90" s="25" t="str">
        <f>IF(OR(C89="",F89="",I89="",L89=""),"",IF(AND(C89=2,F89=1,I89=1,L89=2),"G","R"))</f>
        <v/>
      </c>
      <c r="I90" s="24"/>
      <c r="J90" s="25" t="str">
        <f>IF(J89="","",IF(J89="Mg(NO3)2","G","R"))</f>
        <v/>
      </c>
      <c r="K90" s="24"/>
      <c r="L90" s="24"/>
      <c r="M90" s="25" t="str">
        <f>IF(M89="","",IF(M89="H2O","G","R"))</f>
        <v/>
      </c>
      <c r="N90" s="26"/>
      <c r="O90" s="26"/>
      <c r="P90" s="26"/>
      <c r="Q90" s="17"/>
      <c r="R90" s="108"/>
      <c r="S90" s="110"/>
      <c r="T90" s="7"/>
    </row>
    <row r="91" spans="1:20" ht="15" customHeight="1" thickBot="1" x14ac:dyDescent="0.25">
      <c r="A91" s="15"/>
      <c r="B91" s="15"/>
      <c r="C91" s="15"/>
      <c r="D91" s="15"/>
      <c r="E91" s="15"/>
      <c r="F91" s="15"/>
      <c r="G91" s="15"/>
      <c r="H91" s="15"/>
      <c r="I91" s="15"/>
      <c r="J91" s="15"/>
      <c r="K91" s="15"/>
      <c r="L91" s="15"/>
      <c r="M91" s="15"/>
      <c r="N91" s="16"/>
      <c r="O91" s="16"/>
      <c r="P91" s="16"/>
      <c r="Q91" s="17"/>
      <c r="R91" s="7"/>
      <c r="S91" s="7"/>
      <c r="T91" s="7"/>
    </row>
    <row r="92" spans="1:20" ht="17.100000000000001" customHeight="1" thickBot="1" x14ac:dyDescent="0.25">
      <c r="A92" s="19">
        <v>13</v>
      </c>
      <c r="B92" s="15"/>
      <c r="C92" s="20"/>
      <c r="D92" s="21" t="s">
        <v>69</v>
      </c>
      <c r="E92" s="22" t="s">
        <v>58</v>
      </c>
      <c r="F92" s="20"/>
      <c r="G92" s="21" t="s">
        <v>86</v>
      </c>
      <c r="H92" s="28"/>
      <c r="I92" s="20"/>
      <c r="J92" s="23"/>
      <c r="K92" s="22" t="s">
        <v>58</v>
      </c>
      <c r="L92" s="20"/>
      <c r="M92" s="23"/>
      <c r="N92" s="16"/>
      <c r="O92" s="16"/>
      <c r="P92" s="16"/>
      <c r="Q92" s="17"/>
      <c r="R92" s="107" t="str">
        <f>IF(S92="","",IF(S92=20,"J","L"))</f>
        <v/>
      </c>
      <c r="S92" s="109" t="str">
        <f>IF(OR(H93="",J93="",M93=""),"",SUM(C93:E93))</f>
        <v/>
      </c>
      <c r="T92" s="7"/>
    </row>
    <row r="93" spans="1:20" ht="15" customHeight="1" x14ac:dyDescent="0.2">
      <c r="A93" s="15"/>
      <c r="B93" s="24"/>
      <c r="C93" s="25" t="str">
        <f>IF(H93&lt;&gt;"G","",8)</f>
        <v/>
      </c>
      <c r="D93" s="25" t="str">
        <f>IF(J93&lt;&gt;"G","",10)</f>
        <v/>
      </c>
      <c r="E93" s="25" t="str">
        <f>IF(M93&lt;&gt;"G","",2)</f>
        <v/>
      </c>
      <c r="F93" s="24"/>
      <c r="G93" s="24"/>
      <c r="H93" s="25" t="str">
        <f>IF(OR(C92="",F92="",I92="",L92=""),"",IF(AND(C92=3,F92=1,I92=1,L92=3),"G","R"))</f>
        <v/>
      </c>
      <c r="I93" s="24"/>
      <c r="J93" s="25" t="str">
        <f>IF(J92="","",IF(J92="FeBr3","G","R"))</f>
        <v/>
      </c>
      <c r="K93" s="24"/>
      <c r="L93" s="24"/>
      <c r="M93" s="25" t="str">
        <f>IF(M92="","",IF(M92="H2O","G","R"))</f>
        <v/>
      </c>
      <c r="N93" s="26"/>
      <c r="O93" s="26"/>
      <c r="P93" s="16"/>
      <c r="Q93" s="17"/>
      <c r="R93" s="108"/>
      <c r="S93" s="110"/>
      <c r="T93" s="7"/>
    </row>
    <row r="94" spans="1:20" ht="15" customHeight="1" thickBot="1" x14ac:dyDescent="0.25">
      <c r="A94" s="15"/>
      <c r="B94" s="15"/>
      <c r="C94" s="15"/>
      <c r="D94" s="15"/>
      <c r="E94" s="15"/>
      <c r="F94" s="15"/>
      <c r="G94" s="15"/>
      <c r="H94" s="15"/>
      <c r="I94" s="15"/>
      <c r="J94" s="15"/>
      <c r="K94" s="15"/>
      <c r="L94" s="15"/>
      <c r="M94" s="15"/>
      <c r="N94" s="16"/>
      <c r="O94" s="16"/>
      <c r="P94" s="16"/>
      <c r="Q94" s="17"/>
      <c r="R94" s="7"/>
      <c r="S94" s="7"/>
      <c r="T94" s="7"/>
    </row>
    <row r="95" spans="1:20" ht="17.100000000000001" customHeight="1" thickBot="1" x14ac:dyDescent="0.25">
      <c r="A95" s="19">
        <v>14</v>
      </c>
      <c r="B95" s="15"/>
      <c r="C95" s="20"/>
      <c r="D95" s="21" t="s">
        <v>87</v>
      </c>
      <c r="E95" s="22" t="s">
        <v>58</v>
      </c>
      <c r="F95" s="20"/>
      <c r="G95" s="21" t="s">
        <v>88</v>
      </c>
      <c r="H95" s="28"/>
      <c r="I95" s="20"/>
      <c r="J95" s="23"/>
      <c r="K95" s="15"/>
      <c r="L95" s="15"/>
      <c r="M95" s="15"/>
      <c r="N95" s="16"/>
      <c r="O95" s="16"/>
      <c r="P95" s="16"/>
      <c r="Q95" s="17"/>
      <c r="R95" s="107" t="str">
        <f>IF(S95="","",IF(S95=10,"J","L"))</f>
        <v/>
      </c>
      <c r="S95" s="109" t="str">
        <f>IF(OR(H96="",J96=""),"",SUM(C96:D96))</f>
        <v/>
      </c>
      <c r="T95" s="7"/>
    </row>
    <row r="96" spans="1:20" ht="15" customHeight="1" x14ac:dyDescent="0.2">
      <c r="A96" s="15"/>
      <c r="B96" s="24"/>
      <c r="C96" s="25" t="str">
        <f>IF(H96&lt;&gt;"G","",3)</f>
        <v/>
      </c>
      <c r="D96" s="25" t="str">
        <f>IF(J96&lt;&gt;"G","",7)</f>
        <v/>
      </c>
      <c r="E96" s="24" t="str">
        <f>IF(M96&lt;&gt;"G","",3)</f>
        <v/>
      </c>
      <c r="F96" s="24"/>
      <c r="G96" s="24"/>
      <c r="H96" s="25" t="str">
        <f>IF(OR(C95="",F95="",I95=""),"",IF(AND(C95=1,F95=1,I95=1),"G","R"))</f>
        <v/>
      </c>
      <c r="I96" s="24"/>
      <c r="J96" s="25" t="str">
        <f>IF(J95="","",IF(J95="NH4NO2","G","R"))</f>
        <v/>
      </c>
      <c r="K96" s="24"/>
      <c r="L96" s="24"/>
      <c r="M96" s="24" t="str">
        <f>IF(M95="","",IF(M95="H2O","G","R"))</f>
        <v/>
      </c>
      <c r="N96" s="26"/>
      <c r="O96" s="26"/>
      <c r="P96" s="16"/>
      <c r="Q96" s="17"/>
      <c r="R96" s="108"/>
      <c r="S96" s="110"/>
      <c r="T96" s="7"/>
    </row>
    <row r="97" spans="1:20" ht="15" customHeight="1" thickBot="1" x14ac:dyDescent="0.25">
      <c r="A97" s="15"/>
      <c r="B97" s="15"/>
      <c r="C97" s="15"/>
      <c r="D97" s="15"/>
      <c r="E97" s="15"/>
      <c r="F97" s="15"/>
      <c r="G97" s="15"/>
      <c r="H97" s="15"/>
      <c r="I97" s="15"/>
      <c r="J97" s="15"/>
      <c r="K97" s="15"/>
      <c r="L97" s="15"/>
      <c r="M97" s="15"/>
      <c r="N97" s="16"/>
      <c r="O97" s="16"/>
      <c r="P97" s="16"/>
      <c r="Q97" s="17"/>
      <c r="R97" s="7"/>
      <c r="S97" s="7"/>
      <c r="T97" s="7"/>
    </row>
    <row r="98" spans="1:20" ht="17.100000000000001" customHeight="1" thickBot="1" x14ac:dyDescent="0.25">
      <c r="A98" s="19">
        <v>15</v>
      </c>
      <c r="B98" s="15"/>
      <c r="C98" s="20"/>
      <c r="D98" s="21" t="s">
        <v>89</v>
      </c>
      <c r="E98" s="22" t="s">
        <v>58</v>
      </c>
      <c r="F98" s="20"/>
      <c r="G98" s="21" t="s">
        <v>72</v>
      </c>
      <c r="H98" s="35"/>
      <c r="I98" s="20"/>
      <c r="J98" s="23"/>
      <c r="K98" s="22" t="s">
        <v>58</v>
      </c>
      <c r="L98" s="20"/>
      <c r="M98" s="23"/>
      <c r="N98" s="16"/>
      <c r="O98" s="16"/>
      <c r="P98" s="16"/>
      <c r="Q98" s="17"/>
      <c r="R98" s="107" t="str">
        <f>IF(S98="","",IF(S98=15,"J","L"))</f>
        <v/>
      </c>
      <c r="S98" s="109" t="str">
        <f>IF(OR(H99="",J99="",M99=""),"",SUM(C99:E99))</f>
        <v/>
      </c>
      <c r="T98" s="7"/>
    </row>
    <row r="99" spans="1:20" ht="15" customHeight="1" x14ac:dyDescent="0.2">
      <c r="A99" s="15"/>
      <c r="B99" s="24"/>
      <c r="C99" s="25" t="str">
        <f>IF(H99&lt;&gt;"G","",6)</f>
        <v/>
      </c>
      <c r="D99" s="25" t="str">
        <f>IF(J99&lt;&gt;"G","",6)</f>
        <v/>
      </c>
      <c r="E99" s="25" t="str">
        <f>IF(M99&lt;&gt;"G","",3)</f>
        <v/>
      </c>
      <c r="F99" s="24"/>
      <c r="G99" s="24"/>
      <c r="H99" s="25" t="str">
        <f>IF(OR(C98="",F98="",I98="",L98=""),"",IF(AND(C98=1,F98=2,I98=1,L98=2),"G","R"))</f>
        <v/>
      </c>
      <c r="I99" s="24"/>
      <c r="J99" s="25" t="str">
        <f>IF(J98="","",IF(J98="K2SO4","G","R"))</f>
        <v/>
      </c>
      <c r="K99" s="24"/>
      <c r="L99" s="24"/>
      <c r="M99" s="25" t="str">
        <f>IF(M98="","",IF(M98="H2O","G","R"))</f>
        <v/>
      </c>
      <c r="N99" s="26"/>
      <c r="O99" s="26"/>
      <c r="P99" s="16"/>
      <c r="Q99" s="17"/>
      <c r="R99" s="108"/>
      <c r="S99" s="110"/>
      <c r="T99" s="7"/>
    </row>
    <row r="100" spans="1:20" ht="15" customHeight="1" thickBot="1" x14ac:dyDescent="0.25">
      <c r="A100" s="15"/>
      <c r="B100" s="15"/>
      <c r="C100" s="15"/>
      <c r="D100" s="15"/>
      <c r="E100" s="15"/>
      <c r="F100" s="15"/>
      <c r="G100" s="15"/>
      <c r="H100" s="15"/>
      <c r="I100" s="15"/>
      <c r="J100" s="15"/>
      <c r="K100" s="15"/>
      <c r="L100" s="15"/>
      <c r="M100" s="15"/>
      <c r="N100" s="16"/>
      <c r="O100" s="16"/>
      <c r="P100" s="16"/>
      <c r="Q100" s="17"/>
      <c r="R100" s="7"/>
      <c r="S100" s="7"/>
      <c r="T100" s="7"/>
    </row>
    <row r="101" spans="1:20" ht="17.100000000000001" customHeight="1" thickBot="1" x14ac:dyDescent="0.25">
      <c r="A101" s="19">
        <v>16</v>
      </c>
      <c r="B101" s="15"/>
      <c r="C101" s="20"/>
      <c r="D101" s="21" t="s">
        <v>90</v>
      </c>
      <c r="E101" s="22" t="s">
        <v>58</v>
      </c>
      <c r="F101" s="20"/>
      <c r="G101" s="21" t="s">
        <v>67</v>
      </c>
      <c r="H101" s="35"/>
      <c r="I101" s="20"/>
      <c r="J101" s="23"/>
      <c r="K101" s="22" t="s">
        <v>58</v>
      </c>
      <c r="L101" s="20"/>
      <c r="M101" s="23"/>
      <c r="N101" s="16"/>
      <c r="O101" s="16"/>
      <c r="P101" s="16"/>
      <c r="Q101" s="17"/>
      <c r="R101" s="107" t="str">
        <f>IF(S101="","",IF(S101=15,"J","L"))</f>
        <v/>
      </c>
      <c r="S101" s="109" t="str">
        <f>IF(OR(H102="",J102="",M102=""),"",SUM(C102:E102))</f>
        <v/>
      </c>
      <c r="T101" s="7"/>
    </row>
    <row r="102" spans="1:20" ht="15" customHeight="1" x14ac:dyDescent="0.2">
      <c r="A102" s="15"/>
      <c r="B102" s="24"/>
      <c r="C102" s="25" t="str">
        <f>IF(H102&lt;&gt;"G","",5)</f>
        <v/>
      </c>
      <c r="D102" s="25" t="str">
        <f>IF(J102&lt;&gt;"G","",7)</f>
        <v/>
      </c>
      <c r="E102" s="25" t="str">
        <f>IF(M102&lt;&gt;"G","",3)</f>
        <v/>
      </c>
      <c r="F102" s="24"/>
      <c r="G102" s="24"/>
      <c r="H102" s="25" t="str">
        <f>IF(OR(C101="",F101="",I101="",L101=""),"",IF(AND(C101=1,F101=1,I101=1,L101=2),"G","R"))</f>
        <v/>
      </c>
      <c r="I102" s="24"/>
      <c r="J102" s="25" t="str">
        <f>IF(J101="","",IF(J101="CaSO3","G","R"))</f>
        <v/>
      </c>
      <c r="K102" s="24"/>
      <c r="L102" s="24"/>
      <c r="M102" s="25" t="str">
        <f>IF(M101="","",IF(M101="H2O","G","R"))</f>
        <v/>
      </c>
      <c r="N102" s="26"/>
      <c r="O102" s="26"/>
      <c r="P102" s="16"/>
      <c r="Q102" s="17"/>
      <c r="R102" s="108"/>
      <c r="S102" s="110"/>
      <c r="T102" s="7"/>
    </row>
    <row r="103" spans="1:20" ht="15" customHeight="1" thickBot="1" x14ac:dyDescent="0.25">
      <c r="A103" s="15"/>
      <c r="B103" s="15"/>
      <c r="C103" s="15"/>
      <c r="D103" s="15"/>
      <c r="E103" s="15"/>
      <c r="F103" s="15"/>
      <c r="G103" s="15"/>
      <c r="H103" s="15"/>
      <c r="I103" s="15"/>
      <c r="J103" s="15"/>
      <c r="K103" s="15"/>
      <c r="L103" s="15"/>
      <c r="M103" s="15"/>
      <c r="N103" s="16"/>
      <c r="O103" s="16"/>
      <c r="P103" s="16"/>
      <c r="Q103" s="17"/>
      <c r="R103" s="7"/>
      <c r="S103" s="7"/>
      <c r="T103" s="7"/>
    </row>
    <row r="104" spans="1:20" ht="17.100000000000001" customHeight="1" thickBot="1" x14ac:dyDescent="0.25">
      <c r="A104" s="19">
        <v>17</v>
      </c>
      <c r="B104" s="15"/>
      <c r="C104" s="20"/>
      <c r="D104" s="21" t="s">
        <v>89</v>
      </c>
      <c r="E104" s="22" t="s">
        <v>58</v>
      </c>
      <c r="F104" s="20"/>
      <c r="G104" s="21" t="s">
        <v>91</v>
      </c>
      <c r="H104" s="35"/>
      <c r="I104" s="20"/>
      <c r="J104" s="23"/>
      <c r="K104" s="22" t="s">
        <v>58</v>
      </c>
      <c r="L104" s="20"/>
      <c r="M104" s="23"/>
      <c r="N104" s="16"/>
      <c r="O104" s="16"/>
      <c r="P104" s="16"/>
      <c r="Q104" s="17"/>
      <c r="R104" s="107" t="str">
        <f>IF(S104="","",IF(S104=25,"J","L"))</f>
        <v/>
      </c>
      <c r="S104" s="109" t="str">
        <f>IF(OR(H105="",J105="",M105=""),"",SUM(C105:E105))</f>
        <v/>
      </c>
      <c r="T104" s="7"/>
    </row>
    <row r="105" spans="1:20" ht="15" customHeight="1" x14ac:dyDescent="0.2">
      <c r="A105" s="15"/>
      <c r="B105" s="24"/>
      <c r="C105" s="25" t="str">
        <f>IF(H105&lt;&gt;"G","",10)</f>
        <v/>
      </c>
      <c r="D105" s="25" t="str">
        <f>IF(J105&lt;&gt;"G","",12)</f>
        <v/>
      </c>
      <c r="E105" s="25" t="str">
        <f>IF(M105&lt;&gt;"G","",3)</f>
        <v/>
      </c>
      <c r="F105" s="24"/>
      <c r="G105" s="24"/>
      <c r="H105" s="25" t="str">
        <f>IF(OR(C104="",F104="",I104="",L104=""),"",IF(AND(C104=3,F104=2,I104=1,L104=6),"G","R"))</f>
        <v/>
      </c>
      <c r="I105" s="24"/>
      <c r="J105" s="25" t="str">
        <f>IF(J104="","",IF(J104="Al2(SO4)3","G","R"))</f>
        <v/>
      </c>
      <c r="K105" s="24"/>
      <c r="L105" s="24"/>
      <c r="M105" s="25" t="str">
        <f>IF(M104="","",IF(M104="H2O","G","R"))</f>
        <v/>
      </c>
      <c r="N105" s="26"/>
      <c r="O105" s="26"/>
      <c r="P105" s="16"/>
      <c r="Q105" s="17"/>
      <c r="R105" s="108"/>
      <c r="S105" s="110"/>
      <c r="T105" s="7"/>
    </row>
    <row r="106" spans="1:20" ht="15" customHeight="1" thickBot="1" x14ac:dyDescent="0.25">
      <c r="A106" s="15"/>
      <c r="B106" s="15"/>
      <c r="C106" s="15"/>
      <c r="D106" s="15"/>
      <c r="E106" s="15"/>
      <c r="F106" s="15"/>
      <c r="G106" s="15"/>
      <c r="H106" s="15"/>
      <c r="I106" s="15"/>
      <c r="J106" s="15"/>
      <c r="K106" s="15"/>
      <c r="L106" s="15"/>
      <c r="M106" s="15"/>
      <c r="N106" s="16"/>
      <c r="O106" s="16"/>
      <c r="P106" s="16"/>
      <c r="Q106" s="17"/>
      <c r="R106" s="7"/>
      <c r="S106" s="7"/>
      <c r="T106" s="7"/>
    </row>
    <row r="107" spans="1:20" ht="17.100000000000001" customHeight="1" thickBot="1" x14ac:dyDescent="0.25">
      <c r="A107" s="19">
        <v>18</v>
      </c>
      <c r="B107" s="15"/>
      <c r="C107" s="20"/>
      <c r="D107" s="21" t="s">
        <v>92</v>
      </c>
      <c r="E107" s="22" t="s">
        <v>58</v>
      </c>
      <c r="F107" s="20"/>
      <c r="G107" s="21" t="s">
        <v>88</v>
      </c>
      <c r="H107" s="35"/>
      <c r="I107" s="20"/>
      <c r="J107" s="23"/>
      <c r="K107" s="15"/>
      <c r="L107" s="15"/>
      <c r="M107" s="15"/>
      <c r="N107" s="16"/>
      <c r="O107" s="16"/>
      <c r="P107" s="16"/>
      <c r="Q107" s="17"/>
      <c r="R107" s="107" t="str">
        <f>IF(S107="","",IF(S107=15,"J","L"))</f>
        <v/>
      </c>
      <c r="S107" s="109" t="str">
        <f>IF(OR(H108="",J108=""),"",SUM(C108:D108))</f>
        <v/>
      </c>
      <c r="T107" s="7"/>
    </row>
    <row r="108" spans="1:20" ht="15" customHeight="1" x14ac:dyDescent="0.2">
      <c r="A108" s="15"/>
      <c r="B108" s="24"/>
      <c r="C108" s="25" t="str">
        <f>IF(H108&lt;&gt;"G","",6)</f>
        <v/>
      </c>
      <c r="D108" s="25" t="str">
        <f>IF(J108&lt;&gt;"G","",9)</f>
        <v/>
      </c>
      <c r="E108" s="24" t="str">
        <f>IF(M108&lt;&gt;"G","",3)</f>
        <v/>
      </c>
      <c r="F108" s="24"/>
      <c r="G108" s="24"/>
      <c r="H108" s="25" t="str">
        <f>IF(OR(C107="",F107="",I107=""),"",IF(AND(C107=1,F107=2,I107=1),"G","R"))</f>
        <v/>
      </c>
      <c r="I108" s="24"/>
      <c r="J108" s="25" t="str">
        <f>IF(J107="","",IF(J107="(NH4)2CO3","G","R"))</f>
        <v/>
      </c>
      <c r="K108" s="24"/>
      <c r="L108" s="24"/>
      <c r="M108" s="24"/>
      <c r="N108" s="26"/>
      <c r="O108" s="26"/>
      <c r="P108" s="16"/>
      <c r="Q108" s="17"/>
      <c r="R108" s="108"/>
      <c r="S108" s="110"/>
      <c r="T108" s="7"/>
    </row>
    <row r="109" spans="1:20" ht="15" customHeight="1" thickBot="1" x14ac:dyDescent="0.25">
      <c r="A109" s="15"/>
      <c r="B109" s="15"/>
      <c r="C109" s="36"/>
      <c r="D109" s="15"/>
      <c r="E109" s="15"/>
      <c r="F109" s="15"/>
      <c r="G109" s="15"/>
      <c r="H109" s="15"/>
      <c r="I109" s="15"/>
      <c r="J109" s="15"/>
      <c r="K109" s="15"/>
      <c r="L109" s="15"/>
      <c r="M109" s="15"/>
      <c r="N109" s="16"/>
      <c r="O109" s="16"/>
      <c r="P109" s="16"/>
      <c r="Q109" s="17"/>
      <c r="R109" s="7"/>
      <c r="S109" s="7"/>
      <c r="T109" s="7"/>
    </row>
    <row r="110" spans="1:20" ht="17.100000000000001" customHeight="1" thickBot="1" x14ac:dyDescent="0.25">
      <c r="A110" s="19">
        <v>19</v>
      </c>
      <c r="B110" s="15"/>
      <c r="C110" s="20"/>
      <c r="D110" s="21" t="s">
        <v>74</v>
      </c>
      <c r="E110" s="22" t="s">
        <v>58</v>
      </c>
      <c r="F110" s="20"/>
      <c r="G110" s="21" t="s">
        <v>93</v>
      </c>
      <c r="H110" s="35"/>
      <c r="I110" s="20"/>
      <c r="J110" s="23"/>
      <c r="K110" s="22" t="s">
        <v>58</v>
      </c>
      <c r="L110" s="20"/>
      <c r="M110" s="23"/>
      <c r="N110" s="16"/>
      <c r="O110" s="16"/>
      <c r="P110" s="16"/>
      <c r="Q110" s="17"/>
      <c r="R110" s="107" t="str">
        <f>IF(S110="","",IF(S110=20,"J","L"))</f>
        <v/>
      </c>
      <c r="S110" s="109" t="str">
        <f>IF(OR(H111="",J111="",M111=""),"",SUM(C111:E111))</f>
        <v/>
      </c>
      <c r="T110" s="7"/>
    </row>
    <row r="111" spans="1:20" ht="15" customHeight="1" x14ac:dyDescent="0.2">
      <c r="A111" s="15"/>
      <c r="B111" s="24"/>
      <c r="C111" s="25" t="str">
        <f>IF(H111&lt;&gt;"G","",8)</f>
        <v/>
      </c>
      <c r="D111" s="25" t="str">
        <f>IF(J111&lt;&gt;"G","",9)</f>
        <v/>
      </c>
      <c r="E111" s="25" t="str">
        <f>IF(M111&lt;&gt;"G","",3)</f>
        <v/>
      </c>
      <c r="F111" s="24"/>
      <c r="G111" s="24"/>
      <c r="H111" s="25" t="str">
        <f>IF(OR(C110="",F110="",I110="",L110=""),"",IF(AND(C110=1,F110=3,I110=1,L110=3),"G","R"))</f>
        <v/>
      </c>
      <c r="I111" s="24"/>
      <c r="J111" s="25" t="str">
        <f>IF(J110="","",IF(J110="Ag3PO4","G","R"))</f>
        <v/>
      </c>
      <c r="K111" s="24"/>
      <c r="L111" s="24"/>
      <c r="M111" s="25" t="str">
        <f>IF(M110="","",IF(M110="H2O","G","R"))</f>
        <v/>
      </c>
      <c r="N111" s="26"/>
      <c r="O111" s="26"/>
      <c r="P111" s="16"/>
      <c r="Q111" s="17"/>
      <c r="R111" s="108"/>
      <c r="S111" s="110"/>
      <c r="T111" s="7"/>
    </row>
    <row r="112" spans="1:20" ht="15" customHeight="1" thickBot="1" x14ac:dyDescent="0.25">
      <c r="A112" s="15"/>
      <c r="B112" s="15"/>
      <c r="C112" s="15"/>
      <c r="D112" s="15"/>
      <c r="E112" s="15"/>
      <c r="F112" s="15"/>
      <c r="G112" s="15"/>
      <c r="H112" s="15"/>
      <c r="I112" s="15"/>
      <c r="J112" s="15"/>
      <c r="K112" s="15"/>
      <c r="L112" s="15"/>
      <c r="M112" s="15"/>
      <c r="N112" s="16"/>
      <c r="O112" s="16"/>
      <c r="P112" s="16"/>
      <c r="Q112" s="17"/>
      <c r="R112" s="7"/>
      <c r="S112" s="7"/>
      <c r="T112" s="7"/>
    </row>
    <row r="113" spans="1:20" ht="17.100000000000001" customHeight="1" thickBot="1" x14ac:dyDescent="0.25">
      <c r="A113" s="19">
        <v>20</v>
      </c>
      <c r="B113" s="15"/>
      <c r="C113" s="20"/>
      <c r="D113" s="21" t="s">
        <v>74</v>
      </c>
      <c r="E113" s="22" t="s">
        <v>58</v>
      </c>
      <c r="F113" s="20"/>
      <c r="G113" s="21" t="s">
        <v>94</v>
      </c>
      <c r="H113" s="35"/>
      <c r="I113" s="20"/>
      <c r="J113" s="23"/>
      <c r="K113" s="22" t="s">
        <v>58</v>
      </c>
      <c r="L113" s="20"/>
      <c r="M113" s="23"/>
      <c r="N113" s="16"/>
      <c r="O113" s="16"/>
      <c r="P113" s="16"/>
      <c r="Q113" s="17"/>
      <c r="R113" s="107" t="str">
        <f>IF(S113="","",IF(S113=25,"J","L"))</f>
        <v/>
      </c>
      <c r="S113" s="109" t="str">
        <f>IF(OR(H114="",J114="",M114=""),"",SUM(C114:E114))</f>
        <v/>
      </c>
      <c r="T113" s="7"/>
    </row>
    <row r="114" spans="1:20" ht="15" customHeight="1" x14ac:dyDescent="0.2">
      <c r="A114" s="15"/>
      <c r="B114" s="24"/>
      <c r="C114" s="25" t="str">
        <f>IF(H114&lt;&gt;"G","",10)</f>
        <v/>
      </c>
      <c r="D114" s="25" t="str">
        <f>IF(J114&lt;&gt;"G","",12)</f>
        <v/>
      </c>
      <c r="E114" s="25" t="str">
        <f>IF(M114&lt;&gt;"G","",3)</f>
        <v/>
      </c>
      <c r="F114" s="24"/>
      <c r="G114" s="24"/>
      <c r="H114" s="25" t="str">
        <f>IF(OR(C113="",F113="",I113="",L113=""),"",IF(AND(C113=2,F113=3,I113=1,L113=6),"G","R"))</f>
        <v/>
      </c>
      <c r="I114" s="24"/>
      <c r="J114" s="25" t="str">
        <f>IF(J113="","",IF(J113="Zn3(PO4)2","G","R"))</f>
        <v/>
      </c>
      <c r="K114" s="24"/>
      <c r="L114" s="24"/>
      <c r="M114" s="25" t="str">
        <f>IF(M113="","",IF(M113="H2O","G","R"))</f>
        <v/>
      </c>
      <c r="N114" s="26"/>
      <c r="O114" s="26"/>
      <c r="P114" s="26"/>
      <c r="Q114" s="17"/>
      <c r="R114" s="108"/>
      <c r="S114" s="110"/>
      <c r="T114" s="7"/>
    </row>
    <row r="115" spans="1:20" ht="15" customHeight="1" thickBot="1" x14ac:dyDescent="0.25">
      <c r="A115" s="15"/>
      <c r="B115" s="15"/>
      <c r="C115" s="15"/>
      <c r="D115" s="15"/>
      <c r="E115" s="15"/>
      <c r="F115" s="15"/>
      <c r="G115" s="15"/>
      <c r="H115" s="15"/>
      <c r="I115" s="15"/>
      <c r="J115" s="15"/>
      <c r="K115" s="15"/>
      <c r="L115" s="15"/>
      <c r="M115" s="15"/>
      <c r="N115" s="16"/>
      <c r="O115" s="16"/>
      <c r="P115" s="16"/>
      <c r="Q115" s="17"/>
      <c r="R115" s="7"/>
      <c r="S115" s="7"/>
      <c r="T115" s="7"/>
    </row>
    <row r="116" spans="1:20" ht="17.100000000000001" customHeight="1" thickBot="1" x14ac:dyDescent="0.25">
      <c r="A116" s="19">
        <v>21</v>
      </c>
      <c r="B116" s="15"/>
      <c r="C116" s="20"/>
      <c r="D116" s="21" t="s">
        <v>74</v>
      </c>
      <c r="E116" s="22" t="s">
        <v>58</v>
      </c>
      <c r="F116" s="20"/>
      <c r="G116" s="21" t="s">
        <v>86</v>
      </c>
      <c r="H116" s="35"/>
      <c r="I116" s="20"/>
      <c r="J116" s="23"/>
      <c r="K116" s="22" t="s">
        <v>58</v>
      </c>
      <c r="L116" s="20"/>
      <c r="M116" s="23"/>
      <c r="N116" s="16"/>
      <c r="O116" s="16"/>
      <c r="P116" s="16"/>
      <c r="Q116" s="17"/>
      <c r="R116" s="107" t="str">
        <f>IF(S116="","",IF(S116=20,"J","L"))</f>
        <v/>
      </c>
      <c r="S116" s="109" t="str">
        <f>IF(OR(H117="",J117="",M117=""),"",SUM(C117:E117))</f>
        <v/>
      </c>
      <c r="T116" s="7"/>
    </row>
    <row r="117" spans="1:20" ht="15" customHeight="1" x14ac:dyDescent="0.2">
      <c r="A117" s="15"/>
      <c r="B117" s="24"/>
      <c r="C117" s="25" t="str">
        <f>IF(H117&lt;&gt;"G","",7)</f>
        <v/>
      </c>
      <c r="D117" s="25" t="str">
        <f>IF(J117&lt;&gt;"G","",10)</f>
        <v/>
      </c>
      <c r="E117" s="25" t="str">
        <f>IF(M117&lt;&gt;"G","",3)</f>
        <v/>
      </c>
      <c r="F117" s="24"/>
      <c r="G117" s="24"/>
      <c r="H117" s="25" t="str">
        <f>IF(OR(C116="",F116="",I116="",L116=""),"",IF(AND(C116=1,F116=1,I116=1,L116=3),"G","R"))</f>
        <v/>
      </c>
      <c r="I117" s="24"/>
      <c r="J117" s="25" t="str">
        <f>IF(J116="","",IF(J116="FePO4","G","R"))</f>
        <v/>
      </c>
      <c r="K117" s="24"/>
      <c r="L117" s="24"/>
      <c r="M117" s="25" t="str">
        <f>IF(M116="","",IF(M116="H2O","G","R"))</f>
        <v/>
      </c>
      <c r="N117" s="26"/>
      <c r="O117" s="26"/>
      <c r="P117" s="26"/>
      <c r="Q117" s="17"/>
      <c r="R117" s="108"/>
      <c r="S117" s="110"/>
      <c r="T117" s="7"/>
    </row>
    <row r="118" spans="1:20" ht="15" customHeight="1" thickBot="1" x14ac:dyDescent="0.25">
      <c r="A118" s="15"/>
      <c r="B118" s="15"/>
      <c r="C118" s="15"/>
      <c r="D118" s="15"/>
      <c r="E118" s="15"/>
      <c r="F118" s="15"/>
      <c r="G118" s="15"/>
      <c r="H118" s="15"/>
      <c r="I118" s="15"/>
      <c r="J118" s="15"/>
      <c r="K118" s="15"/>
      <c r="L118" s="15"/>
      <c r="M118" s="15"/>
      <c r="N118" s="16"/>
      <c r="O118" s="16"/>
      <c r="P118" s="16"/>
      <c r="Q118" s="17"/>
      <c r="R118" s="7"/>
      <c r="S118" s="7"/>
      <c r="T118" s="7"/>
    </row>
    <row r="119" spans="1:20" ht="17.100000000000001" customHeight="1" thickBot="1" x14ac:dyDescent="0.25">
      <c r="A119" s="19">
        <v>22</v>
      </c>
      <c r="B119" s="15"/>
      <c r="C119" s="20"/>
      <c r="D119" s="21" t="s">
        <v>74</v>
      </c>
      <c r="E119" s="22" t="s">
        <v>58</v>
      </c>
      <c r="F119" s="20"/>
      <c r="G119" s="21" t="s">
        <v>88</v>
      </c>
      <c r="H119" s="35"/>
      <c r="I119" s="20"/>
      <c r="J119" s="23"/>
      <c r="K119" s="15"/>
      <c r="L119" s="15"/>
      <c r="M119" s="15"/>
      <c r="N119" s="16"/>
      <c r="O119" s="16"/>
      <c r="P119" s="16"/>
      <c r="Q119" s="17"/>
      <c r="R119" s="107" t="str">
        <f>IF(S119="","",IF(S119=15,"J","L"))</f>
        <v/>
      </c>
      <c r="S119" s="109" t="str">
        <f>IF(OR(H120="",J120=""),"",SUM(C120:D120))</f>
        <v/>
      </c>
      <c r="T119" s="111" t="str">
        <f>IF(OR(S86="",S89="",S92="",S95="",S98="",S101="",S104="",S107="",S110="",S113="",S116="",S119=""),"",SUM(S86:S119))</f>
        <v/>
      </c>
    </row>
    <row r="120" spans="1:20" ht="15" customHeight="1" thickBot="1" x14ac:dyDescent="0.25">
      <c r="A120" s="15"/>
      <c r="B120" s="24"/>
      <c r="C120" s="25" t="str">
        <f>IF(H120&lt;&gt;"G","",6)</f>
        <v/>
      </c>
      <c r="D120" s="25" t="str">
        <f>IF(J120&lt;&gt;"G","",9)</f>
        <v/>
      </c>
      <c r="E120" s="24" t="str">
        <f>IF(M120&lt;&gt;"G","",3)</f>
        <v/>
      </c>
      <c r="F120" s="24"/>
      <c r="G120" s="24"/>
      <c r="H120" s="25" t="str">
        <f>IF(OR(C119="",F119="",I119=""),"",IF(AND(C119=1,F119=3,I119=1),"G","R"))</f>
        <v/>
      </c>
      <c r="I120" s="24"/>
      <c r="J120" s="25" t="str">
        <f>IF(J119="","",IF(J119="(NH4)3PO4","G","R"))</f>
        <v/>
      </c>
      <c r="K120" s="24"/>
      <c r="L120" s="24"/>
      <c r="M120" s="24"/>
      <c r="N120" s="26"/>
      <c r="O120" s="26"/>
      <c r="P120" s="26"/>
      <c r="Q120" s="17"/>
      <c r="R120" s="108"/>
      <c r="S120" s="110"/>
      <c r="T120" s="111"/>
    </row>
    <row r="121" spans="1:20" ht="15" customHeight="1" x14ac:dyDescent="0.2">
      <c r="A121" s="33"/>
      <c r="B121" s="33"/>
      <c r="C121" s="33"/>
      <c r="D121" s="33"/>
      <c r="E121" s="33"/>
      <c r="F121" s="33"/>
      <c r="G121" s="33"/>
      <c r="H121" s="33"/>
      <c r="I121" s="33"/>
      <c r="J121" s="33"/>
      <c r="K121" s="33"/>
      <c r="L121" s="33"/>
      <c r="M121" s="33"/>
      <c r="N121" s="33"/>
      <c r="O121" s="33"/>
      <c r="P121" s="33"/>
      <c r="Q121" s="34"/>
      <c r="R121" s="7"/>
      <c r="S121" s="7"/>
      <c r="T121" s="7"/>
    </row>
    <row r="122" spans="1:20" ht="15" customHeight="1" x14ac:dyDescent="0.2">
      <c r="A122" s="16"/>
      <c r="B122" s="16"/>
      <c r="C122" s="132" t="s">
        <v>95</v>
      </c>
      <c r="D122" s="132"/>
      <c r="E122" s="132"/>
      <c r="F122" s="132"/>
      <c r="G122" s="132"/>
      <c r="H122" s="132"/>
      <c r="I122" s="16"/>
      <c r="J122" s="16"/>
      <c r="K122" s="16"/>
      <c r="L122" s="16"/>
      <c r="M122" s="16"/>
      <c r="N122" s="16"/>
      <c r="O122" s="16"/>
      <c r="P122" s="16"/>
      <c r="Q122" s="17"/>
      <c r="R122" s="7"/>
      <c r="S122" s="7"/>
      <c r="T122" s="7"/>
    </row>
    <row r="123" spans="1:20" ht="15" customHeight="1" x14ac:dyDescent="0.2">
      <c r="A123" s="16"/>
      <c r="B123" s="16"/>
      <c r="C123" s="132"/>
      <c r="D123" s="132"/>
      <c r="E123" s="132"/>
      <c r="F123" s="132"/>
      <c r="G123" s="132"/>
      <c r="H123" s="132"/>
      <c r="I123" s="16"/>
      <c r="J123" s="16"/>
      <c r="K123" s="16"/>
      <c r="L123" s="16"/>
      <c r="M123" s="16"/>
      <c r="N123" s="16"/>
      <c r="O123" s="16"/>
      <c r="P123" s="16"/>
      <c r="Q123" s="17"/>
      <c r="R123" s="7"/>
      <c r="S123" s="7"/>
      <c r="T123" s="7"/>
    </row>
    <row r="124" spans="1:20" ht="15" customHeight="1" x14ac:dyDescent="0.2">
      <c r="A124" s="16"/>
      <c r="B124" s="16"/>
      <c r="C124" s="134" t="s">
        <v>96</v>
      </c>
      <c r="D124" s="134"/>
      <c r="E124" s="134"/>
      <c r="F124" s="134"/>
      <c r="G124" s="134"/>
      <c r="H124" s="134"/>
      <c r="I124" s="134"/>
      <c r="J124" s="134"/>
      <c r="K124" s="134"/>
      <c r="L124" s="134"/>
      <c r="M124" s="134"/>
      <c r="N124" s="134"/>
      <c r="O124" s="134"/>
      <c r="P124" s="134"/>
      <c r="Q124" s="17"/>
      <c r="R124" s="7"/>
      <c r="S124" s="7"/>
      <c r="T124" s="7"/>
    </row>
    <row r="125" spans="1:20" ht="15" customHeight="1" x14ac:dyDescent="0.2">
      <c r="A125" s="16"/>
      <c r="B125" s="16"/>
      <c r="C125" s="134"/>
      <c r="D125" s="134"/>
      <c r="E125" s="134"/>
      <c r="F125" s="134"/>
      <c r="G125" s="134"/>
      <c r="H125" s="134"/>
      <c r="I125" s="134"/>
      <c r="J125" s="134"/>
      <c r="K125" s="134"/>
      <c r="L125" s="134"/>
      <c r="M125" s="134"/>
      <c r="N125" s="134"/>
      <c r="O125" s="134"/>
      <c r="P125" s="134"/>
      <c r="Q125" s="17"/>
      <c r="R125" s="7"/>
      <c r="S125" s="7"/>
      <c r="T125" s="7"/>
    </row>
    <row r="126" spans="1:20" ht="15" customHeight="1" thickBot="1" x14ac:dyDescent="0.25">
      <c r="A126" s="16"/>
      <c r="B126" s="16"/>
      <c r="C126" s="16"/>
      <c r="D126" s="16"/>
      <c r="E126" s="16"/>
      <c r="F126" s="16"/>
      <c r="G126" s="16"/>
      <c r="H126" s="16"/>
      <c r="I126" s="16"/>
      <c r="J126" s="16"/>
      <c r="K126" s="16"/>
      <c r="L126" s="16"/>
      <c r="M126" s="16"/>
      <c r="N126" s="16"/>
      <c r="O126" s="16"/>
      <c r="P126" s="16"/>
      <c r="Q126" s="17"/>
      <c r="R126" s="7"/>
      <c r="S126" s="7"/>
      <c r="T126" s="7"/>
    </row>
    <row r="127" spans="1:20" ht="17.100000000000001" customHeight="1" thickBot="1" x14ac:dyDescent="0.25">
      <c r="A127" s="19">
        <v>23</v>
      </c>
      <c r="B127" s="15"/>
      <c r="C127" s="20"/>
      <c r="D127" s="21" t="s">
        <v>97</v>
      </c>
      <c r="E127" s="22" t="s">
        <v>58</v>
      </c>
      <c r="F127" s="20"/>
      <c r="G127" s="21" t="s">
        <v>72</v>
      </c>
      <c r="H127" s="35"/>
      <c r="I127" s="20"/>
      <c r="J127" s="23"/>
      <c r="K127" s="22" t="s">
        <v>58</v>
      </c>
      <c r="L127" s="20"/>
      <c r="M127" s="23"/>
      <c r="N127" s="16"/>
      <c r="O127" s="16"/>
      <c r="P127" s="16"/>
      <c r="Q127" s="17"/>
      <c r="R127" s="107" t="str">
        <f>IF(S127="","",IF(S127=20,"J","L"))</f>
        <v/>
      </c>
      <c r="S127" s="109" t="str">
        <f>IF(OR(H128="",J128="",M128=""),"",SUM(C128:E128))</f>
        <v/>
      </c>
      <c r="T127" s="7"/>
    </row>
    <row r="128" spans="1:20" ht="15" customHeight="1" x14ac:dyDescent="0.2">
      <c r="A128" s="15"/>
      <c r="B128" s="24"/>
      <c r="C128" s="25" t="str">
        <f>IF(H128&lt;&gt;"G","",5)</f>
        <v/>
      </c>
      <c r="D128" s="25" t="str">
        <f>IF(J128&lt;&gt;"G","",12)</f>
        <v/>
      </c>
      <c r="E128" s="25" t="str">
        <f>IF(M128&lt;&gt;"G","",3)</f>
        <v/>
      </c>
      <c r="F128" s="24"/>
      <c r="G128" s="24"/>
      <c r="H128" s="25" t="str">
        <f>IF(OR(C127="",F127="",I127="",L127=""),"",IF(AND(C127=1,F127=2,I127=2,L127=1),"G","R"))</f>
        <v/>
      </c>
      <c r="I128" s="24"/>
      <c r="J128" s="25" t="str">
        <f>IF(J127="","",IF(J127="KNO2","G","R"))</f>
        <v/>
      </c>
      <c r="K128" s="24"/>
      <c r="L128" s="24"/>
      <c r="M128" s="25" t="str">
        <f>IF(M127="","",IF(M127="H2O","G","R"))</f>
        <v/>
      </c>
      <c r="N128" s="26"/>
      <c r="O128" s="26"/>
      <c r="P128" s="16"/>
      <c r="Q128" s="17"/>
      <c r="R128" s="108"/>
      <c r="S128" s="110"/>
      <c r="T128" s="7"/>
    </row>
    <row r="129" spans="1:20" ht="15" customHeight="1" thickBot="1" x14ac:dyDescent="0.25">
      <c r="A129" s="15"/>
      <c r="B129" s="15"/>
      <c r="C129" s="15"/>
      <c r="D129" s="15"/>
      <c r="E129" s="15"/>
      <c r="F129" s="15"/>
      <c r="G129" s="15"/>
      <c r="H129" s="15"/>
      <c r="I129" s="15"/>
      <c r="J129" s="15"/>
      <c r="K129" s="15"/>
      <c r="L129" s="15"/>
      <c r="M129" s="15"/>
      <c r="N129" s="16"/>
      <c r="O129" s="16"/>
      <c r="P129" s="16"/>
      <c r="Q129" s="17"/>
      <c r="R129" s="7"/>
      <c r="S129" s="7"/>
      <c r="T129" s="7"/>
    </row>
    <row r="130" spans="1:20" ht="17.100000000000001" customHeight="1" thickBot="1" x14ac:dyDescent="0.25">
      <c r="A130" s="19">
        <v>24</v>
      </c>
      <c r="B130" s="15"/>
      <c r="C130" s="20"/>
      <c r="D130" s="21" t="s">
        <v>98</v>
      </c>
      <c r="E130" s="22" t="s">
        <v>58</v>
      </c>
      <c r="F130" s="20"/>
      <c r="G130" s="21" t="s">
        <v>67</v>
      </c>
      <c r="H130" s="35"/>
      <c r="I130" s="20"/>
      <c r="J130" s="23"/>
      <c r="K130" s="22" t="s">
        <v>58</v>
      </c>
      <c r="L130" s="20"/>
      <c r="M130" s="23"/>
      <c r="N130" s="16"/>
      <c r="O130" s="16"/>
      <c r="P130" s="16"/>
      <c r="Q130" s="17"/>
      <c r="R130" s="107" t="str">
        <f>IF(S130="","",IF(S130=20,"J","L"))</f>
        <v/>
      </c>
      <c r="S130" s="109" t="str">
        <f>IF(OR(H131="",J131="",M131=""),"",SUM(C131:E131))</f>
        <v/>
      </c>
      <c r="T130" s="7"/>
    </row>
    <row r="131" spans="1:20" ht="15" customHeight="1" x14ac:dyDescent="0.2">
      <c r="A131" s="15"/>
      <c r="B131" s="24"/>
      <c r="C131" s="25" t="str">
        <f>IF(H131&lt;&gt;"G","",5)</f>
        <v/>
      </c>
      <c r="D131" s="25" t="str">
        <f>IF(J131&lt;&gt;"G","",12)</f>
        <v/>
      </c>
      <c r="E131" s="25" t="str">
        <f>IF(M131&lt;&gt;"G","",3)</f>
        <v/>
      </c>
      <c r="F131" s="24"/>
      <c r="G131" s="24"/>
      <c r="H131" s="25" t="str">
        <f>IF(OR(C130="",F130="",I130="",L130=""),"",IF(AND(C130=1,F130=1,I130=1,L130=1),"G","R"))</f>
        <v/>
      </c>
      <c r="I131" s="24"/>
      <c r="J131" s="25" t="str">
        <f>IF(J130="","",IF(J130="Ca(NO3)2","G","R"))</f>
        <v/>
      </c>
      <c r="K131" s="24"/>
      <c r="L131" s="24"/>
      <c r="M131" s="25" t="str">
        <f>IF(M130="","",IF(M130="H2O","G","R"))</f>
        <v/>
      </c>
      <c r="N131" s="26"/>
      <c r="O131" s="26"/>
      <c r="P131" s="16"/>
      <c r="Q131" s="17"/>
      <c r="R131" s="108"/>
      <c r="S131" s="110"/>
      <c r="T131" s="7"/>
    </row>
    <row r="132" spans="1:20" ht="15" customHeight="1" thickBot="1" x14ac:dyDescent="0.25">
      <c r="A132" s="15"/>
      <c r="B132" s="15"/>
      <c r="C132" s="15"/>
      <c r="D132" s="15"/>
      <c r="E132" s="15"/>
      <c r="F132" s="15"/>
      <c r="G132" s="15"/>
      <c r="H132" s="15"/>
      <c r="I132" s="15"/>
      <c r="J132" s="15"/>
      <c r="K132" s="15"/>
      <c r="L132" s="15"/>
      <c r="M132" s="15"/>
      <c r="N132" s="16"/>
      <c r="O132" s="16"/>
      <c r="P132" s="16"/>
      <c r="Q132" s="17"/>
      <c r="R132" s="7"/>
      <c r="S132" s="7"/>
      <c r="T132" s="7"/>
    </row>
    <row r="133" spans="1:20" ht="17.100000000000001" customHeight="1" thickBot="1" x14ac:dyDescent="0.25">
      <c r="A133" s="19">
        <v>25</v>
      </c>
      <c r="B133" s="15"/>
      <c r="C133" s="20"/>
      <c r="D133" s="21" t="s">
        <v>99</v>
      </c>
      <c r="E133" s="22" t="s">
        <v>58</v>
      </c>
      <c r="F133" s="20"/>
      <c r="G133" s="21" t="s">
        <v>86</v>
      </c>
      <c r="H133" s="35"/>
      <c r="I133" s="20"/>
      <c r="J133" s="23"/>
      <c r="K133" s="22" t="s">
        <v>58</v>
      </c>
      <c r="L133" s="20"/>
      <c r="M133" s="23"/>
      <c r="N133" s="16"/>
      <c r="O133" s="16"/>
      <c r="P133" s="16"/>
      <c r="Q133" s="17"/>
      <c r="R133" s="107" t="str">
        <f>IF(S133="","",IF(S133=25,"J","L"))</f>
        <v/>
      </c>
      <c r="S133" s="109" t="str">
        <f>IF(OR(H134="",J134="",M134=""),"",SUM(C134:E134))</f>
        <v/>
      </c>
      <c r="T133" s="7"/>
    </row>
    <row r="134" spans="1:20" ht="15" customHeight="1" x14ac:dyDescent="0.2">
      <c r="A134" s="15"/>
      <c r="B134" s="24"/>
      <c r="C134" s="25" t="str">
        <f>IF(H134&lt;&gt;"G","",10)</f>
        <v/>
      </c>
      <c r="D134" s="25" t="str">
        <f>IF(J134&lt;&gt;"G","",12)</f>
        <v/>
      </c>
      <c r="E134" s="25" t="str">
        <f>IF(M134&lt;&gt;"G","",3)</f>
        <v/>
      </c>
      <c r="F134" s="24"/>
      <c r="G134" s="24"/>
      <c r="H134" s="25" t="str">
        <f>IF(OR(C133="",F133="",I133="",L133=""),"",IF(AND(C133=3,F133=2,I133=2,L133=3),"G","R"))</f>
        <v/>
      </c>
      <c r="I134" s="24"/>
      <c r="J134" s="25" t="str">
        <f>IF(J133="","",IF(J133="Fe(ClO3)3","G","R"))</f>
        <v/>
      </c>
      <c r="K134" s="24"/>
      <c r="L134" s="24"/>
      <c r="M134" s="25" t="str">
        <f>IF(M133="","",IF(M133="H2O","G","R"))</f>
        <v/>
      </c>
      <c r="N134" s="26"/>
      <c r="O134" s="26"/>
      <c r="P134" s="16"/>
      <c r="Q134" s="17"/>
      <c r="R134" s="108"/>
      <c r="S134" s="110"/>
      <c r="T134" s="7"/>
    </row>
    <row r="135" spans="1:20" ht="15" customHeight="1" thickBot="1" x14ac:dyDescent="0.25">
      <c r="A135" s="15"/>
      <c r="B135" s="15"/>
      <c r="C135" s="15"/>
      <c r="D135" s="15"/>
      <c r="E135" s="15"/>
      <c r="F135" s="15"/>
      <c r="G135" s="15"/>
      <c r="H135" s="15"/>
      <c r="I135" s="15"/>
      <c r="J135" s="15"/>
      <c r="K135" s="15"/>
      <c r="L135" s="15"/>
      <c r="M135" s="15"/>
      <c r="N135" s="16"/>
      <c r="O135" s="16"/>
      <c r="P135" s="16"/>
      <c r="Q135" s="17"/>
      <c r="R135" s="7"/>
      <c r="S135" s="7"/>
      <c r="T135" s="7"/>
    </row>
    <row r="136" spans="1:20" ht="17.100000000000001" customHeight="1" thickBot="1" x14ac:dyDescent="0.25">
      <c r="A136" s="19">
        <v>26</v>
      </c>
      <c r="B136" s="15"/>
      <c r="C136" s="20"/>
      <c r="D136" s="21" t="s">
        <v>100</v>
      </c>
      <c r="E136" s="22" t="s">
        <v>58</v>
      </c>
      <c r="F136" s="20"/>
      <c r="G136" s="37" t="s">
        <v>83</v>
      </c>
      <c r="H136" s="35"/>
      <c r="I136" s="20"/>
      <c r="J136" s="23"/>
      <c r="K136" s="22" t="s">
        <v>58</v>
      </c>
      <c r="L136" s="20"/>
      <c r="M136" s="23"/>
      <c r="N136" s="16"/>
      <c r="O136" s="16"/>
      <c r="P136" s="16"/>
      <c r="Q136" s="17"/>
      <c r="R136" s="107" t="str">
        <f>IF(S136="","",IF(S136=20,"J","L"))</f>
        <v/>
      </c>
      <c r="S136" s="109" t="str">
        <f>IF(OR(H137="",J137="",M137=""),"",SUM(C137:E137))</f>
        <v/>
      </c>
      <c r="T136" s="7"/>
    </row>
    <row r="137" spans="1:20" ht="15" customHeight="1" x14ac:dyDescent="0.2">
      <c r="A137" s="15"/>
      <c r="B137" s="24"/>
      <c r="C137" s="25" t="str">
        <f>IF(H137&lt;&gt;"G","",5)</f>
        <v/>
      </c>
      <c r="D137" s="25" t="str">
        <f>IF(J137&lt;&gt;"G","",12)</f>
        <v/>
      </c>
      <c r="E137" s="25" t="str">
        <f>IF(M137&lt;&gt;"G","",3)</f>
        <v/>
      </c>
      <c r="F137" s="24"/>
      <c r="G137" s="24"/>
      <c r="H137" s="25" t="str">
        <f>IF(OR(C136="",F136="",I136="",L136=""),"",IF(AND(C136=1,F136=2,I136=1,L136=1),"G","R"))</f>
        <v/>
      </c>
      <c r="I137" s="24"/>
      <c r="J137" s="25" t="str">
        <f>IF(J136="","",IF(J136="Na2SO4","G","R"))</f>
        <v/>
      </c>
      <c r="K137" s="24"/>
      <c r="L137" s="24"/>
      <c r="M137" s="25" t="str">
        <f>IF(M136="","",IF(M136="H2O","G","R"))</f>
        <v/>
      </c>
      <c r="N137" s="26"/>
      <c r="O137" s="26"/>
      <c r="P137" s="16"/>
      <c r="Q137" s="17"/>
      <c r="R137" s="108"/>
      <c r="S137" s="110"/>
      <c r="T137" s="7"/>
    </row>
    <row r="138" spans="1:20" ht="15" customHeight="1" thickBot="1" x14ac:dyDescent="0.25">
      <c r="A138" s="15"/>
      <c r="B138" s="15"/>
      <c r="C138" s="15"/>
      <c r="D138" s="15"/>
      <c r="E138" s="15"/>
      <c r="F138" s="15"/>
      <c r="G138" s="15"/>
      <c r="H138" s="15"/>
      <c r="I138" s="15"/>
      <c r="J138" s="15"/>
      <c r="K138" s="15"/>
      <c r="L138" s="15"/>
      <c r="M138" s="15"/>
      <c r="N138" s="16"/>
      <c r="O138" s="16"/>
      <c r="P138" s="16"/>
      <c r="Q138" s="17"/>
      <c r="R138" s="7"/>
      <c r="S138" s="7"/>
      <c r="T138" s="7"/>
    </row>
    <row r="139" spans="1:20" ht="17.100000000000001" customHeight="1" thickBot="1" x14ac:dyDescent="0.25">
      <c r="A139" s="19">
        <v>27</v>
      </c>
      <c r="B139" s="15"/>
      <c r="C139" s="20"/>
      <c r="D139" s="21" t="s">
        <v>101</v>
      </c>
      <c r="E139" s="22" t="s">
        <v>58</v>
      </c>
      <c r="F139" s="20"/>
      <c r="G139" s="21" t="s">
        <v>67</v>
      </c>
      <c r="H139" s="35"/>
      <c r="I139" s="20"/>
      <c r="J139" s="23"/>
      <c r="K139" s="22" t="s">
        <v>58</v>
      </c>
      <c r="L139" s="20"/>
      <c r="M139" s="23"/>
      <c r="N139" s="16"/>
      <c r="O139" s="16"/>
      <c r="P139" s="16"/>
      <c r="Q139" s="17"/>
      <c r="R139" s="107" t="str">
        <f>IF(S139="","",IF(S139=15,"J","L"))</f>
        <v/>
      </c>
      <c r="S139" s="109" t="str">
        <f>IF(OR(H140="",J140="",M140=""),"",SUM(C140:E140))</f>
        <v/>
      </c>
      <c r="T139" s="7"/>
    </row>
    <row r="140" spans="1:20" ht="15" customHeight="1" x14ac:dyDescent="0.2">
      <c r="A140" s="15"/>
      <c r="B140" s="24"/>
      <c r="C140" s="25" t="str">
        <f>IF(H140&lt;&gt;"G","",4)</f>
        <v/>
      </c>
      <c r="D140" s="25" t="str">
        <f>IF(J140&lt;&gt;"G","",8)</f>
        <v/>
      </c>
      <c r="E140" s="25" t="str">
        <f>IF(M140&lt;&gt;"G","",3)</f>
        <v/>
      </c>
      <c r="F140" s="24"/>
      <c r="G140" s="24"/>
      <c r="H140" s="25" t="str">
        <f>IF(OR(C139="",F139="",I139="",L139=""),"",IF(AND(C139=1,F139=1,I139=1,L139=1),"G","R"))</f>
        <v/>
      </c>
      <c r="I140" s="24"/>
      <c r="J140" s="25" t="str">
        <f>IF(J139="","",IF(J139="CaCO3","G","R"))</f>
        <v/>
      </c>
      <c r="K140" s="24"/>
      <c r="L140" s="24"/>
      <c r="M140" s="25" t="str">
        <f>IF(M139="","",IF(M139="H2O","G","R"))</f>
        <v/>
      </c>
      <c r="N140" s="26"/>
      <c r="O140" s="26"/>
      <c r="P140" s="16"/>
      <c r="Q140" s="17"/>
      <c r="R140" s="108"/>
      <c r="S140" s="110"/>
      <c r="T140" s="7"/>
    </row>
    <row r="141" spans="1:20" ht="15" customHeight="1" thickBot="1" x14ac:dyDescent="0.25">
      <c r="A141" s="15"/>
      <c r="B141" s="15"/>
      <c r="C141" s="15"/>
      <c r="D141" s="15"/>
      <c r="E141" s="15"/>
      <c r="F141" s="15"/>
      <c r="G141" s="15"/>
      <c r="H141" s="15"/>
      <c r="I141" s="15"/>
      <c r="J141" s="15"/>
      <c r="K141" s="15"/>
      <c r="L141" s="15"/>
      <c r="M141" s="15"/>
      <c r="N141" s="16"/>
      <c r="O141" s="16"/>
      <c r="P141" s="16"/>
      <c r="Q141" s="17"/>
      <c r="R141" s="7"/>
      <c r="S141" s="7"/>
      <c r="T141" s="7"/>
    </row>
    <row r="142" spans="1:20" ht="17.100000000000001" customHeight="1" thickBot="1" x14ac:dyDescent="0.25">
      <c r="A142" s="19">
        <v>28</v>
      </c>
      <c r="B142" s="15"/>
      <c r="C142" s="20"/>
      <c r="D142" s="21" t="s">
        <v>102</v>
      </c>
      <c r="E142" s="22" t="s">
        <v>58</v>
      </c>
      <c r="F142" s="20"/>
      <c r="G142" s="21" t="s">
        <v>91</v>
      </c>
      <c r="H142" s="35"/>
      <c r="I142" s="20"/>
      <c r="J142" s="23"/>
      <c r="K142" s="22" t="s">
        <v>58</v>
      </c>
      <c r="L142" s="20"/>
      <c r="M142" s="23"/>
      <c r="N142" s="16"/>
      <c r="O142" s="16"/>
      <c r="P142" s="16"/>
      <c r="Q142" s="17"/>
      <c r="R142" s="107" t="str">
        <f>IF(S142="","",IF(S142=25,"J","L"))</f>
        <v/>
      </c>
      <c r="S142" s="109" t="str">
        <f>IF(OR(H143="",J143="",M143=""),"",SUM(C143:E143))</f>
        <v/>
      </c>
      <c r="T142" s="7"/>
    </row>
    <row r="143" spans="1:20" ht="15" customHeight="1" x14ac:dyDescent="0.2">
      <c r="A143" s="15"/>
      <c r="B143" s="24"/>
      <c r="C143" s="25" t="str">
        <f>IF(H143&lt;&gt;"G","",10)</f>
        <v/>
      </c>
      <c r="D143" s="25" t="str">
        <f>IF(J143&lt;&gt;"G","",12)</f>
        <v/>
      </c>
      <c r="E143" s="25" t="str">
        <f>IF(M143&lt;&gt;"G","",3)</f>
        <v/>
      </c>
      <c r="F143" s="24"/>
      <c r="G143" s="24"/>
      <c r="H143" s="25" t="str">
        <f>IF(OR(C142="",F142="",I142="",L142=""),"",IF(AND(C142=3,F142=2,I142=1,L142=3),"G","R"))</f>
        <v/>
      </c>
      <c r="I143" s="24"/>
      <c r="J143" s="25" t="str">
        <f>IF(J142="","",IF(J142="Al2(SO3)3","G","R"))</f>
        <v/>
      </c>
      <c r="K143" s="24"/>
      <c r="L143" s="24"/>
      <c r="M143" s="25" t="str">
        <f>IF(M142="","",IF(M142="H2O","G","R"))</f>
        <v/>
      </c>
      <c r="N143" s="26"/>
      <c r="O143" s="26"/>
      <c r="P143" s="16"/>
      <c r="Q143" s="17"/>
      <c r="R143" s="108"/>
      <c r="S143" s="110"/>
      <c r="T143" s="7"/>
    </row>
    <row r="144" spans="1:20" ht="15" customHeight="1" thickBot="1" x14ac:dyDescent="0.25">
      <c r="A144" s="15"/>
      <c r="B144" s="15"/>
      <c r="C144" s="15"/>
      <c r="D144" s="15"/>
      <c r="E144" s="15"/>
      <c r="F144" s="15"/>
      <c r="G144" s="15"/>
      <c r="H144" s="15"/>
      <c r="I144" s="15"/>
      <c r="J144" s="15"/>
      <c r="K144" s="15"/>
      <c r="L144" s="15"/>
      <c r="M144" s="15"/>
      <c r="N144" s="16"/>
      <c r="O144" s="16"/>
      <c r="P144" s="16"/>
      <c r="Q144" s="17"/>
      <c r="R144" s="7"/>
      <c r="S144" s="7"/>
      <c r="T144" s="7"/>
    </row>
    <row r="145" spans="1:20" ht="17.100000000000001" customHeight="1" thickBot="1" x14ac:dyDescent="0.25">
      <c r="A145" s="19">
        <v>29</v>
      </c>
      <c r="B145" s="15"/>
      <c r="C145" s="20"/>
      <c r="D145" s="21" t="s">
        <v>103</v>
      </c>
      <c r="E145" s="22" t="s">
        <v>58</v>
      </c>
      <c r="F145" s="20"/>
      <c r="G145" s="21" t="s">
        <v>72</v>
      </c>
      <c r="H145" s="35"/>
      <c r="I145" s="20"/>
      <c r="J145" s="23"/>
      <c r="K145" s="22" t="s">
        <v>58</v>
      </c>
      <c r="L145" s="20"/>
      <c r="M145" s="23"/>
      <c r="N145" s="16"/>
      <c r="O145" s="16"/>
      <c r="P145" s="16"/>
      <c r="Q145" s="17"/>
      <c r="R145" s="107" t="str">
        <f>IF(S145="","",IF(S145=20,"J","L"))</f>
        <v/>
      </c>
      <c r="S145" s="109" t="str">
        <f>IF(OR(H146="",J146="",M146=""),"",SUM(C146:E146))</f>
        <v/>
      </c>
      <c r="T145" s="7"/>
    </row>
    <row r="146" spans="1:20" ht="15" customHeight="1" x14ac:dyDescent="0.2">
      <c r="A146" s="15"/>
      <c r="B146" s="24"/>
      <c r="C146" s="25" t="str">
        <f>IF(H146&lt;&gt;"G","",7)</f>
        <v/>
      </c>
      <c r="D146" s="25" t="str">
        <f>IF(J146&lt;&gt;"G","",10)</f>
        <v/>
      </c>
      <c r="E146" s="25" t="str">
        <f>IF(M146&lt;&gt;"G","",3)</f>
        <v/>
      </c>
      <c r="F146" s="24"/>
      <c r="G146" s="24"/>
      <c r="H146" s="25" t="str">
        <f>IF(OR(C145="",F145="",I145="",L145=""),"",IF(AND(C145=1,F145=6,I145=2,L145=3),"G","R"))</f>
        <v/>
      </c>
      <c r="I146" s="24"/>
      <c r="J146" s="25" t="str">
        <f>IF(J145="","",IF(J145="K3PO4","G","R"))</f>
        <v/>
      </c>
      <c r="K146" s="24"/>
      <c r="L146" s="24"/>
      <c r="M146" s="25" t="str">
        <f>IF(M145="","",IF(M145="H2O","G","R"))</f>
        <v/>
      </c>
      <c r="N146" s="26"/>
      <c r="O146" s="26"/>
      <c r="P146" s="16"/>
      <c r="Q146" s="17"/>
      <c r="R146" s="108"/>
      <c r="S146" s="110"/>
      <c r="T146" s="7"/>
    </row>
    <row r="147" spans="1:20" ht="15" customHeight="1" thickBot="1" x14ac:dyDescent="0.25">
      <c r="A147" s="15"/>
      <c r="B147" s="15"/>
      <c r="C147" s="15"/>
      <c r="D147" s="15"/>
      <c r="E147" s="15"/>
      <c r="F147" s="15"/>
      <c r="G147" s="15"/>
      <c r="H147" s="15"/>
      <c r="I147" s="15"/>
      <c r="J147" s="15"/>
      <c r="K147" s="15"/>
      <c r="L147" s="15"/>
      <c r="M147" s="15"/>
      <c r="N147" s="16"/>
      <c r="O147" s="16"/>
      <c r="P147" s="16"/>
      <c r="Q147" s="17"/>
      <c r="R147" s="7"/>
      <c r="S147" s="7"/>
      <c r="T147" s="7"/>
    </row>
    <row r="148" spans="1:20" ht="17.100000000000001" customHeight="1" thickBot="1" x14ac:dyDescent="0.25">
      <c r="A148" s="19">
        <v>30</v>
      </c>
      <c r="B148" s="15"/>
      <c r="C148" s="20"/>
      <c r="D148" s="21" t="s">
        <v>103</v>
      </c>
      <c r="E148" s="22" t="s">
        <v>58</v>
      </c>
      <c r="F148" s="20"/>
      <c r="G148" s="21" t="s">
        <v>85</v>
      </c>
      <c r="H148" s="35"/>
      <c r="I148" s="20"/>
      <c r="J148" s="23"/>
      <c r="K148" s="22" t="s">
        <v>58</v>
      </c>
      <c r="L148" s="20"/>
      <c r="M148" s="23"/>
      <c r="N148" s="16"/>
      <c r="O148" s="16"/>
      <c r="P148" s="16"/>
      <c r="Q148" s="17"/>
      <c r="R148" s="107" t="str">
        <f>IF(S148="","",IF(S148=20,"J","L"))</f>
        <v/>
      </c>
      <c r="S148" s="109" t="str">
        <f>IF(OR(H149="",J149="",M149=""),"",SUM(C149:E149))</f>
        <v/>
      </c>
      <c r="T148" s="7"/>
    </row>
    <row r="149" spans="1:20" ht="15" customHeight="1" x14ac:dyDescent="0.2">
      <c r="A149" s="15"/>
      <c r="B149" s="24"/>
      <c r="C149" s="25" t="str">
        <f>IF(H149&lt;&gt;"G","",7)</f>
        <v/>
      </c>
      <c r="D149" s="25" t="str">
        <f>IF(J149&lt;&gt;"G","",10)</f>
        <v/>
      </c>
      <c r="E149" s="25" t="str">
        <f>IF(M149&lt;&gt;"G","",3)</f>
        <v/>
      </c>
      <c r="F149" s="24"/>
      <c r="G149" s="24"/>
      <c r="H149" s="25" t="str">
        <f>IF(OR(C148="",F148="",I148="",L148=""),"",IF(AND(C148=1,F148=3,I148=1,L148=3),"G","R"))</f>
        <v/>
      </c>
      <c r="I149" s="24"/>
      <c r="J149" s="25" t="str">
        <f>IF(J148="","",IF(J148="Mg3(PO4)2","G","R"))</f>
        <v/>
      </c>
      <c r="K149" s="24"/>
      <c r="L149" s="24"/>
      <c r="M149" s="25" t="str">
        <f>IF(M148="","",IF(M148="H2O","G","R"))</f>
        <v/>
      </c>
      <c r="N149" s="26"/>
      <c r="O149" s="26"/>
      <c r="P149" s="135"/>
      <c r="Q149" s="17"/>
      <c r="R149" s="108"/>
      <c r="S149" s="110"/>
      <c r="T149" s="7"/>
    </row>
    <row r="150" spans="1:20" ht="15" customHeight="1" thickBot="1" x14ac:dyDescent="0.25">
      <c r="A150" s="15"/>
      <c r="B150" s="15"/>
      <c r="C150" s="15"/>
      <c r="D150" s="15"/>
      <c r="E150" s="15"/>
      <c r="F150" s="15"/>
      <c r="G150" s="15"/>
      <c r="H150" s="15"/>
      <c r="I150" s="15"/>
      <c r="J150" s="15"/>
      <c r="K150" s="15"/>
      <c r="L150" s="15"/>
      <c r="M150" s="15"/>
      <c r="N150" s="16"/>
      <c r="O150" s="16"/>
      <c r="P150" s="135"/>
      <c r="Q150" s="17"/>
      <c r="R150" s="7"/>
      <c r="S150" s="7"/>
      <c r="T150" s="7"/>
    </row>
    <row r="151" spans="1:20" ht="17.100000000000001" customHeight="1" thickBot="1" x14ac:dyDescent="0.25">
      <c r="A151" s="19">
        <v>31</v>
      </c>
      <c r="B151" s="15"/>
      <c r="C151" s="20"/>
      <c r="D151" s="21" t="s">
        <v>103</v>
      </c>
      <c r="E151" s="22" t="s">
        <v>58</v>
      </c>
      <c r="F151" s="20"/>
      <c r="G151" s="21" t="s">
        <v>86</v>
      </c>
      <c r="H151" s="35"/>
      <c r="I151" s="20"/>
      <c r="J151" s="23"/>
      <c r="K151" s="22" t="s">
        <v>58</v>
      </c>
      <c r="L151" s="20"/>
      <c r="M151" s="23"/>
      <c r="N151" s="16"/>
      <c r="O151" s="16"/>
      <c r="P151" s="135"/>
      <c r="Q151" s="17"/>
      <c r="R151" s="107" t="str">
        <f>IF(S151="","",IF(S151=20,"J","L"))</f>
        <v/>
      </c>
      <c r="S151" s="109" t="str">
        <f>IF(OR(H152="",J152="",M152=""),"",SUM(C152:E152))</f>
        <v/>
      </c>
      <c r="T151" s="111" t="str">
        <f>IF(OR(S127="",S130="",S133="",S136="",S139="",S142="",S145="",S148="",S151=""),"",SUM(S127:S151))</f>
        <v/>
      </c>
    </row>
    <row r="152" spans="1:20" ht="15" customHeight="1" thickBot="1" x14ac:dyDescent="0.25">
      <c r="A152" s="15"/>
      <c r="B152" s="24"/>
      <c r="C152" s="25" t="str">
        <f>IF(H152&lt;&gt;"G","",7)</f>
        <v/>
      </c>
      <c r="D152" s="25" t="str">
        <f>IF(J152&lt;&gt;"G","",10)</f>
        <v/>
      </c>
      <c r="E152" s="25" t="str">
        <f>IF(M152&lt;&gt;"G","",3)</f>
        <v/>
      </c>
      <c r="F152" s="24"/>
      <c r="G152" s="24"/>
      <c r="H152" s="25" t="str">
        <f>IF(OR(C151="",F151="",I151="",L151=""),"",IF(AND(C151=1,F151=2,I151=2,L151=3),"G","R"))</f>
        <v/>
      </c>
      <c r="I152" s="24"/>
      <c r="J152" s="25" t="str">
        <f>IF(J151="","",IF(J151="FePO4","G","R"))</f>
        <v/>
      </c>
      <c r="K152" s="24"/>
      <c r="L152" s="24"/>
      <c r="M152" s="25" t="str">
        <f>IF(M151="","",IF(M151="H2O","G","R"))</f>
        <v/>
      </c>
      <c r="N152" s="26"/>
      <c r="O152" s="26"/>
      <c r="P152" s="26"/>
      <c r="Q152" s="17"/>
      <c r="R152" s="108"/>
      <c r="S152" s="110"/>
      <c r="T152" s="111"/>
    </row>
    <row r="153" spans="1:20" ht="15" customHeight="1" x14ac:dyDescent="0.2">
      <c r="A153" s="33"/>
      <c r="B153" s="33"/>
      <c r="C153" s="33"/>
      <c r="D153" s="33"/>
      <c r="E153" s="33"/>
      <c r="F153" s="33"/>
      <c r="G153" s="33"/>
      <c r="H153" s="33"/>
      <c r="I153" s="33"/>
      <c r="J153" s="33"/>
      <c r="K153" s="33"/>
      <c r="L153" s="33"/>
      <c r="M153" s="33"/>
      <c r="N153" s="33"/>
      <c r="O153" s="33"/>
      <c r="P153" s="33"/>
      <c r="Q153" s="34"/>
      <c r="R153" s="7"/>
      <c r="S153" s="7"/>
      <c r="T153" s="7"/>
    </row>
    <row r="154" spans="1:20" ht="15" customHeight="1" x14ac:dyDescent="0.2">
      <c r="A154" s="16"/>
      <c r="B154" s="16"/>
      <c r="C154" s="132" t="s">
        <v>104</v>
      </c>
      <c r="D154" s="132"/>
      <c r="E154" s="132"/>
      <c r="F154" s="132"/>
      <c r="G154" s="132"/>
      <c r="H154" s="132"/>
      <c r="I154" s="16"/>
      <c r="J154" s="16"/>
      <c r="K154" s="16"/>
      <c r="L154" s="16"/>
      <c r="M154" s="16"/>
      <c r="N154" s="16"/>
      <c r="O154" s="16"/>
      <c r="P154" s="16"/>
      <c r="Q154" s="17"/>
      <c r="R154" s="7"/>
      <c r="S154" s="7"/>
      <c r="T154" s="7"/>
    </row>
    <row r="155" spans="1:20" ht="15" customHeight="1" x14ac:dyDescent="0.2">
      <c r="A155" s="16"/>
      <c r="B155" s="16"/>
      <c r="C155" s="132"/>
      <c r="D155" s="132"/>
      <c r="E155" s="132"/>
      <c r="F155" s="132"/>
      <c r="G155" s="132"/>
      <c r="H155" s="132"/>
      <c r="I155" s="16"/>
      <c r="J155" s="16"/>
      <c r="K155" s="16"/>
      <c r="L155" s="16"/>
      <c r="M155" s="16"/>
      <c r="N155" s="16"/>
      <c r="O155" s="16"/>
      <c r="P155" s="16"/>
      <c r="Q155" s="17"/>
      <c r="R155" s="7"/>
      <c r="S155" s="7"/>
      <c r="T155" s="7"/>
    </row>
    <row r="156" spans="1:20" ht="15" customHeight="1" x14ac:dyDescent="0.2">
      <c r="A156" s="16"/>
      <c r="B156" s="16"/>
      <c r="C156" s="134" t="s">
        <v>105</v>
      </c>
      <c r="D156" s="134"/>
      <c r="E156" s="134"/>
      <c r="F156" s="134"/>
      <c r="G156" s="134"/>
      <c r="H156" s="134"/>
      <c r="I156" s="134"/>
      <c r="J156" s="134"/>
      <c r="K156" s="134"/>
      <c r="L156" s="134"/>
      <c r="M156" s="134"/>
      <c r="N156" s="134"/>
      <c r="O156" s="134"/>
      <c r="P156" s="134"/>
      <c r="Q156" s="17"/>
      <c r="R156" s="7"/>
      <c r="S156" s="7"/>
      <c r="T156" s="7"/>
    </row>
    <row r="157" spans="1:20" ht="15" customHeight="1" x14ac:dyDescent="0.2">
      <c r="A157" s="16"/>
      <c r="B157" s="16"/>
      <c r="C157" s="134"/>
      <c r="D157" s="134"/>
      <c r="E157" s="134"/>
      <c r="F157" s="134"/>
      <c r="G157" s="134"/>
      <c r="H157" s="134"/>
      <c r="I157" s="134"/>
      <c r="J157" s="134"/>
      <c r="K157" s="134"/>
      <c r="L157" s="134"/>
      <c r="M157" s="134"/>
      <c r="N157" s="134"/>
      <c r="O157" s="134"/>
      <c r="P157" s="134"/>
      <c r="Q157" s="17"/>
      <c r="R157" s="7"/>
      <c r="S157" s="7"/>
      <c r="T157" s="7"/>
    </row>
    <row r="158" spans="1:20" ht="15" customHeight="1" thickBot="1" x14ac:dyDescent="0.25">
      <c r="A158" s="16"/>
      <c r="B158" s="16"/>
      <c r="C158" s="11"/>
      <c r="D158" s="11"/>
      <c r="E158" s="11"/>
      <c r="F158" s="11"/>
      <c r="G158" s="11"/>
      <c r="H158" s="11"/>
      <c r="I158" s="11"/>
      <c r="J158" s="11"/>
      <c r="K158" s="11"/>
      <c r="L158" s="11"/>
      <c r="M158" s="11"/>
      <c r="N158" s="11"/>
      <c r="O158" s="11"/>
      <c r="P158" s="11"/>
      <c r="Q158" s="17"/>
      <c r="R158" s="7"/>
      <c r="S158" s="7"/>
      <c r="T158" s="7"/>
    </row>
    <row r="159" spans="1:20" ht="17.100000000000001" customHeight="1" thickBot="1" x14ac:dyDescent="0.25">
      <c r="A159" s="19">
        <v>32</v>
      </c>
      <c r="B159" s="15"/>
      <c r="C159" s="20"/>
      <c r="D159" s="21" t="s">
        <v>64</v>
      </c>
      <c r="E159" s="22" t="s">
        <v>58</v>
      </c>
      <c r="F159" s="20"/>
      <c r="G159" s="21" t="s">
        <v>106</v>
      </c>
      <c r="H159" s="35"/>
      <c r="I159" s="20"/>
      <c r="J159" s="23"/>
      <c r="K159" s="22" t="s">
        <v>58</v>
      </c>
      <c r="L159" s="20"/>
      <c r="M159" s="23"/>
      <c r="N159" s="16"/>
      <c r="O159" s="16"/>
      <c r="P159" s="16"/>
      <c r="Q159" s="17"/>
      <c r="R159" s="107" t="str">
        <f>IF(S159="","",IF(S159=15,"J","L"))</f>
        <v/>
      </c>
      <c r="S159" s="109" t="str">
        <f>IF(OR(H160="",J160="",M160=""),"",SUM(C160:E160))</f>
        <v/>
      </c>
      <c r="T159" s="7"/>
    </row>
    <row r="160" spans="1:20" ht="15" customHeight="1" x14ac:dyDescent="0.2">
      <c r="A160" s="24"/>
      <c r="B160" s="24"/>
      <c r="C160" s="25" t="str">
        <f>IF(H160&lt;&gt;"G","",4)</f>
        <v/>
      </c>
      <c r="D160" s="25" t="str">
        <f>IF(J160&lt;&gt;"G","",8)</f>
        <v/>
      </c>
      <c r="E160" s="25" t="str">
        <f>IF(M160&lt;&gt;"G","",3)</f>
        <v/>
      </c>
      <c r="F160" s="24"/>
      <c r="G160" s="24"/>
      <c r="H160" s="25" t="str">
        <f>IF(OR(C159="",F159="",I159="",L159=""),"",IF(AND(C159=2,F159=1,I159=2,L159=1),"G","R"))</f>
        <v/>
      </c>
      <c r="I160" s="24"/>
      <c r="J160" s="25" t="str">
        <f>IF(J159="","",IF(J159="NaCl","G","R"))</f>
        <v/>
      </c>
      <c r="K160" s="24"/>
      <c r="L160" s="24"/>
      <c r="M160" s="25" t="str">
        <f>IF(M159="","",IF(M159="H2O","G","R"))</f>
        <v/>
      </c>
      <c r="N160" s="26"/>
      <c r="O160" s="26"/>
      <c r="P160" s="16"/>
      <c r="Q160" s="17"/>
      <c r="R160" s="108"/>
      <c r="S160" s="110"/>
      <c r="T160" s="7"/>
    </row>
    <row r="161" spans="1:20" ht="15" customHeight="1" thickBot="1" x14ac:dyDescent="0.25">
      <c r="A161" s="24"/>
      <c r="B161" s="24"/>
      <c r="C161" s="24"/>
      <c r="D161" s="24"/>
      <c r="E161" s="24"/>
      <c r="F161" s="24"/>
      <c r="G161" s="24"/>
      <c r="H161" s="24"/>
      <c r="I161" s="24"/>
      <c r="J161" s="24"/>
      <c r="K161" s="24"/>
      <c r="L161" s="24"/>
      <c r="M161" s="24"/>
      <c r="N161" s="26"/>
      <c r="O161" s="26"/>
      <c r="P161" s="16"/>
      <c r="Q161" s="17"/>
      <c r="R161" s="7"/>
      <c r="S161" s="7"/>
      <c r="T161" s="7"/>
    </row>
    <row r="162" spans="1:20" ht="17.100000000000001" customHeight="1" thickBot="1" x14ac:dyDescent="0.25">
      <c r="A162" s="19">
        <v>33</v>
      </c>
      <c r="B162" s="24"/>
      <c r="C162" s="20"/>
      <c r="D162" s="21" t="s">
        <v>89</v>
      </c>
      <c r="E162" s="22" t="s">
        <v>58</v>
      </c>
      <c r="F162" s="20"/>
      <c r="G162" s="21" t="s">
        <v>107</v>
      </c>
      <c r="H162" s="35"/>
      <c r="I162" s="20"/>
      <c r="J162" s="23"/>
      <c r="K162" s="22" t="s">
        <v>58</v>
      </c>
      <c r="L162" s="20"/>
      <c r="M162" s="23"/>
      <c r="N162" s="26"/>
      <c r="O162" s="26"/>
      <c r="P162" s="16"/>
      <c r="Q162" s="17"/>
      <c r="R162" s="107" t="str">
        <f>IF(S162="","",IF(S162=15,"J","L"))</f>
        <v/>
      </c>
      <c r="S162" s="109" t="str">
        <f>IF(OR(H163="",J163="",M163=""),"",SUM(C163:E163))</f>
        <v/>
      </c>
      <c r="T162" s="7"/>
    </row>
    <row r="163" spans="1:20" ht="15" customHeight="1" x14ac:dyDescent="0.2">
      <c r="A163" s="15"/>
      <c r="B163" s="24"/>
      <c r="C163" s="25" t="str">
        <f>IF(H163&lt;&gt;"G","",4)</f>
        <v/>
      </c>
      <c r="D163" s="25" t="str">
        <f>IF(J163&lt;&gt;"G","",8)</f>
        <v/>
      </c>
      <c r="E163" s="25" t="str">
        <f>IF(M163&lt;&gt;"G","",3)</f>
        <v/>
      </c>
      <c r="F163" s="24"/>
      <c r="G163" s="24"/>
      <c r="H163" s="25" t="str">
        <f>IF(OR(C162="",F162="",I162="",L162=""),"",IF(AND(C162=1,F162=1,I162=1,L162=1),"G","R"))</f>
        <v/>
      </c>
      <c r="I163" s="24"/>
      <c r="J163" s="25" t="str">
        <f>IF(J162="","",IF(J162="K2SO4","G","R"))</f>
        <v/>
      </c>
      <c r="K163" s="24"/>
      <c r="L163" s="24"/>
      <c r="M163" s="25" t="str">
        <f>IF(M162="","",IF(M162="H2O","G","R"))</f>
        <v/>
      </c>
      <c r="N163" s="26"/>
      <c r="O163" s="26"/>
      <c r="P163" s="16"/>
      <c r="Q163" s="17"/>
      <c r="R163" s="108"/>
      <c r="S163" s="110"/>
      <c r="T163" s="7"/>
    </row>
    <row r="164" spans="1:20" ht="15" customHeight="1" thickBot="1" x14ac:dyDescent="0.25">
      <c r="A164" s="15"/>
      <c r="B164" s="15"/>
      <c r="C164" s="15"/>
      <c r="D164" s="15"/>
      <c r="E164" s="15"/>
      <c r="F164" s="15"/>
      <c r="G164" s="15"/>
      <c r="H164" s="15"/>
      <c r="I164" s="15"/>
      <c r="J164" s="15"/>
      <c r="K164" s="15"/>
      <c r="L164" s="15"/>
      <c r="M164" s="15"/>
      <c r="N164" s="16"/>
      <c r="O164" s="16"/>
      <c r="P164" s="16"/>
      <c r="Q164" s="17"/>
      <c r="R164" s="7"/>
      <c r="S164" s="7"/>
      <c r="T164" s="7"/>
    </row>
    <row r="165" spans="1:20" ht="17.100000000000001" customHeight="1" thickBot="1" x14ac:dyDescent="0.25">
      <c r="A165" s="19">
        <v>34</v>
      </c>
      <c r="B165" s="15"/>
      <c r="C165" s="20"/>
      <c r="D165" s="21" t="s">
        <v>74</v>
      </c>
      <c r="E165" s="22" t="s">
        <v>58</v>
      </c>
      <c r="F165" s="20"/>
      <c r="G165" s="21" t="s">
        <v>108</v>
      </c>
      <c r="H165" s="35"/>
      <c r="I165" s="20"/>
      <c r="J165" s="23"/>
      <c r="K165" s="22" t="s">
        <v>58</v>
      </c>
      <c r="L165" s="20"/>
      <c r="M165" s="23"/>
      <c r="N165" s="16"/>
      <c r="O165" s="16"/>
      <c r="P165" s="16"/>
      <c r="Q165" s="17"/>
      <c r="R165" s="107" t="str">
        <f>IF(S165="","",IF(S165=20,"J","L"))</f>
        <v/>
      </c>
      <c r="S165" s="109" t="str">
        <f>IF(OR(H166="",J166="",M166=""),"",SUM(C166:E166))</f>
        <v/>
      </c>
      <c r="T165" s="7"/>
    </row>
    <row r="166" spans="1:20" ht="15" customHeight="1" x14ac:dyDescent="0.2">
      <c r="A166" s="15"/>
      <c r="B166" s="15"/>
      <c r="C166" s="25" t="str">
        <f>IF(H166&lt;&gt;"G","",7)</f>
        <v/>
      </c>
      <c r="D166" s="25" t="str">
        <f>IF(J166&lt;&gt;"G","",10)</f>
        <v/>
      </c>
      <c r="E166" s="25" t="str">
        <f>IF(M166&lt;&gt;"G","",3)</f>
        <v/>
      </c>
      <c r="F166" s="24"/>
      <c r="G166" s="24"/>
      <c r="H166" s="25" t="str">
        <f>IF(OR(C165="",F165="",I165="",L165=""),"",IF(AND(C165=2,F165=3,I165=2,L165=3),"G","R"))</f>
        <v/>
      </c>
      <c r="I166" s="24"/>
      <c r="J166" s="25" t="str">
        <f>IF(J165="","",IF(J165="Ag3PO4","G","R"))</f>
        <v/>
      </c>
      <c r="K166" s="24"/>
      <c r="L166" s="24"/>
      <c r="M166" s="25" t="str">
        <f>IF(M165="","",IF(M165="H2O","G","R"))</f>
        <v/>
      </c>
      <c r="N166" s="16"/>
      <c r="O166" s="16"/>
      <c r="P166" s="16"/>
      <c r="Q166" s="17"/>
      <c r="R166" s="108"/>
      <c r="S166" s="110"/>
      <c r="T166" s="7"/>
    </row>
    <row r="167" spans="1:20" ht="15" customHeight="1" thickBot="1" x14ac:dyDescent="0.25">
      <c r="A167" s="15"/>
      <c r="B167" s="15"/>
      <c r="C167" s="15"/>
      <c r="D167" s="15"/>
      <c r="E167" s="15"/>
      <c r="F167" s="15"/>
      <c r="G167" s="15"/>
      <c r="H167" s="15"/>
      <c r="I167" s="15"/>
      <c r="J167" s="15"/>
      <c r="K167" s="15"/>
      <c r="L167" s="15"/>
      <c r="M167" s="15"/>
      <c r="N167" s="16"/>
      <c r="O167" s="16"/>
      <c r="P167" s="16"/>
      <c r="Q167" s="17"/>
      <c r="R167" s="7"/>
      <c r="S167" s="7"/>
      <c r="T167" s="7"/>
    </row>
    <row r="168" spans="1:20" ht="17.100000000000001" customHeight="1" thickBot="1" x14ac:dyDescent="0.25">
      <c r="A168" s="19">
        <v>35</v>
      </c>
      <c r="B168" s="15"/>
      <c r="C168" s="20"/>
      <c r="D168" s="21" t="s">
        <v>84</v>
      </c>
      <c r="E168" s="22" t="s">
        <v>58</v>
      </c>
      <c r="F168" s="20"/>
      <c r="G168" s="21" t="s">
        <v>109</v>
      </c>
      <c r="H168" s="35"/>
      <c r="I168" s="20"/>
      <c r="J168" s="23"/>
      <c r="K168" s="22" t="s">
        <v>58</v>
      </c>
      <c r="L168" s="20"/>
      <c r="M168" s="23"/>
      <c r="N168" s="16"/>
      <c r="O168" s="16"/>
      <c r="P168" s="16"/>
      <c r="Q168" s="17"/>
      <c r="R168" s="107" t="str">
        <f>IF(S168="","",IF(S168=15,"J","L"))</f>
        <v/>
      </c>
      <c r="S168" s="109" t="str">
        <f>IF(OR(H169="",J169="",M169=""),"",SUM(C169:E169))</f>
        <v/>
      </c>
      <c r="T168" s="7"/>
    </row>
    <row r="169" spans="1:20" ht="15" customHeight="1" x14ac:dyDescent="0.2">
      <c r="A169" s="15"/>
      <c r="B169" s="15"/>
      <c r="C169" s="25" t="str">
        <f>IF(H169&lt;&gt;"G","",4)</f>
        <v/>
      </c>
      <c r="D169" s="25" t="str">
        <f>IF(J169&lt;&gt;"G","",8)</f>
        <v/>
      </c>
      <c r="E169" s="25" t="str">
        <f>IF(M169&lt;&gt;"G","",3)</f>
        <v/>
      </c>
      <c r="F169" s="24"/>
      <c r="G169" s="24"/>
      <c r="H169" s="25" t="str">
        <f>IF(OR(C168="",F168="",I168="",L168=""),"",IF(AND(C168=2,F168=1,I168=1,L168=1),"G","R"))</f>
        <v/>
      </c>
      <c r="I169" s="24"/>
      <c r="J169" s="25" t="str">
        <f>IF(J168="","",IF(J168="Ca(NO3)2","G","R"))</f>
        <v/>
      </c>
      <c r="K169" s="24"/>
      <c r="L169" s="24"/>
      <c r="M169" s="25" t="str">
        <f>IF(M168="","",IF(M168="H2O","G","R"))</f>
        <v/>
      </c>
      <c r="N169" s="16"/>
      <c r="O169" s="16"/>
      <c r="P169" s="16"/>
      <c r="Q169" s="17"/>
      <c r="R169" s="108"/>
      <c r="S169" s="110"/>
      <c r="T169" s="7"/>
    </row>
    <row r="170" spans="1:20" ht="15" customHeight="1" thickBot="1" x14ac:dyDescent="0.25">
      <c r="A170" s="15"/>
      <c r="B170" s="15"/>
      <c r="C170" s="15"/>
      <c r="D170" s="15"/>
      <c r="E170" s="15"/>
      <c r="F170" s="15"/>
      <c r="G170" s="15"/>
      <c r="H170" s="15"/>
      <c r="I170" s="15"/>
      <c r="J170" s="15"/>
      <c r="K170" s="15"/>
      <c r="L170" s="15"/>
      <c r="M170" s="15"/>
      <c r="N170" s="16"/>
      <c r="O170" s="16"/>
      <c r="P170" s="16"/>
      <c r="Q170" s="17"/>
      <c r="R170" s="7"/>
      <c r="S170" s="7"/>
      <c r="T170" s="7"/>
    </row>
    <row r="171" spans="1:20" ht="17.100000000000001" customHeight="1" thickBot="1" x14ac:dyDescent="0.25">
      <c r="A171" s="19">
        <v>36</v>
      </c>
      <c r="B171" s="15"/>
      <c r="C171" s="20"/>
      <c r="D171" s="21" t="s">
        <v>89</v>
      </c>
      <c r="E171" s="22" t="s">
        <v>58</v>
      </c>
      <c r="F171" s="20"/>
      <c r="G171" s="21" t="s">
        <v>110</v>
      </c>
      <c r="H171" s="35"/>
      <c r="I171" s="20"/>
      <c r="J171" s="23"/>
      <c r="K171" s="22" t="s">
        <v>58</v>
      </c>
      <c r="L171" s="20"/>
      <c r="M171" s="23" t="s">
        <v>111</v>
      </c>
      <c r="N171" s="16"/>
      <c r="O171" s="16"/>
      <c r="P171" s="16"/>
      <c r="Q171" s="17"/>
      <c r="R171" s="107" t="str">
        <f>IF(S171="","",IF(S171=15,"J","L"))</f>
        <v/>
      </c>
      <c r="S171" s="109" t="str">
        <f>IF(OR(H172="",J172="",M172=""),"",SUM(C172:E172))</f>
        <v/>
      </c>
      <c r="T171" s="7"/>
    </row>
    <row r="172" spans="1:20" ht="15" customHeight="1" x14ac:dyDescent="0.2">
      <c r="A172" s="15"/>
      <c r="B172" s="15"/>
      <c r="C172" s="25" t="str">
        <f>IF(H172&lt;&gt;"G","",4)</f>
        <v/>
      </c>
      <c r="D172" s="25" t="str">
        <f>IF(J172&lt;&gt;"G","",8)</f>
        <v/>
      </c>
      <c r="E172" s="25">
        <f>IF(M172&lt;&gt;"G","",3)</f>
        <v>3</v>
      </c>
      <c r="F172" s="24"/>
      <c r="G172" s="24"/>
      <c r="H172" s="25" t="str">
        <f>IF(OR(C171="",F171="",I171="",L171=""),"",IF(AND(C171=1,F171=1,I171=1,L171=1),"G","R"))</f>
        <v/>
      </c>
      <c r="I172" s="24"/>
      <c r="J172" s="25" t="str">
        <f>IF(J171="","",IF(J171="MgSO4","G","R"))</f>
        <v/>
      </c>
      <c r="K172" s="24"/>
      <c r="L172" s="24"/>
      <c r="M172" s="25" t="str">
        <f>IF(M171="","",IF(M171="H2O","G","R"))</f>
        <v>G</v>
      </c>
      <c r="N172" s="16"/>
      <c r="O172" s="16"/>
      <c r="P172" s="16"/>
      <c r="Q172" s="17"/>
      <c r="R172" s="108"/>
      <c r="S172" s="110"/>
      <c r="T172" s="7"/>
    </row>
    <row r="173" spans="1:20" ht="15" customHeight="1" thickBot="1" x14ac:dyDescent="0.25">
      <c r="A173" s="15"/>
      <c r="B173" s="15"/>
      <c r="C173" s="15"/>
      <c r="D173" s="15"/>
      <c r="E173" s="15"/>
      <c r="F173" s="15"/>
      <c r="G173" s="15"/>
      <c r="H173" s="15"/>
      <c r="I173" s="15"/>
      <c r="J173" s="15"/>
      <c r="K173" s="15"/>
      <c r="L173" s="15"/>
      <c r="M173" s="15"/>
      <c r="N173" s="16"/>
      <c r="O173" s="16"/>
      <c r="P173" s="16"/>
      <c r="Q173" s="17"/>
      <c r="R173" s="7"/>
      <c r="S173" s="7"/>
      <c r="T173" s="7"/>
    </row>
    <row r="174" spans="1:20" ht="17.100000000000001" customHeight="1" thickBot="1" x14ac:dyDescent="0.25">
      <c r="A174" s="19">
        <v>37</v>
      </c>
      <c r="B174" s="15"/>
      <c r="C174" s="20"/>
      <c r="D174" s="21" t="s">
        <v>74</v>
      </c>
      <c r="E174" s="22" t="s">
        <v>58</v>
      </c>
      <c r="F174" s="20"/>
      <c r="G174" s="21" t="s">
        <v>112</v>
      </c>
      <c r="H174" s="35"/>
      <c r="I174" s="20"/>
      <c r="J174" s="23"/>
      <c r="K174" s="22" t="s">
        <v>58</v>
      </c>
      <c r="L174" s="20"/>
      <c r="M174" s="23"/>
      <c r="N174" s="16"/>
      <c r="O174" s="16"/>
      <c r="P174" s="16"/>
      <c r="Q174" s="17"/>
      <c r="R174" s="107" t="str">
        <f>IF(S174="","",IF(S174=20,"J","L"))</f>
        <v/>
      </c>
      <c r="S174" s="109" t="str">
        <f>IF(OR(H175="",J175="",M175=""),"",SUM(C175:E175))</f>
        <v/>
      </c>
      <c r="T174" s="7"/>
    </row>
    <row r="175" spans="1:20" ht="15" customHeight="1" x14ac:dyDescent="0.2">
      <c r="A175" s="15"/>
      <c r="B175" s="15"/>
      <c r="C175" s="25" t="str">
        <f>IF(H175&lt;&gt;"G","",7)</f>
        <v/>
      </c>
      <c r="D175" s="25" t="str">
        <f>IF(J175&lt;&gt;"G","",10)</f>
        <v/>
      </c>
      <c r="E175" s="25" t="str">
        <f>IF(M175&lt;&gt;"G","",3)</f>
        <v/>
      </c>
      <c r="F175" s="24"/>
      <c r="G175" s="24"/>
      <c r="H175" s="25" t="str">
        <f>IF(OR(C174="",F174="",I174="",L174=""),"",IF(AND(C174=2,F174=3,I174=1,L174=3),"G","R"))</f>
        <v/>
      </c>
      <c r="I175" s="24"/>
      <c r="J175" s="25" t="str">
        <f>IF(J174="","",IF(J174="Zn3(PO4)2","G","R"))</f>
        <v/>
      </c>
      <c r="K175" s="24"/>
      <c r="L175" s="24"/>
      <c r="M175" s="25" t="str">
        <f>IF(M174="","",IF(M174="H2O","G","R"))</f>
        <v/>
      </c>
      <c r="N175" s="16"/>
      <c r="O175" s="16"/>
      <c r="P175" s="16"/>
      <c r="Q175" s="17"/>
      <c r="R175" s="108"/>
      <c r="S175" s="110"/>
      <c r="T175" s="7"/>
    </row>
    <row r="176" spans="1:20" ht="15" customHeight="1" thickBot="1" x14ac:dyDescent="0.25">
      <c r="A176" s="15"/>
      <c r="B176" s="15"/>
      <c r="C176" s="15"/>
      <c r="D176" s="15"/>
      <c r="E176" s="15"/>
      <c r="F176" s="15"/>
      <c r="G176" s="15"/>
      <c r="H176" s="15"/>
      <c r="I176" s="15"/>
      <c r="J176" s="15"/>
      <c r="K176" s="15"/>
      <c r="L176" s="15"/>
      <c r="M176" s="15"/>
      <c r="N176" s="16"/>
      <c r="O176" s="16"/>
      <c r="P176" s="16"/>
      <c r="Q176" s="17"/>
      <c r="R176" s="7"/>
      <c r="S176" s="7"/>
      <c r="T176" s="7"/>
    </row>
    <row r="177" spans="1:20" ht="17.100000000000001" customHeight="1" thickBot="1" x14ac:dyDescent="0.25">
      <c r="A177" s="19">
        <v>38</v>
      </c>
      <c r="B177" s="15"/>
      <c r="C177" s="20"/>
      <c r="D177" s="21" t="s">
        <v>69</v>
      </c>
      <c r="E177" s="22" t="s">
        <v>58</v>
      </c>
      <c r="F177" s="20"/>
      <c r="G177" s="21" t="s">
        <v>113</v>
      </c>
      <c r="H177" s="35"/>
      <c r="I177" s="20"/>
      <c r="J177" s="23"/>
      <c r="K177" s="22" t="s">
        <v>58</v>
      </c>
      <c r="L177" s="20"/>
      <c r="M177" s="23"/>
      <c r="N177" s="16"/>
      <c r="O177" s="16"/>
      <c r="P177" s="16"/>
      <c r="Q177" s="17"/>
      <c r="R177" s="107" t="str">
        <f>IF(S177="","",IF(S177=20,"J","L"))</f>
        <v/>
      </c>
      <c r="S177" s="109" t="str">
        <f>IF(OR(H178="",J178="",M178=""),"",SUM(C178:E178))</f>
        <v/>
      </c>
      <c r="T177" s="7"/>
    </row>
    <row r="178" spans="1:20" ht="15" customHeight="1" x14ac:dyDescent="0.2">
      <c r="A178" s="15"/>
      <c r="B178" s="24"/>
      <c r="C178" s="25" t="str">
        <f>IF(H178&lt;&gt;"G","",8)</f>
        <v/>
      </c>
      <c r="D178" s="25" t="str">
        <f>IF(J178&lt;&gt;"G","",9)</f>
        <v/>
      </c>
      <c r="E178" s="25" t="str">
        <f>IF(M178&lt;&gt;"G","",3)</f>
        <v/>
      </c>
      <c r="F178" s="24"/>
      <c r="G178" s="24"/>
      <c r="H178" s="25" t="str">
        <f>IF(OR(C177="",F177="",I177="",L177=""),"",IF(AND(C177=6,F177=1,I177=2,L177=3),"G","R"))</f>
        <v/>
      </c>
      <c r="I178" s="24"/>
      <c r="J178" s="25" t="str">
        <f>IF(J177="","",IF(J177="AlBr3","G","R"))</f>
        <v/>
      </c>
      <c r="K178" s="24"/>
      <c r="L178" s="24"/>
      <c r="M178" s="25" t="str">
        <f>IF(M177="","",IF(M177="H2O","G","R"))</f>
        <v/>
      </c>
      <c r="N178" s="26"/>
      <c r="O178" s="26"/>
      <c r="P178" s="16"/>
      <c r="Q178" s="17"/>
      <c r="R178" s="108"/>
      <c r="S178" s="110"/>
      <c r="T178" s="7"/>
    </row>
    <row r="179" spans="1:20" ht="15" customHeight="1" thickBot="1" x14ac:dyDescent="0.25">
      <c r="A179" s="15"/>
      <c r="B179" s="15"/>
      <c r="C179" s="15"/>
      <c r="D179" s="15"/>
      <c r="E179" s="15"/>
      <c r="F179" s="15"/>
      <c r="G179" s="15"/>
      <c r="H179" s="15"/>
      <c r="I179" s="15"/>
      <c r="J179" s="15"/>
      <c r="K179" s="15"/>
      <c r="L179" s="15"/>
      <c r="M179" s="15"/>
      <c r="N179" s="16"/>
      <c r="O179" s="16"/>
      <c r="P179" s="16"/>
      <c r="Q179" s="17"/>
      <c r="R179" s="7"/>
      <c r="S179" s="7"/>
      <c r="T179" s="7"/>
    </row>
    <row r="180" spans="1:20" ht="17.100000000000001" customHeight="1" thickBot="1" x14ac:dyDescent="0.25">
      <c r="A180" s="19">
        <v>39</v>
      </c>
      <c r="B180" s="15"/>
      <c r="C180" s="20"/>
      <c r="D180" s="21" t="s">
        <v>114</v>
      </c>
      <c r="E180" s="22" t="s">
        <v>58</v>
      </c>
      <c r="F180" s="20"/>
      <c r="G180" s="21" t="s">
        <v>115</v>
      </c>
      <c r="H180" s="35"/>
      <c r="I180" s="20"/>
      <c r="J180" s="23"/>
      <c r="K180" s="22" t="s">
        <v>58</v>
      </c>
      <c r="L180" s="20"/>
      <c r="M180" s="23"/>
      <c r="N180" s="16"/>
      <c r="O180" s="16"/>
      <c r="P180" s="16"/>
      <c r="Q180" s="17"/>
      <c r="R180" s="107" t="str">
        <f>IF(S180="","",IF(S180=20,"J","L"))</f>
        <v/>
      </c>
      <c r="S180" s="109" t="str">
        <f>IF(OR(H181="",J181="",M181=""),"",SUM(C181:E181))</f>
        <v/>
      </c>
      <c r="T180" s="7"/>
    </row>
    <row r="181" spans="1:20" ht="15" customHeight="1" x14ac:dyDescent="0.2">
      <c r="A181" s="15"/>
      <c r="B181" s="15"/>
      <c r="C181" s="25" t="str">
        <f>IF(H181&lt;&gt;"G","",8)</f>
        <v/>
      </c>
      <c r="D181" s="25" t="str">
        <f>IF(J181&lt;&gt;"G","",9)</f>
        <v/>
      </c>
      <c r="E181" s="25" t="str">
        <f>IF(M181&lt;&gt;"G","",3)</f>
        <v/>
      </c>
      <c r="F181" s="24"/>
      <c r="G181" s="24"/>
      <c r="H181" s="25" t="str">
        <f>IF(OR(C180="",F180="",I180="",L180=""),"",IF(AND(C180=3,F180=1,I180=1,L180=3),"G","R"))</f>
        <v/>
      </c>
      <c r="I181" s="24"/>
      <c r="J181" s="25" t="str">
        <f>IF(J180="","",IF(J180="Fe2S3","G","R"))</f>
        <v/>
      </c>
      <c r="K181" s="24"/>
      <c r="L181" s="24"/>
      <c r="M181" s="25" t="str">
        <f>IF(M180="","",IF(M180="H2O","G","R"))</f>
        <v/>
      </c>
      <c r="N181" s="16"/>
      <c r="O181" s="16"/>
      <c r="P181" s="16"/>
      <c r="Q181" s="17"/>
      <c r="R181" s="108"/>
      <c r="S181" s="110"/>
      <c r="T181" s="7"/>
    </row>
    <row r="182" spans="1:20" ht="15" customHeight="1" thickBot="1" x14ac:dyDescent="0.25">
      <c r="A182" s="15"/>
      <c r="B182" s="15"/>
      <c r="C182" s="15"/>
      <c r="D182" s="15"/>
      <c r="E182" s="15"/>
      <c r="F182" s="15"/>
      <c r="G182" s="15"/>
      <c r="H182" s="15"/>
      <c r="I182" s="15"/>
      <c r="J182" s="15"/>
      <c r="K182" s="15"/>
      <c r="L182" s="15"/>
      <c r="M182" s="15"/>
      <c r="N182" s="16"/>
      <c r="O182" s="16"/>
      <c r="P182" s="16"/>
      <c r="Q182" s="17"/>
      <c r="R182" s="7"/>
      <c r="S182" s="7"/>
      <c r="T182" s="7"/>
    </row>
    <row r="183" spans="1:20" ht="17.100000000000001" customHeight="1" thickBot="1" x14ac:dyDescent="0.25">
      <c r="A183" s="19">
        <v>40</v>
      </c>
      <c r="B183" s="15"/>
      <c r="C183" s="20"/>
      <c r="D183" s="21" t="s">
        <v>74</v>
      </c>
      <c r="E183" s="22" t="s">
        <v>58</v>
      </c>
      <c r="F183" s="20"/>
      <c r="G183" s="21" t="s">
        <v>113</v>
      </c>
      <c r="H183" s="35"/>
      <c r="I183" s="20"/>
      <c r="J183" s="23"/>
      <c r="K183" s="22" t="s">
        <v>58</v>
      </c>
      <c r="L183" s="20"/>
      <c r="M183" s="23"/>
      <c r="N183" s="16"/>
      <c r="O183" s="16"/>
      <c r="P183" s="16"/>
      <c r="Q183" s="17"/>
      <c r="R183" s="107" t="str">
        <f>IF(S183="","",IF(S183=20,"J","L"))</f>
        <v/>
      </c>
      <c r="S183" s="109" t="str">
        <f>IF(OR(H184="",J184="",M184=""),"",SUM(C184:E184))</f>
        <v/>
      </c>
      <c r="T183" s="111" t="str">
        <f>IF(OR(S159="",S162="",S165="",S168="",S171="",S174="",S177="",S180="",S183=""),"",SUM(S159:S183))</f>
        <v/>
      </c>
    </row>
    <row r="184" spans="1:20" ht="15" customHeight="1" thickBot="1" x14ac:dyDescent="0.25">
      <c r="A184" s="15"/>
      <c r="B184" s="15"/>
      <c r="C184" s="25" t="str">
        <f>IF(H184&lt;&gt;"G","",7)</f>
        <v/>
      </c>
      <c r="D184" s="25" t="str">
        <f>IF(J184&lt;&gt;"G","",10)</f>
        <v/>
      </c>
      <c r="E184" s="25" t="str">
        <f>IF(M184&lt;&gt;"G","",3)</f>
        <v/>
      </c>
      <c r="F184" s="24"/>
      <c r="G184" s="24"/>
      <c r="H184" s="25" t="str">
        <f>IF(OR(C183="",F183="",I183="",L183=""),"",IF(AND(C183=2,F183=1,I183=2,L183=3),"G","R"))</f>
        <v/>
      </c>
      <c r="I184" s="24"/>
      <c r="J184" s="25" t="str">
        <f>IF(J183="","",IF(J183="AlPO4","G","R"))</f>
        <v/>
      </c>
      <c r="K184" s="24"/>
      <c r="L184" s="24"/>
      <c r="M184" s="25" t="str">
        <f>IF(M183="","",IF(M183="H2O","G","R"))</f>
        <v/>
      </c>
      <c r="N184" s="16"/>
      <c r="O184" s="16"/>
      <c r="P184" s="16"/>
      <c r="Q184" s="17"/>
      <c r="R184" s="108"/>
      <c r="S184" s="110"/>
      <c r="T184" s="111"/>
    </row>
    <row r="185" spans="1:20" ht="15" customHeight="1" x14ac:dyDescent="0.2">
      <c r="A185" s="33"/>
      <c r="B185" s="33"/>
      <c r="C185" s="33"/>
      <c r="D185" s="33"/>
      <c r="E185" s="33"/>
      <c r="F185" s="33"/>
      <c r="G185" s="33"/>
      <c r="H185" s="33"/>
      <c r="I185" s="33"/>
      <c r="J185" s="33"/>
      <c r="K185" s="33"/>
      <c r="L185" s="33"/>
      <c r="M185" s="33"/>
      <c r="N185" s="33"/>
      <c r="O185" s="33"/>
      <c r="P185" s="33"/>
      <c r="Q185" s="34"/>
      <c r="R185" s="7"/>
      <c r="S185" s="7"/>
      <c r="T185" s="7"/>
    </row>
    <row r="186" spans="1:20" ht="15" customHeight="1" x14ac:dyDescent="0.2">
      <c r="A186" s="16"/>
      <c r="B186" s="16"/>
      <c r="C186" s="132" t="s">
        <v>116</v>
      </c>
      <c r="D186" s="132"/>
      <c r="E186" s="132"/>
      <c r="F186" s="132"/>
      <c r="G186" s="132"/>
      <c r="H186" s="132"/>
      <c r="I186" s="132"/>
      <c r="J186" s="132"/>
      <c r="K186" s="16"/>
      <c r="L186" s="16"/>
      <c r="M186" s="16"/>
      <c r="N186" s="16"/>
      <c r="O186" s="16"/>
      <c r="P186" s="16"/>
      <c r="Q186" s="17"/>
      <c r="R186" s="7"/>
      <c r="S186" s="7"/>
      <c r="T186" s="7"/>
    </row>
    <row r="187" spans="1:20" ht="15" customHeight="1" x14ac:dyDescent="0.2">
      <c r="A187" s="16"/>
      <c r="B187" s="16"/>
      <c r="C187" s="132"/>
      <c r="D187" s="132"/>
      <c r="E187" s="132"/>
      <c r="F187" s="132"/>
      <c r="G187" s="132"/>
      <c r="H187" s="132"/>
      <c r="I187" s="132"/>
      <c r="J187" s="132"/>
      <c r="K187" s="16"/>
      <c r="L187" s="16"/>
      <c r="M187" s="16"/>
      <c r="N187" s="16"/>
      <c r="O187" s="16"/>
      <c r="P187" s="16"/>
      <c r="Q187" s="17"/>
      <c r="R187" s="7"/>
      <c r="S187" s="7"/>
      <c r="T187" s="7"/>
    </row>
    <row r="188" spans="1:20" ht="15" customHeight="1" x14ac:dyDescent="0.2">
      <c r="A188" s="16"/>
      <c r="B188" s="16"/>
      <c r="C188" s="133" t="s">
        <v>117</v>
      </c>
      <c r="D188" s="134"/>
      <c r="E188" s="134"/>
      <c r="F188" s="134"/>
      <c r="G188" s="134"/>
      <c r="H188" s="134"/>
      <c r="I188" s="134"/>
      <c r="J188" s="134"/>
      <c r="K188" s="134"/>
      <c r="L188" s="134"/>
      <c r="M188" s="134"/>
      <c r="N188" s="134"/>
      <c r="O188" s="134"/>
      <c r="P188" s="134"/>
      <c r="Q188" s="17"/>
      <c r="R188" s="7"/>
      <c r="S188" s="7"/>
      <c r="T188" s="7"/>
    </row>
    <row r="189" spans="1:20" ht="15" customHeight="1" x14ac:dyDescent="0.2">
      <c r="A189" s="16"/>
      <c r="B189" s="16"/>
      <c r="C189" s="134"/>
      <c r="D189" s="134"/>
      <c r="E189" s="134"/>
      <c r="F189" s="134"/>
      <c r="G189" s="134"/>
      <c r="H189" s="134"/>
      <c r="I189" s="134"/>
      <c r="J189" s="134"/>
      <c r="K189" s="134"/>
      <c r="L189" s="134"/>
      <c r="M189" s="134"/>
      <c r="N189" s="134"/>
      <c r="O189" s="134"/>
      <c r="P189" s="134"/>
      <c r="Q189" s="17"/>
      <c r="R189" s="7"/>
      <c r="S189" s="7"/>
      <c r="T189" s="7"/>
    </row>
    <row r="190" spans="1:20" ht="15" customHeight="1" thickBot="1" x14ac:dyDescent="0.25">
      <c r="A190" s="16"/>
      <c r="B190" s="16"/>
      <c r="C190" s="11"/>
      <c r="D190" s="11"/>
      <c r="E190" s="11"/>
      <c r="F190" s="11"/>
      <c r="G190" s="11"/>
      <c r="H190" s="11"/>
      <c r="I190" s="11"/>
      <c r="J190" s="11"/>
      <c r="K190" s="11"/>
      <c r="L190" s="11"/>
      <c r="M190" s="11"/>
      <c r="N190" s="11"/>
      <c r="O190" s="11"/>
      <c r="P190" s="11"/>
      <c r="Q190" s="17"/>
      <c r="R190" s="7"/>
      <c r="S190" s="7"/>
      <c r="T190" s="7"/>
    </row>
    <row r="191" spans="1:20" ht="17.100000000000001" customHeight="1" thickBot="1" x14ac:dyDescent="0.25">
      <c r="A191" s="19">
        <v>41</v>
      </c>
      <c r="B191" s="15"/>
      <c r="C191" s="20"/>
      <c r="D191" s="21" t="s">
        <v>98</v>
      </c>
      <c r="E191" s="22" t="s">
        <v>58</v>
      </c>
      <c r="F191" s="20"/>
      <c r="G191" s="21" t="s">
        <v>107</v>
      </c>
      <c r="H191" s="35"/>
      <c r="I191" s="20"/>
      <c r="J191" s="23"/>
      <c r="K191" s="15"/>
      <c r="L191" s="15"/>
      <c r="M191" s="15"/>
      <c r="N191" s="16"/>
      <c r="O191" s="16"/>
      <c r="P191" s="16"/>
      <c r="Q191" s="17"/>
      <c r="R191" s="107" t="str">
        <f>IF(S191="","",IF(S191=15,"J","L"))</f>
        <v/>
      </c>
      <c r="S191" s="109" t="str">
        <f>IF(OR(H192="",J192=""),"",SUM(C192:D192))</f>
        <v/>
      </c>
      <c r="T191" s="7"/>
    </row>
    <row r="192" spans="1:20" ht="15" customHeight="1" x14ac:dyDescent="0.2">
      <c r="A192" s="15"/>
      <c r="B192" s="15"/>
      <c r="C192" s="25" t="str">
        <f>IF(H192&lt;&gt;"G","",5)</f>
        <v/>
      </c>
      <c r="D192" s="25" t="str">
        <f>IF(J192&lt;&gt;"G","",10)</f>
        <v/>
      </c>
      <c r="E192" s="24" t="str">
        <f>IF(M192&lt;&gt;"G","",3)</f>
        <v/>
      </c>
      <c r="F192" s="24"/>
      <c r="G192" s="24"/>
      <c r="H192" s="25" t="str">
        <f>IF(OR(C191="",F191="",I191=""),"",IF(AND(C191=1,F191=1,I191=2),"G","R"))</f>
        <v/>
      </c>
      <c r="I192" s="24"/>
      <c r="J192" s="25" t="str">
        <f>IF(J191="","",IF(J191="KNO3","G","R"))</f>
        <v/>
      </c>
      <c r="K192" s="15"/>
      <c r="L192" s="15"/>
      <c r="M192" s="15"/>
      <c r="N192" s="16"/>
      <c r="O192" s="16"/>
      <c r="P192" s="16"/>
      <c r="Q192" s="17"/>
      <c r="R192" s="108"/>
      <c r="S192" s="110"/>
      <c r="T192" s="7"/>
    </row>
    <row r="193" spans="1:20" ht="15" customHeight="1" thickBot="1" x14ac:dyDescent="0.25">
      <c r="A193" s="15"/>
      <c r="B193" s="15"/>
      <c r="C193" s="15"/>
      <c r="D193" s="15"/>
      <c r="E193" s="15"/>
      <c r="F193" s="15"/>
      <c r="G193" s="15"/>
      <c r="H193" s="15"/>
      <c r="I193" s="15"/>
      <c r="J193" s="15"/>
      <c r="K193" s="15"/>
      <c r="L193" s="15"/>
      <c r="M193" s="15"/>
      <c r="N193" s="16"/>
      <c r="O193" s="16"/>
      <c r="P193" s="16"/>
      <c r="Q193" s="17"/>
      <c r="R193" s="7"/>
      <c r="S193" s="7"/>
      <c r="T193" s="7"/>
    </row>
    <row r="194" spans="1:20" ht="17.100000000000001" customHeight="1" thickBot="1" x14ac:dyDescent="0.25">
      <c r="A194" s="19">
        <v>42</v>
      </c>
      <c r="B194" s="15"/>
      <c r="C194" s="20"/>
      <c r="D194" s="21" t="s">
        <v>97</v>
      </c>
      <c r="E194" s="22" t="s">
        <v>58</v>
      </c>
      <c r="F194" s="20"/>
      <c r="G194" s="21" t="s">
        <v>109</v>
      </c>
      <c r="H194" s="35"/>
      <c r="I194" s="20"/>
      <c r="J194" s="23"/>
      <c r="K194" s="15"/>
      <c r="L194" s="15"/>
      <c r="M194" s="15"/>
      <c r="N194" s="16"/>
      <c r="O194" s="16"/>
      <c r="P194" s="16"/>
      <c r="Q194" s="17"/>
      <c r="R194" s="107" t="str">
        <f>IF(S194="","",IF(S194=15,"J","L"))</f>
        <v/>
      </c>
      <c r="S194" s="109" t="str">
        <f>IF(OR(H195="",J195=""),"",SUM(C195:D195))</f>
        <v/>
      </c>
      <c r="T194" s="7"/>
    </row>
    <row r="195" spans="1:20" ht="15" customHeight="1" x14ac:dyDescent="0.2">
      <c r="A195" s="15"/>
      <c r="B195" s="15"/>
      <c r="C195" s="25" t="str">
        <f>IF(H195&lt;&gt;"G","",5)</f>
        <v/>
      </c>
      <c r="D195" s="25" t="str">
        <f>IF(J195&lt;&gt;"G","",10)</f>
        <v/>
      </c>
      <c r="E195" s="24" t="str">
        <f>IF(M195&lt;&gt;"G","",3)</f>
        <v/>
      </c>
      <c r="F195" s="24"/>
      <c r="G195" s="24"/>
      <c r="H195" s="25" t="str">
        <f>IF(OR(C194="",F194="",I194=""),"",IF(AND(C194=1,F194=1,I194=1),"G","R"))</f>
        <v/>
      </c>
      <c r="I195" s="24"/>
      <c r="J195" s="25" t="str">
        <f>IF(J194="","",IF(J194="Ca(NO2)2","G","R"))</f>
        <v/>
      </c>
      <c r="K195" s="15"/>
      <c r="L195" s="15"/>
      <c r="M195" s="15"/>
      <c r="N195" s="16"/>
      <c r="O195" s="16"/>
      <c r="P195" s="16"/>
      <c r="Q195" s="17"/>
      <c r="R195" s="108"/>
      <c r="S195" s="110"/>
      <c r="T195" s="7"/>
    </row>
    <row r="196" spans="1:20" ht="15" customHeight="1" thickBot="1" x14ac:dyDescent="0.25">
      <c r="A196" s="15"/>
      <c r="B196" s="15"/>
      <c r="C196" s="15"/>
      <c r="D196" s="15"/>
      <c r="E196" s="15"/>
      <c r="F196" s="15"/>
      <c r="G196" s="15"/>
      <c r="H196" s="15"/>
      <c r="I196" s="15"/>
      <c r="J196" s="15"/>
      <c r="K196" s="15"/>
      <c r="L196" s="15"/>
      <c r="M196" s="15"/>
      <c r="N196" s="16"/>
      <c r="O196" s="16"/>
      <c r="P196" s="16"/>
      <c r="Q196" s="17"/>
      <c r="R196" s="7"/>
      <c r="S196" s="7"/>
      <c r="T196" s="7"/>
    </row>
    <row r="197" spans="1:20" ht="17.100000000000001" customHeight="1" thickBot="1" x14ac:dyDescent="0.25">
      <c r="A197" s="19">
        <v>43</v>
      </c>
      <c r="B197" s="15"/>
      <c r="C197" s="20"/>
      <c r="D197" s="21" t="s">
        <v>99</v>
      </c>
      <c r="E197" s="22" t="s">
        <v>58</v>
      </c>
      <c r="F197" s="20"/>
      <c r="G197" s="21" t="s">
        <v>115</v>
      </c>
      <c r="H197" s="35"/>
      <c r="I197" s="20"/>
      <c r="J197" s="23"/>
      <c r="K197" s="15"/>
      <c r="L197" s="15"/>
      <c r="M197" s="15"/>
      <c r="N197" s="16"/>
      <c r="O197" s="16"/>
      <c r="P197" s="16"/>
      <c r="Q197" s="17"/>
      <c r="R197" s="107" t="str">
        <f>IF(S197="","",IF(S197=15,"J","L"))</f>
        <v/>
      </c>
      <c r="S197" s="109" t="str">
        <f>IF(OR(H198="",J198=""),"",SUM(C198:D198))</f>
        <v/>
      </c>
      <c r="T197" s="7"/>
    </row>
    <row r="198" spans="1:20" ht="15" customHeight="1" x14ac:dyDescent="0.2">
      <c r="A198" s="15"/>
      <c r="B198" s="15"/>
      <c r="C198" s="25" t="str">
        <f>IF(H198&lt;&gt;"G","",6)</f>
        <v/>
      </c>
      <c r="D198" s="25" t="str">
        <f>IF(J198&lt;&gt;"G","",9)</f>
        <v/>
      </c>
      <c r="E198" s="24" t="str">
        <f>IF(M198&lt;&gt;"G","",3)</f>
        <v/>
      </c>
      <c r="F198" s="24"/>
      <c r="G198" s="24"/>
      <c r="H198" s="25" t="str">
        <f>IF(OR(C197="",F197="",I197=""),"",IF(AND(C197=3,F197=1,I197=2),"G","R"))</f>
        <v/>
      </c>
      <c r="I198" s="24"/>
      <c r="J198" s="25" t="str">
        <f>IF(J197="","",IF(J197="Fe(ClO3)3","G","R"))</f>
        <v/>
      </c>
      <c r="K198" s="15"/>
      <c r="L198" s="15"/>
      <c r="M198" s="15"/>
      <c r="N198" s="16"/>
      <c r="O198" s="16"/>
      <c r="P198" s="16"/>
      <c r="Q198" s="17"/>
      <c r="R198" s="108"/>
      <c r="S198" s="110"/>
      <c r="T198" s="7"/>
    </row>
    <row r="199" spans="1:20" ht="15" customHeight="1" thickBot="1" x14ac:dyDescent="0.25">
      <c r="A199" s="15"/>
      <c r="B199" s="15"/>
      <c r="C199" s="15"/>
      <c r="D199" s="15"/>
      <c r="E199" s="15"/>
      <c r="F199" s="15"/>
      <c r="G199" s="15"/>
      <c r="H199" s="15"/>
      <c r="I199" s="15"/>
      <c r="J199" s="15"/>
      <c r="K199" s="15"/>
      <c r="L199" s="15"/>
      <c r="M199" s="15"/>
      <c r="N199" s="16"/>
      <c r="O199" s="16"/>
      <c r="P199" s="16"/>
      <c r="Q199" s="17"/>
      <c r="R199" s="7"/>
      <c r="S199" s="7"/>
      <c r="T199" s="7"/>
    </row>
    <row r="200" spans="1:20" ht="17.100000000000001" customHeight="1" thickBot="1" x14ac:dyDescent="0.25">
      <c r="A200" s="19">
        <v>44</v>
      </c>
      <c r="B200" s="15"/>
      <c r="C200" s="20"/>
      <c r="D200" s="21" t="s">
        <v>102</v>
      </c>
      <c r="E200" s="22" t="s">
        <v>58</v>
      </c>
      <c r="F200" s="20"/>
      <c r="G200" s="21" t="s">
        <v>106</v>
      </c>
      <c r="H200" s="35"/>
      <c r="I200" s="20"/>
      <c r="J200" s="23"/>
      <c r="K200" s="15"/>
      <c r="L200" s="15"/>
      <c r="M200" s="15"/>
      <c r="N200" s="16"/>
      <c r="O200" s="16"/>
      <c r="P200" s="16"/>
      <c r="Q200" s="17"/>
      <c r="R200" s="107" t="str">
        <f>IF(S200="","",IF(S200=15,"J","L"))</f>
        <v/>
      </c>
      <c r="S200" s="109" t="str">
        <f>IF(OR(H201="",J201=""),"",SUM(C201:D201))</f>
        <v/>
      </c>
      <c r="T200" s="7"/>
    </row>
    <row r="201" spans="1:20" ht="15" customHeight="1" x14ac:dyDescent="0.2">
      <c r="A201" s="15"/>
      <c r="B201" s="15"/>
      <c r="C201" s="25" t="str">
        <f>IF(H201&lt;&gt;"G","",6)</f>
        <v/>
      </c>
      <c r="D201" s="25" t="str">
        <f>IF(J201&lt;&gt;"G","",9)</f>
        <v/>
      </c>
      <c r="E201" s="24" t="str">
        <f>IF(M201&lt;&gt;"G","",3)</f>
        <v/>
      </c>
      <c r="F201" s="24"/>
      <c r="G201" s="24"/>
      <c r="H201" s="25" t="str">
        <f>IF(OR(C200="",F200="",I200=""),"",IF(AND(C200=1,F200=1,I200=1),"G","R"))</f>
        <v/>
      </c>
      <c r="I201" s="24"/>
      <c r="J201" s="25" t="str">
        <f>IF(J200="","",IF(J200="Na2SO3","G","R"))</f>
        <v/>
      </c>
      <c r="K201" s="15"/>
      <c r="L201" s="15"/>
      <c r="M201" s="15"/>
      <c r="N201" s="16"/>
      <c r="O201" s="16"/>
      <c r="P201" s="16"/>
      <c r="Q201" s="17"/>
      <c r="R201" s="108"/>
      <c r="S201" s="110"/>
      <c r="T201" s="7"/>
    </row>
    <row r="202" spans="1:20" ht="15" customHeight="1" thickBot="1" x14ac:dyDescent="0.25">
      <c r="A202" s="15"/>
      <c r="B202" s="15"/>
      <c r="C202" s="15"/>
      <c r="D202" s="15"/>
      <c r="E202" s="15"/>
      <c r="F202" s="15"/>
      <c r="G202" s="15"/>
      <c r="H202" s="15"/>
      <c r="I202" s="15"/>
      <c r="J202" s="15"/>
      <c r="K202" s="15"/>
      <c r="L202" s="15"/>
      <c r="M202" s="15"/>
      <c r="N202" s="16"/>
      <c r="O202" s="16"/>
      <c r="P202" s="16"/>
      <c r="Q202" s="17"/>
      <c r="R202" s="7"/>
      <c r="S202" s="7"/>
      <c r="T202" s="7"/>
    </row>
    <row r="203" spans="1:20" ht="17.100000000000001" customHeight="1" thickBot="1" x14ac:dyDescent="0.25">
      <c r="A203" s="19">
        <v>45</v>
      </c>
      <c r="B203" s="15"/>
      <c r="C203" s="20"/>
      <c r="D203" s="21" t="s">
        <v>101</v>
      </c>
      <c r="E203" s="22" t="s">
        <v>58</v>
      </c>
      <c r="F203" s="20"/>
      <c r="G203" s="21" t="s">
        <v>110</v>
      </c>
      <c r="H203" s="35"/>
      <c r="I203" s="20"/>
      <c r="J203" s="23"/>
      <c r="K203" s="15"/>
      <c r="L203" s="15"/>
      <c r="M203" s="15"/>
      <c r="N203" s="16"/>
      <c r="O203" s="16"/>
      <c r="P203" s="16"/>
      <c r="Q203" s="17"/>
      <c r="R203" s="107" t="str">
        <f>IF(S203="","",IF(S203=15,"J","L"))</f>
        <v/>
      </c>
      <c r="S203" s="109" t="str">
        <f>IF(OR(H204="",J204=""),"",SUM(C204:D204))</f>
        <v/>
      </c>
      <c r="T203" s="7"/>
    </row>
    <row r="204" spans="1:20" ht="15" customHeight="1" x14ac:dyDescent="0.2">
      <c r="A204" s="15"/>
      <c r="B204" s="24"/>
      <c r="C204" s="25" t="str">
        <f>IF(H204&lt;&gt;"G","",6)</f>
        <v/>
      </c>
      <c r="D204" s="25" t="str">
        <f>IF(J204&lt;&gt;"G","",9)</f>
        <v/>
      </c>
      <c r="E204" s="24" t="str">
        <f>IF(M204&lt;&gt;"G","",3)</f>
        <v/>
      </c>
      <c r="F204" s="24"/>
      <c r="G204" s="24"/>
      <c r="H204" s="25" t="str">
        <f>IF(OR(C203="",F203="",I203=""),"",IF(AND(C203=1,F203=1,I203=1),"G","R"))</f>
        <v/>
      </c>
      <c r="I204" s="25"/>
      <c r="J204" s="25" t="str">
        <f>IF(J203="","",IF(J203="MgCO3","G","R"))</f>
        <v/>
      </c>
      <c r="K204" s="15"/>
      <c r="L204" s="15"/>
      <c r="M204" s="15"/>
      <c r="N204" s="16"/>
      <c r="O204" s="16"/>
      <c r="P204" s="16"/>
      <c r="Q204" s="17"/>
      <c r="R204" s="108"/>
      <c r="S204" s="110"/>
      <c r="T204" s="7"/>
    </row>
    <row r="205" spans="1:20" ht="15" customHeight="1" thickBot="1" x14ac:dyDescent="0.25">
      <c r="A205" s="15"/>
      <c r="B205" s="15"/>
      <c r="C205" s="15"/>
      <c r="D205" s="15"/>
      <c r="E205" s="15"/>
      <c r="F205" s="15"/>
      <c r="G205" s="15"/>
      <c r="H205" s="15"/>
      <c r="I205" s="15"/>
      <c r="J205" s="15"/>
      <c r="K205" s="15"/>
      <c r="L205" s="15"/>
      <c r="M205" s="15"/>
      <c r="N205" s="16"/>
      <c r="O205" s="16"/>
      <c r="P205" s="16"/>
      <c r="Q205" s="17"/>
      <c r="R205" s="7"/>
      <c r="S205" s="7"/>
      <c r="T205" s="7"/>
    </row>
    <row r="206" spans="1:20" ht="17.100000000000001" customHeight="1" thickBot="1" x14ac:dyDescent="0.25">
      <c r="A206" s="19">
        <v>46</v>
      </c>
      <c r="B206" s="15"/>
      <c r="C206" s="20"/>
      <c r="D206" s="21" t="s">
        <v>100</v>
      </c>
      <c r="E206" s="22" t="s">
        <v>58</v>
      </c>
      <c r="F206" s="20"/>
      <c r="G206" s="21" t="s">
        <v>113</v>
      </c>
      <c r="H206" s="35"/>
      <c r="I206" s="20"/>
      <c r="J206" s="23"/>
      <c r="K206" s="15"/>
      <c r="L206" s="15"/>
      <c r="M206" s="15"/>
      <c r="N206" s="16"/>
      <c r="O206" s="16"/>
      <c r="P206" s="16"/>
      <c r="Q206" s="17"/>
      <c r="R206" s="107" t="str">
        <f>IF(S206="","",IF(S206=20,"J","L"))</f>
        <v/>
      </c>
      <c r="S206" s="109" t="str">
        <f>IF(OR(H207="",J207=""),"",SUM(C207:D207))</f>
        <v/>
      </c>
      <c r="T206" s="7"/>
    </row>
    <row r="207" spans="1:20" ht="15" customHeight="1" x14ac:dyDescent="0.2">
      <c r="A207" s="15"/>
      <c r="B207" s="15"/>
      <c r="C207" s="25" t="str">
        <f>IF(H207&lt;&gt;"G","",8)</f>
        <v/>
      </c>
      <c r="D207" s="25" t="str">
        <f>IF(J207&lt;&gt;"G","",12)</f>
        <v/>
      </c>
      <c r="E207" s="25" t="str">
        <f>IF(M207&lt;&gt;"G","",3)</f>
        <v/>
      </c>
      <c r="F207" s="24"/>
      <c r="G207" s="24"/>
      <c r="H207" s="25" t="str">
        <f>IF(OR(C206="",F206="",I206=""),"",IF(AND(C206=3,F206=1,I206=1),"G","R"))</f>
        <v/>
      </c>
      <c r="I207" s="24"/>
      <c r="J207" s="25" t="str">
        <f>IF(J206="","",IF(J206="Al2(SO4)3","G","R"))</f>
        <v/>
      </c>
      <c r="K207" s="15"/>
      <c r="L207" s="15"/>
      <c r="M207" s="15"/>
      <c r="N207" s="16"/>
      <c r="O207" s="16"/>
      <c r="P207" s="16"/>
      <c r="Q207" s="17"/>
      <c r="R207" s="108"/>
      <c r="S207" s="110"/>
      <c r="T207" s="7"/>
    </row>
    <row r="208" spans="1:20" ht="15" customHeight="1" thickBot="1" x14ac:dyDescent="0.25">
      <c r="A208" s="15"/>
      <c r="B208" s="15"/>
      <c r="C208" s="15"/>
      <c r="D208" s="15"/>
      <c r="E208" s="15"/>
      <c r="F208" s="15"/>
      <c r="G208" s="15"/>
      <c r="H208" s="15"/>
      <c r="I208" s="15"/>
      <c r="J208" s="15"/>
      <c r="K208" s="15"/>
      <c r="L208" s="15"/>
      <c r="M208" s="15"/>
      <c r="N208" s="16"/>
      <c r="O208" s="16"/>
      <c r="P208" s="16"/>
      <c r="Q208" s="17"/>
      <c r="R208" s="7"/>
      <c r="S208" s="7"/>
      <c r="T208" s="7"/>
    </row>
    <row r="209" spans="1:20" ht="17.100000000000001" customHeight="1" thickBot="1" x14ac:dyDescent="0.25">
      <c r="A209" s="19">
        <v>47</v>
      </c>
      <c r="B209" s="15"/>
      <c r="C209" s="20"/>
      <c r="D209" s="21" t="s">
        <v>103</v>
      </c>
      <c r="E209" s="22" t="s">
        <v>58</v>
      </c>
      <c r="F209" s="20"/>
      <c r="G209" s="21" t="s">
        <v>107</v>
      </c>
      <c r="H209" s="35"/>
      <c r="I209" s="20"/>
      <c r="J209" s="23"/>
      <c r="K209" s="15"/>
      <c r="L209" s="15"/>
      <c r="M209" s="15"/>
      <c r="N209" s="16"/>
      <c r="O209" s="16"/>
      <c r="P209" s="16"/>
      <c r="Q209" s="17"/>
      <c r="R209" s="107" t="str">
        <f>IF(S209="","",IF(S209=15,"J","L"))</f>
        <v/>
      </c>
      <c r="S209" s="109" t="str">
        <f>IF(OR(H210="",J210=""),"",SUM(C210:D210))</f>
        <v/>
      </c>
      <c r="T209" s="7"/>
    </row>
    <row r="210" spans="1:20" ht="15" customHeight="1" x14ac:dyDescent="0.2">
      <c r="A210" s="15"/>
      <c r="B210" s="15"/>
      <c r="C210" s="25" t="str">
        <f>IF(H210&lt;&gt;"G","",6)</f>
        <v/>
      </c>
      <c r="D210" s="25" t="str">
        <f>IF(J210&lt;&gt;"G","",9)</f>
        <v/>
      </c>
      <c r="E210" s="24" t="str">
        <f>IF(M210&lt;&gt;"G","",3)</f>
        <v/>
      </c>
      <c r="F210" s="24"/>
      <c r="G210" s="24"/>
      <c r="H210" s="25" t="str">
        <f>IF(OR(C209="",F209="",I209=""),"",IF(AND(C209=1,F209=3,I209=2),"G","R"))</f>
        <v/>
      </c>
      <c r="I210" s="24"/>
      <c r="J210" s="25" t="str">
        <f>IF(J209="","",IF(J209="K3PO4","G","R"))</f>
        <v/>
      </c>
      <c r="K210" s="15"/>
      <c r="L210" s="15"/>
      <c r="M210" s="15"/>
      <c r="N210" s="16"/>
      <c r="O210" s="16"/>
      <c r="P210" s="16"/>
      <c r="Q210" s="17"/>
      <c r="R210" s="108"/>
      <c r="S210" s="110"/>
      <c r="T210" s="7"/>
    </row>
    <row r="211" spans="1:20" ht="15" customHeight="1" thickBot="1" x14ac:dyDescent="0.25">
      <c r="A211" s="15"/>
      <c r="B211" s="15"/>
      <c r="C211" s="15"/>
      <c r="D211" s="15"/>
      <c r="E211" s="15"/>
      <c r="F211" s="15"/>
      <c r="G211" s="15"/>
      <c r="H211" s="15"/>
      <c r="I211" s="15"/>
      <c r="J211" s="15"/>
      <c r="K211" s="15"/>
      <c r="L211" s="15"/>
      <c r="M211" s="15"/>
      <c r="N211" s="16"/>
      <c r="O211" s="16"/>
      <c r="P211" s="16"/>
      <c r="Q211" s="17"/>
      <c r="R211" s="7"/>
      <c r="S211" s="7"/>
      <c r="T211" s="7"/>
    </row>
    <row r="212" spans="1:20" ht="17.100000000000001" customHeight="1" thickBot="1" x14ac:dyDescent="0.25">
      <c r="A212" s="19">
        <v>48</v>
      </c>
      <c r="B212" s="15"/>
      <c r="C212" s="20"/>
      <c r="D212" s="21" t="s">
        <v>103</v>
      </c>
      <c r="E212" s="22" t="s">
        <v>58</v>
      </c>
      <c r="F212" s="20"/>
      <c r="G212" s="21" t="s">
        <v>109</v>
      </c>
      <c r="H212" s="35"/>
      <c r="I212" s="20"/>
      <c r="J212" s="23"/>
      <c r="K212" s="15"/>
      <c r="L212" s="15"/>
      <c r="M212" s="15"/>
      <c r="N212" s="16"/>
      <c r="O212" s="16"/>
      <c r="P212" s="16"/>
      <c r="Q212" s="17"/>
      <c r="R212" s="107" t="str">
        <f>IF(S212="","",IF(S212=20,"J","L"))</f>
        <v/>
      </c>
      <c r="S212" s="109" t="str">
        <f>IF(OR(H213="",J213=""),"",SUM(C213:D213))</f>
        <v/>
      </c>
      <c r="T212" s="111" t="str">
        <f>IF(OR(S191="",S194="",S197="",S200="",S203="",S206="",S209="",S212=""),"",SUM(S191:S212))</f>
        <v/>
      </c>
    </row>
    <row r="213" spans="1:20" ht="15" customHeight="1" x14ac:dyDescent="0.2">
      <c r="A213" s="15"/>
      <c r="B213" s="24"/>
      <c r="C213" s="25" t="str">
        <f>IF(H213&lt;&gt;"G","",8)</f>
        <v/>
      </c>
      <c r="D213" s="25" t="str">
        <f>IF(J213&lt;&gt;"G","",12)</f>
        <v/>
      </c>
      <c r="E213" s="24" t="str">
        <f>IF(M213&lt;&gt;"G","",3)</f>
        <v/>
      </c>
      <c r="F213" s="24"/>
      <c r="G213" s="24"/>
      <c r="H213" s="25" t="str">
        <f>IF(OR(C212="",F212="",I212=""),"",IF(AND(C212=1,F212=3,I212=1),"G","R"))</f>
        <v/>
      </c>
      <c r="I213" s="24"/>
      <c r="J213" s="25" t="str">
        <f>IF(J212="","",IF(J212="Ca3(PO4)2","G","R"))</f>
        <v/>
      </c>
      <c r="K213" s="24"/>
      <c r="L213" s="24"/>
      <c r="M213" s="24"/>
      <c r="N213" s="26"/>
      <c r="O213" s="26"/>
      <c r="P213" s="26"/>
      <c r="Q213" s="17"/>
      <c r="R213" s="108"/>
      <c r="S213" s="110"/>
      <c r="T213" s="111"/>
    </row>
    <row r="214" spans="1:20" ht="15" customHeight="1" x14ac:dyDescent="0.2">
      <c r="A214" s="15"/>
      <c r="B214" s="15"/>
      <c r="C214" s="15"/>
      <c r="D214" s="15"/>
      <c r="E214" s="15"/>
      <c r="F214" s="15"/>
      <c r="G214" s="15"/>
      <c r="H214" s="15"/>
      <c r="I214" s="15"/>
      <c r="J214" s="15"/>
      <c r="K214" s="15"/>
      <c r="L214" s="15"/>
      <c r="M214" s="15"/>
      <c r="N214" s="16"/>
      <c r="O214" s="16"/>
      <c r="P214" s="16"/>
      <c r="Q214" s="17"/>
      <c r="R214" s="7"/>
      <c r="S214" s="7"/>
      <c r="T214" s="7"/>
    </row>
    <row r="215" spans="1:20" ht="15" customHeight="1" x14ac:dyDescent="0.2">
      <c r="A215" s="38"/>
      <c r="B215" s="38"/>
      <c r="C215" s="38"/>
      <c r="D215" s="38"/>
      <c r="E215" s="38"/>
      <c r="F215" s="38"/>
      <c r="G215" s="38"/>
      <c r="H215" s="38"/>
      <c r="I215" s="38"/>
      <c r="J215" s="38"/>
      <c r="K215" s="38"/>
      <c r="L215" s="38"/>
      <c r="M215" s="38"/>
      <c r="N215" s="38"/>
      <c r="O215" s="38"/>
      <c r="P215" s="38"/>
      <c r="Q215" s="38"/>
      <c r="R215" s="7"/>
      <c r="S215" s="7"/>
      <c r="T215" s="7"/>
    </row>
    <row r="216" spans="1:20" ht="15" customHeight="1" x14ac:dyDescent="0.2">
      <c r="A216" s="7"/>
      <c r="B216" s="112" t="str">
        <f>IF(P216="","",IF(P216&gt;=900,"Συγχαρητήρια! Τα πήγες πολύ καλά στις χημικές αντιδρά-
σεις, ελπίζω χωρίς υπερβολικό διάβασμα!...",IF(P216&lt;501,"Απ' ότι φαίνεται δε συμπαθείς ιδιαίτερα τη Χημεία!..",IF(AND(P216&gt;=501,P216&lt;668),"Χρειάζεσαι περισσότερο διάβασμα!...","Με λίιιγο περισσότερο διάβασμα, θα τα πας πολύ καλύτερα!..."))))</f>
        <v/>
      </c>
      <c r="C216" s="113"/>
      <c r="D216" s="113"/>
      <c r="E216" s="113"/>
      <c r="F216" s="113"/>
      <c r="G216" s="113"/>
      <c r="H216" s="113"/>
      <c r="I216" s="113"/>
      <c r="J216" s="114"/>
      <c r="K216" s="7"/>
      <c r="L216" s="7"/>
      <c r="M216" s="121" t="s">
        <v>118</v>
      </c>
      <c r="N216" s="121"/>
      <c r="O216" s="121"/>
      <c r="P216" s="123" t="str">
        <f>IF(OR(T73="",T119="",T151="",T183="",T212=""),"",SUM(T73:T212))</f>
        <v/>
      </c>
      <c r="Q216" s="125" t="str">
        <f>IF(P216="","","στα 1000")</f>
        <v/>
      </c>
      <c r="R216" s="125"/>
      <c r="S216" s="7"/>
      <c r="T216" s="7"/>
    </row>
    <row r="217" spans="1:20" ht="15" customHeight="1" x14ac:dyDescent="0.2">
      <c r="A217" s="7"/>
      <c r="B217" s="115"/>
      <c r="C217" s="116"/>
      <c r="D217" s="116"/>
      <c r="E217" s="116"/>
      <c r="F217" s="116"/>
      <c r="G217" s="116"/>
      <c r="H217" s="116"/>
      <c r="I217" s="116"/>
      <c r="J217" s="117"/>
      <c r="K217" s="7"/>
      <c r="L217" s="7"/>
      <c r="M217" s="122"/>
      <c r="N217" s="122"/>
      <c r="O217" s="122"/>
      <c r="P217" s="124"/>
      <c r="Q217" s="126"/>
      <c r="R217" s="126"/>
      <c r="S217" s="7"/>
      <c r="T217" s="7"/>
    </row>
    <row r="218" spans="1:20" ht="15" customHeight="1" x14ac:dyDescent="0.2">
      <c r="A218" s="7"/>
      <c r="B218" s="115"/>
      <c r="C218" s="116"/>
      <c r="D218" s="116"/>
      <c r="E218" s="116"/>
      <c r="F218" s="116"/>
      <c r="G218" s="116"/>
      <c r="H218" s="116"/>
      <c r="I218" s="116"/>
      <c r="J218" s="117"/>
      <c r="K218" s="7"/>
      <c r="L218" s="7"/>
      <c r="M218" s="7"/>
      <c r="N218" s="7"/>
      <c r="O218" s="7"/>
      <c r="P218" s="7"/>
      <c r="Q218" s="7"/>
      <c r="R218" s="7"/>
      <c r="S218" s="7"/>
      <c r="T218" s="7"/>
    </row>
    <row r="219" spans="1:20" ht="15" customHeight="1" x14ac:dyDescent="0.2">
      <c r="A219" s="7"/>
      <c r="B219" s="115"/>
      <c r="C219" s="116"/>
      <c r="D219" s="116"/>
      <c r="E219" s="116"/>
      <c r="F219" s="116"/>
      <c r="G219" s="116"/>
      <c r="H219" s="116"/>
      <c r="I219" s="116"/>
      <c r="J219" s="117"/>
      <c r="K219" s="7"/>
      <c r="L219" s="7"/>
      <c r="M219" s="127" t="s">
        <v>119</v>
      </c>
      <c r="N219" s="127"/>
      <c r="O219" s="127"/>
      <c r="P219" s="129" t="str">
        <f>IF(P216="","",P216/1000)</f>
        <v/>
      </c>
      <c r="Q219" s="131" t="str">
        <f>IF(P216="","",IF(P216&gt;=810,"ΟΥΑΟΥ!",IF(P216&lt;=450,"ΧΜ!","")))</f>
        <v/>
      </c>
      <c r="R219" s="7"/>
      <c r="S219" s="7"/>
      <c r="T219" s="7"/>
    </row>
    <row r="220" spans="1:20" ht="15" customHeight="1" x14ac:dyDescent="0.2">
      <c r="A220" s="7"/>
      <c r="B220" s="118"/>
      <c r="C220" s="119"/>
      <c r="D220" s="119"/>
      <c r="E220" s="119"/>
      <c r="F220" s="119"/>
      <c r="G220" s="119"/>
      <c r="H220" s="119"/>
      <c r="I220" s="119"/>
      <c r="J220" s="120"/>
      <c r="K220" s="7"/>
      <c r="L220" s="7"/>
      <c r="M220" s="128"/>
      <c r="N220" s="128"/>
      <c r="O220" s="128"/>
      <c r="P220" s="130"/>
      <c r="Q220" s="131"/>
      <c r="R220" s="7"/>
      <c r="S220" s="7"/>
      <c r="T220" s="7"/>
    </row>
    <row r="221" spans="1:20" ht="15" customHeight="1" x14ac:dyDescent="0.2">
      <c r="A221" s="102" t="s">
        <v>120</v>
      </c>
      <c r="B221" s="102"/>
      <c r="C221" s="102"/>
      <c r="D221" s="102"/>
      <c r="E221" s="102"/>
      <c r="F221" s="102"/>
      <c r="G221" s="102"/>
      <c r="H221" s="102"/>
      <c r="I221" s="102"/>
      <c r="J221" s="102"/>
      <c r="K221" s="102"/>
      <c r="L221" s="102"/>
      <c r="M221" s="102"/>
      <c r="N221" s="102"/>
      <c r="O221" s="102"/>
      <c r="P221" s="102"/>
      <c r="Q221" s="102"/>
      <c r="R221" s="102"/>
      <c r="S221" s="7"/>
      <c r="T221" s="7"/>
    </row>
    <row r="222" spans="1:20" ht="15" customHeight="1" x14ac:dyDescent="0.2">
      <c r="A222" s="102"/>
      <c r="B222" s="102"/>
      <c r="C222" s="102"/>
      <c r="D222" s="102"/>
      <c r="E222" s="102"/>
      <c r="F222" s="102"/>
      <c r="G222" s="102"/>
      <c r="H222" s="102"/>
      <c r="I222" s="102"/>
      <c r="J222" s="102"/>
      <c r="K222" s="102"/>
      <c r="L222" s="102"/>
      <c r="M222" s="102"/>
      <c r="N222" s="102"/>
      <c r="O222" s="102"/>
      <c r="P222" s="102"/>
      <c r="Q222" s="102"/>
      <c r="R222" s="102"/>
      <c r="S222" s="7"/>
      <c r="T222" s="7"/>
    </row>
    <row r="223" spans="1:20" ht="15" customHeight="1" x14ac:dyDescent="0.2">
      <c r="A223" s="103" t="s">
        <v>121</v>
      </c>
      <c r="B223" s="104"/>
      <c r="C223" s="104"/>
      <c r="D223" s="104"/>
      <c r="E223" s="104"/>
      <c r="F223" s="104"/>
      <c r="G223" s="104"/>
      <c r="H223" s="104"/>
      <c r="I223" s="104"/>
      <c r="J223" s="104"/>
      <c r="K223" s="104"/>
      <c r="L223" s="104"/>
      <c r="M223" s="104"/>
      <c r="N223" s="104"/>
      <c r="O223" s="104"/>
      <c r="P223" s="104"/>
      <c r="Q223" s="104"/>
      <c r="R223" s="105"/>
      <c r="S223" s="7"/>
      <c r="T223" s="7"/>
    </row>
    <row r="224" spans="1:20" ht="15" customHeight="1" x14ac:dyDescent="0.2">
      <c r="A224" s="7"/>
      <c r="B224" s="7"/>
      <c r="C224" s="7"/>
      <c r="D224" s="7"/>
      <c r="E224" s="7"/>
      <c r="F224" s="7"/>
      <c r="G224" s="7"/>
      <c r="H224" s="7"/>
      <c r="I224" s="7"/>
      <c r="J224" s="7"/>
      <c r="K224" s="7"/>
      <c r="L224" s="7"/>
      <c r="M224" s="7"/>
      <c r="N224" s="7"/>
      <c r="O224" s="7"/>
      <c r="P224" s="7"/>
      <c r="Q224" s="7"/>
      <c r="R224" s="7"/>
      <c r="S224" s="7"/>
      <c r="T224" s="7"/>
    </row>
    <row r="226" spans="1:6" ht="12.75" x14ac:dyDescent="0.2">
      <c r="A226" s="106" t="s">
        <v>20</v>
      </c>
      <c r="B226" s="106"/>
      <c r="C226" s="106"/>
      <c r="D226" s="106"/>
      <c r="E226" s="106"/>
      <c r="F226" s="106"/>
    </row>
    <row r="227" spans="1:6" ht="12.75" x14ac:dyDescent="0.2">
      <c r="A227" s="168" t="s">
        <v>122</v>
      </c>
      <c r="B227" s="168"/>
      <c r="C227" s="168"/>
      <c r="D227" s="168"/>
      <c r="E227" s="168"/>
      <c r="F227" s="168"/>
    </row>
  </sheetData>
  <sheetProtection algorithmName="SHA-512" hashValue="bB3a/5C4iiJ8IjmQFp5qtIsL9Tg68FkOEv1sUlm91Sj7lH6UATLEVuC2uozk0imOKROYs1TFx4jY5StWWl6cGw==" saltValue="bVOFgcx40nQ3XUElzlK70A==" spinCount="100000" sheet="1" objects="1" scenarios="1"/>
  <mergeCells count="178">
    <mergeCell ref="C21:P24"/>
    <mergeCell ref="R28:R29"/>
    <mergeCell ref="S28:S29"/>
    <mergeCell ref="C30:G31"/>
    <mergeCell ref="H30:I30"/>
    <mergeCell ref="L30:N31"/>
    <mergeCell ref="O30:P31"/>
    <mergeCell ref="H31:I31"/>
    <mergeCell ref="A1:Q3"/>
    <mergeCell ref="M4:Q4"/>
    <mergeCell ref="B6:Q12"/>
    <mergeCell ref="B13:Q14"/>
    <mergeCell ref="B15:Q17"/>
    <mergeCell ref="C19:K20"/>
    <mergeCell ref="R38:R39"/>
    <mergeCell ref="S38:S39"/>
    <mergeCell ref="C40:G41"/>
    <mergeCell ref="H40:I40"/>
    <mergeCell ref="L40:N41"/>
    <mergeCell ref="O40:P41"/>
    <mergeCell ref="H41:I41"/>
    <mergeCell ref="R33:R34"/>
    <mergeCell ref="S33:S34"/>
    <mergeCell ref="C35:G36"/>
    <mergeCell ref="H35:I35"/>
    <mergeCell ref="L35:N36"/>
    <mergeCell ref="O35:P36"/>
    <mergeCell ref="H36:I36"/>
    <mergeCell ref="R48:R49"/>
    <mergeCell ref="S48:S49"/>
    <mergeCell ref="C50:G51"/>
    <mergeCell ref="H50:I50"/>
    <mergeCell ref="L50:N51"/>
    <mergeCell ref="O50:P51"/>
    <mergeCell ref="H51:I51"/>
    <mergeCell ref="R43:R44"/>
    <mergeCell ref="S43:S44"/>
    <mergeCell ref="C45:G46"/>
    <mergeCell ref="H45:I45"/>
    <mergeCell ref="L45:N46"/>
    <mergeCell ref="O45:P46"/>
    <mergeCell ref="H46:I46"/>
    <mergeCell ref="R58:R59"/>
    <mergeCell ref="S58:S59"/>
    <mergeCell ref="C60:G61"/>
    <mergeCell ref="H60:I60"/>
    <mergeCell ref="L60:N61"/>
    <mergeCell ref="O60:P61"/>
    <mergeCell ref="H61:I61"/>
    <mergeCell ref="R53:R54"/>
    <mergeCell ref="S53:S54"/>
    <mergeCell ref="C55:G56"/>
    <mergeCell ref="H55:I55"/>
    <mergeCell ref="L55:N56"/>
    <mergeCell ref="O55:P56"/>
    <mergeCell ref="H56:I56"/>
    <mergeCell ref="R68:R69"/>
    <mergeCell ref="S68:S69"/>
    <mergeCell ref="C70:G71"/>
    <mergeCell ref="H70:I70"/>
    <mergeCell ref="L70:N71"/>
    <mergeCell ref="O70:P71"/>
    <mergeCell ref="H71:I71"/>
    <mergeCell ref="R63:R64"/>
    <mergeCell ref="S63:S64"/>
    <mergeCell ref="C65:G66"/>
    <mergeCell ref="H65:I65"/>
    <mergeCell ref="L65:N66"/>
    <mergeCell ref="O65:P66"/>
    <mergeCell ref="H66:I66"/>
    <mergeCell ref="C79:G80"/>
    <mergeCell ref="C81:P84"/>
    <mergeCell ref="R86:R87"/>
    <mergeCell ref="S86:S87"/>
    <mergeCell ref="R89:R90"/>
    <mergeCell ref="S89:S90"/>
    <mergeCell ref="R73:R74"/>
    <mergeCell ref="S73:S74"/>
    <mergeCell ref="T73:T74"/>
    <mergeCell ref="C75:G76"/>
    <mergeCell ref="H75:I75"/>
    <mergeCell ref="L75:N76"/>
    <mergeCell ref="O75:P76"/>
    <mergeCell ref="H76:I76"/>
    <mergeCell ref="R101:R102"/>
    <mergeCell ref="S101:S102"/>
    <mergeCell ref="R104:R105"/>
    <mergeCell ref="S104:S105"/>
    <mergeCell ref="R107:R108"/>
    <mergeCell ref="S107:S108"/>
    <mergeCell ref="R92:R93"/>
    <mergeCell ref="S92:S93"/>
    <mergeCell ref="R95:R96"/>
    <mergeCell ref="S95:S96"/>
    <mergeCell ref="R98:R99"/>
    <mergeCell ref="S98:S99"/>
    <mergeCell ref="C122:H123"/>
    <mergeCell ref="C124:P125"/>
    <mergeCell ref="R127:R128"/>
    <mergeCell ref="S127:S128"/>
    <mergeCell ref="R110:R111"/>
    <mergeCell ref="S110:S111"/>
    <mergeCell ref="R113:R114"/>
    <mergeCell ref="S113:S114"/>
    <mergeCell ref="R116:R117"/>
    <mergeCell ref="S116:S117"/>
    <mergeCell ref="R130:R131"/>
    <mergeCell ref="S130:S131"/>
    <mergeCell ref="R133:R134"/>
    <mergeCell ref="S133:S134"/>
    <mergeCell ref="R136:R137"/>
    <mergeCell ref="S136:S137"/>
    <mergeCell ref="R119:R120"/>
    <mergeCell ref="S119:S120"/>
    <mergeCell ref="T119:T120"/>
    <mergeCell ref="R148:R149"/>
    <mergeCell ref="S148:S149"/>
    <mergeCell ref="P149:P151"/>
    <mergeCell ref="R151:R152"/>
    <mergeCell ref="S151:S152"/>
    <mergeCell ref="T151:T152"/>
    <mergeCell ref="R139:R140"/>
    <mergeCell ref="S139:S140"/>
    <mergeCell ref="R142:R143"/>
    <mergeCell ref="S142:S143"/>
    <mergeCell ref="R145:R146"/>
    <mergeCell ref="S145:S146"/>
    <mergeCell ref="R165:R166"/>
    <mergeCell ref="S165:S166"/>
    <mergeCell ref="R168:R169"/>
    <mergeCell ref="S168:S169"/>
    <mergeCell ref="R171:R172"/>
    <mergeCell ref="S171:S172"/>
    <mergeCell ref="C154:H155"/>
    <mergeCell ref="C156:P157"/>
    <mergeCell ref="R159:R160"/>
    <mergeCell ref="S159:S160"/>
    <mergeCell ref="R162:R163"/>
    <mergeCell ref="S162:S163"/>
    <mergeCell ref="R183:R184"/>
    <mergeCell ref="S183:S184"/>
    <mergeCell ref="T183:T184"/>
    <mergeCell ref="C186:J187"/>
    <mergeCell ref="C188:P189"/>
    <mergeCell ref="R191:R192"/>
    <mergeCell ref="S191:S192"/>
    <mergeCell ref="R174:R175"/>
    <mergeCell ref="S174:S175"/>
    <mergeCell ref="R177:R178"/>
    <mergeCell ref="S177:S178"/>
    <mergeCell ref="R180:R181"/>
    <mergeCell ref="S180:S181"/>
    <mergeCell ref="R203:R204"/>
    <mergeCell ref="S203:S204"/>
    <mergeCell ref="R206:R207"/>
    <mergeCell ref="S206:S207"/>
    <mergeCell ref="R209:R210"/>
    <mergeCell ref="S209:S210"/>
    <mergeCell ref="R194:R195"/>
    <mergeCell ref="S194:S195"/>
    <mergeCell ref="R197:R198"/>
    <mergeCell ref="S197:S198"/>
    <mergeCell ref="R200:R201"/>
    <mergeCell ref="S200:S201"/>
    <mergeCell ref="A221:R222"/>
    <mergeCell ref="A223:R223"/>
    <mergeCell ref="A226:F226"/>
    <mergeCell ref="A227:F227"/>
    <mergeCell ref="R212:R213"/>
    <mergeCell ref="S212:S213"/>
    <mergeCell ref="T212:T213"/>
    <mergeCell ref="B216:J220"/>
    <mergeCell ref="M216:O217"/>
    <mergeCell ref="P216:P217"/>
    <mergeCell ref="Q216:R217"/>
    <mergeCell ref="M219:O220"/>
    <mergeCell ref="P219:P220"/>
    <mergeCell ref="Q219:Q220"/>
  </mergeCells>
  <hyperlinks>
    <hyperlink ref="A227:F227" r:id="rId1" location="'ΜΑ άσκηση'!A1" display="… στην αρχή της σελίδας."/>
  </hyperlinks>
  <pageMargins left="0.7" right="0.7" top="0.75" bottom="0.75" header="0.3" footer="0.3"/>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αντιδράσεις μεταθετικές</vt:lpstr>
      <vt:lpstr>εξουδετέρωση</vt:lpstr>
      <vt:lpstr>ΜΑ άσκηση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optiplex</cp:lastModifiedBy>
  <dcterms:created xsi:type="dcterms:W3CDTF">1997-01-24T12:53:32Z</dcterms:created>
  <dcterms:modified xsi:type="dcterms:W3CDTF">2025-07-11T21:06:39Z</dcterms:modified>
</cp:coreProperties>
</file>